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firstSheet="1" activeTab="1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s 11-12" sheetId="11" r:id="rId11"/>
  </sheets>
  <definedNames>
    <definedName name="Classification">'Page 7'!$K$1:$M$2</definedName>
    <definedName name="_xlnm.Print_Area" localSheetId="0">'Page 1'!$A$7:$T$34</definedName>
    <definedName name="_xlnm.Print_Area" localSheetId="9">'Page 10'!$A$7:$V$62</definedName>
    <definedName name="_xlnm.Print_Area" localSheetId="1">'Page 2'!$A$7:$T$34</definedName>
    <definedName name="_xlnm.Print_Area" localSheetId="2">'Page 3'!$A$7:$T$34</definedName>
    <definedName name="_xlnm.Print_Area" localSheetId="3">'Page 4'!$A$7:$T$34</definedName>
    <definedName name="_xlnm.Print_Area" localSheetId="4">'Page 5'!$A$7:$T$34</definedName>
    <definedName name="_xlnm.Print_Area" localSheetId="5">'Page 6'!$A$7:$T$34</definedName>
    <definedName name="_xlnm.Print_Area" localSheetId="6">'Page 7'!$A$7:$V$62</definedName>
    <definedName name="_xlnm.Print_Area" localSheetId="7">'Page 8'!$A$7:$T$34</definedName>
    <definedName name="_xlnm.Print_Area" localSheetId="8">'Page 9'!$A$7:$T$34</definedName>
    <definedName name="_xlnm.Print_Area" localSheetId="10">'Pages 11-12'!$A$7:$U$95</definedName>
    <definedName name="_xlnm.Print_Titles" localSheetId="0">'Page 1'!$A:$C,'Page 1'!$7:$9</definedName>
    <definedName name="_xlnm.Print_Titles" localSheetId="9">'Page 10'!$A:$C,'Page 10'!$7:$9</definedName>
    <definedName name="_xlnm.Print_Titles" localSheetId="1">'Page 2'!$A:$C,'Page 2'!$7:$9</definedName>
    <definedName name="_xlnm.Print_Titles" localSheetId="2">'Page 3'!$A:$C,'Page 3'!$7:$9</definedName>
    <definedName name="_xlnm.Print_Titles" localSheetId="3">'Page 4'!$A:$C,'Page 4'!$7:$9</definedName>
    <definedName name="_xlnm.Print_Titles" localSheetId="4">'Page 5'!$A:$C,'Page 5'!$7:$9</definedName>
    <definedName name="_xlnm.Print_Titles" localSheetId="5">'Page 6'!$A:$C,'Page 6'!$7:$9</definedName>
    <definedName name="_xlnm.Print_Titles" localSheetId="6">'Page 7'!$A:$C,'Page 7'!$7:$9</definedName>
    <definedName name="_xlnm.Print_Titles" localSheetId="7">'Page 8'!$A:$C,'Page 8'!$7:$9</definedName>
    <definedName name="_xlnm.Print_Titles" localSheetId="8">'Page 9'!$A:$C,'Page 9'!$7:$9</definedName>
    <definedName name="_xlnm.Print_Titles" localSheetId="10">'Pages 11-12'!$A:$C,'Pages 11-12'!$7:$9</definedName>
  </definedNames>
  <calcPr fullCalcOnLoad="1"/>
</workbook>
</file>

<file path=xl/sharedStrings.xml><?xml version="1.0" encoding="utf-8"?>
<sst xmlns="http://schemas.openxmlformats.org/spreadsheetml/2006/main" count="1385" uniqueCount="281">
  <si>
    <t>Pages High:</t>
  </si>
  <si>
    <t>ID #</t>
  </si>
  <si>
    <t>Pages Wide:</t>
  </si>
  <si>
    <t>RB.T</t>
  </si>
  <si>
    <t>Puget Sound Energy</t>
  </si>
  <si>
    <t>Summary Results of Gas Operations</t>
  </si>
  <si>
    <t xml:space="preserve">Report Run: </t>
  </si>
  <si>
    <t>Version:</t>
  </si>
  <si>
    <t>Category</t>
  </si>
  <si>
    <t>Summary Class</t>
  </si>
  <si>
    <t>Residential - 23 &amp; 16</t>
  </si>
  <si>
    <t>Com &amp; Ind 31, 36, 51, 61</t>
  </si>
  <si>
    <t>Com &amp; Ind - 41</t>
  </si>
  <si>
    <t>Interruptible - 85</t>
  </si>
  <si>
    <t>Interruptible - 86</t>
  </si>
  <si>
    <t>Interruptible - 87</t>
  </si>
  <si>
    <t>Transportation - 57</t>
  </si>
  <si>
    <t>Transportation - 99, 199, 299</t>
  </si>
  <si>
    <t>CNG - 50</t>
  </si>
  <si>
    <t>Rentals</t>
  </si>
  <si>
    <t>Run Date:</t>
  </si>
  <si>
    <t>Reference</t>
  </si>
  <si>
    <t>Total</t>
  </si>
  <si>
    <t>Residential</t>
  </si>
  <si>
    <t>Com &amp; Ind - 31</t>
  </si>
  <si>
    <t>Schedule 57 &amp; 87</t>
  </si>
  <si>
    <t>Transportation SC</t>
  </si>
  <si>
    <t>CNG</t>
  </si>
  <si>
    <t>All</t>
  </si>
  <si>
    <t>Small</t>
  </si>
  <si>
    <t>Large</t>
  </si>
  <si>
    <t>General</t>
  </si>
  <si>
    <t>Limited</t>
  </si>
  <si>
    <t>Non-Exclusive</t>
  </si>
  <si>
    <t>Firm &amp; Interruptible</t>
  </si>
  <si>
    <t>Special Contracts</t>
  </si>
  <si>
    <t>Allocation</t>
  </si>
  <si>
    <t>23, 16</t>
  </si>
  <si>
    <t>31, 36, 51 ,61</t>
  </si>
  <si>
    <t>99, 199, 299</t>
  </si>
  <si>
    <t>Operating Revenue</t>
  </si>
  <si>
    <t>REVCLASS.T</t>
  </si>
  <si>
    <t>Operating Expense</t>
  </si>
  <si>
    <t xml:space="preserve">   Operation &amp; Maintenance Expense</t>
  </si>
  <si>
    <t>OME.T</t>
  </si>
  <si>
    <t xml:space="preserve">   Depreciation &amp; Amortization Expense</t>
  </si>
  <si>
    <t>DAE.T</t>
  </si>
  <si>
    <t xml:space="preserve">  Taxes Other Than FIT</t>
  </si>
  <si>
    <t>OT.T</t>
  </si>
  <si>
    <t>Total Expenses Before Fed Income Tax          (EBFIT.T)</t>
  </si>
  <si>
    <t>(2+3+4)</t>
  </si>
  <si>
    <t>Total Income Before Fed Income Tax          (IBFIT.T)</t>
  </si>
  <si>
    <t>(1-5)</t>
  </si>
  <si>
    <t xml:space="preserve">Total Federal Income Tax </t>
  </si>
  <si>
    <t>FIT.T</t>
  </si>
  <si>
    <t>Total Operating Expense           (OE.T)</t>
  </si>
  <si>
    <t>(5+7)</t>
  </si>
  <si>
    <t>Total Operating Income</t>
  </si>
  <si>
    <t>(1-8)</t>
  </si>
  <si>
    <t xml:space="preserve">  Gas Plant in Service</t>
  </si>
  <si>
    <t>GPIS.T</t>
  </si>
  <si>
    <t xml:space="preserve">  Accum Provision For Depr &amp; Amort</t>
  </si>
  <si>
    <t>PFD.T</t>
  </si>
  <si>
    <t xml:space="preserve">  Other Ratebase Credits</t>
  </si>
  <si>
    <t>ORB2.T</t>
  </si>
  <si>
    <t>Net Investment In Plant          (RB.T)</t>
  </si>
  <si>
    <t>(10+11+12)</t>
  </si>
  <si>
    <t>Realized Rate of Return on Net Investment</t>
  </si>
  <si>
    <t>(9/13)</t>
  </si>
  <si>
    <t>Relative Return</t>
  </si>
  <si>
    <t>(restate 14)</t>
  </si>
  <si>
    <t>Key</t>
  </si>
  <si>
    <t>OID.T</t>
  </si>
  <si>
    <t xml:space="preserve"> </t>
  </si>
  <si>
    <t>Allocated Gas Costs Versus Gas Revenue</t>
  </si>
  <si>
    <t xml:space="preserve">  Total Taxes</t>
  </si>
  <si>
    <t>TAX.T</t>
  </si>
  <si>
    <t>Total Operating Expense          (OE.T)</t>
  </si>
  <si>
    <t>(1+2+3)</t>
  </si>
  <si>
    <t>Requested Return On Net Investment  (RRB.T)</t>
  </si>
  <si>
    <t>RRB.T</t>
  </si>
  <si>
    <t>Total Cost of Service          (TC.T)</t>
  </si>
  <si>
    <t>(4+5)</t>
  </si>
  <si>
    <t>Total Operating Revenue</t>
  </si>
  <si>
    <t>REV.T3</t>
  </si>
  <si>
    <t>Operating Income Deficiency          (OID.T)</t>
  </si>
  <si>
    <t>(6-7)</t>
  </si>
  <si>
    <t>Adjusted for Conversion Factor</t>
  </si>
  <si>
    <t>CF.T</t>
  </si>
  <si>
    <t>Total Sales Revenue</t>
  </si>
  <si>
    <t>REV.T1</t>
  </si>
  <si>
    <t>Rent from Gas Property</t>
  </si>
  <si>
    <t>ID493.00</t>
  </si>
  <si>
    <t>(10+11)</t>
  </si>
  <si>
    <t>Revenue Required From Rates</t>
  </si>
  <si>
    <t>(9+12)</t>
  </si>
  <si>
    <t>Revenue to Revenue Requirement</t>
  </si>
  <si>
    <t>(12/13)</t>
  </si>
  <si>
    <t>Adjusted Revenue to Revenue Requirement</t>
  </si>
  <si>
    <t>Primary</t>
  </si>
  <si>
    <t>Classification 2</t>
  </si>
  <si>
    <t>PEAKDAY_XT</t>
  </si>
  <si>
    <t>DEM</t>
  </si>
  <si>
    <t>Puget Sound Power &amp; Light Company</t>
  </si>
  <si>
    <t>Gas Unit Cost Calculation</t>
  </si>
  <si>
    <t>Functional Group</t>
  </si>
  <si>
    <t>COST OF SERVICE</t>
  </si>
  <si>
    <t>GAS SUPPLY</t>
  </si>
  <si>
    <t xml:space="preserve"> - Demand</t>
  </si>
  <si>
    <t>TC.T</t>
  </si>
  <si>
    <t>PROD</t>
  </si>
  <si>
    <t xml:space="preserve"> - Commodity</t>
  </si>
  <si>
    <t>COM</t>
  </si>
  <si>
    <t>Total Gas Supply</t>
  </si>
  <si>
    <t>*</t>
  </si>
  <si>
    <t>STORAGE</t>
  </si>
  <si>
    <t>STOR</t>
  </si>
  <si>
    <t>Total Gas Storage</t>
  </si>
  <si>
    <t>TRANSMISSION</t>
  </si>
  <si>
    <t>TRAN</t>
  </si>
  <si>
    <t>Total Transmission</t>
  </si>
  <si>
    <t>DISTRIBUTION PLANT</t>
  </si>
  <si>
    <t>DIST</t>
  </si>
  <si>
    <t xml:space="preserve"> - Customer</t>
  </si>
  <si>
    <t>CUS</t>
  </si>
  <si>
    <t>Total Distribution</t>
  </si>
  <si>
    <t>TOTAL COST OF SERVICE</t>
  </si>
  <si>
    <t>(1+4+7+10)</t>
  </si>
  <si>
    <t>(2+5+8+11)</t>
  </si>
  <si>
    <t>(12)</t>
  </si>
  <si>
    <t>(14+15+16)</t>
  </si>
  <si>
    <t>Peak Day</t>
  </si>
  <si>
    <t>PEAKDAY</t>
  </si>
  <si>
    <t>Commodity</t>
  </si>
  <si>
    <t>COMMODITY</t>
  </si>
  <si>
    <t>Annual Customers</t>
  </si>
  <si>
    <t>ANN_CUST</t>
  </si>
  <si>
    <t>Peak Day (Excluding Transportation)</t>
  </si>
  <si>
    <t>UNIT COSTS</t>
  </si>
  <si>
    <t>(1/18)</t>
  </si>
  <si>
    <t>(2/19)</t>
  </si>
  <si>
    <t>(4/21)</t>
  </si>
  <si>
    <t>(5/19)</t>
  </si>
  <si>
    <t>(7/18)</t>
  </si>
  <si>
    <t>(8/19)</t>
  </si>
  <si>
    <t>(10/18)</t>
  </si>
  <si>
    <t>(11/19)</t>
  </si>
  <si>
    <t>(12/20)</t>
  </si>
  <si>
    <t>TOTAL</t>
  </si>
  <si>
    <t>(22+24+26+28)</t>
  </si>
  <si>
    <t>(23+25+27+29)</t>
  </si>
  <si>
    <t>(30)</t>
  </si>
  <si>
    <t>Method</t>
  </si>
  <si>
    <t>GAS.T</t>
  </si>
  <si>
    <t>Allocation of Purchased Gas Costs</t>
  </si>
  <si>
    <t xml:space="preserve">Total </t>
  </si>
  <si>
    <t>FIXED GAS SUPPLY COSTS</t>
  </si>
  <si>
    <t>- Annual Firm</t>
  </si>
  <si>
    <t>ID800.00</t>
  </si>
  <si>
    <t>BLOAD</t>
  </si>
  <si>
    <t xml:space="preserve"> - Winter Firm</t>
  </si>
  <si>
    <t>ID800.01</t>
  </si>
  <si>
    <t>PDAYXT</t>
  </si>
  <si>
    <t>- Peaking Firm</t>
  </si>
  <si>
    <t>ID800.02</t>
  </si>
  <si>
    <t>Total Gas Supply Costs - Fixed        (SUPPLY-F.T)</t>
  </si>
  <si>
    <t>FIXED GAS STORAGE COSTS</t>
  </si>
  <si>
    <t>- Clay Basin Demand</t>
  </si>
  <si>
    <t>ID800.10</t>
  </si>
  <si>
    <t>SEASLOAD</t>
  </si>
  <si>
    <t>- Clay Basin Capacity</t>
  </si>
  <si>
    <t>ID800.11</t>
  </si>
  <si>
    <t>- 80% NWP JP Demand</t>
  </si>
  <si>
    <t>ID800.12</t>
  </si>
  <si>
    <t>SEAS3_DEM</t>
  </si>
  <si>
    <t>- 80% NWP JP Capacity</t>
  </si>
  <si>
    <t>ID800.13</t>
  </si>
  <si>
    <t>- NWP LS-1 Demand</t>
  </si>
  <si>
    <t>ID800.14</t>
  </si>
  <si>
    <t>- NWP LS-1 Capacity</t>
  </si>
  <si>
    <t>ID800.15</t>
  </si>
  <si>
    <t>Total Gas Storage Costs - Fixed (STORAGE-F.T)</t>
  </si>
  <si>
    <t>(5+6+7+8+9+10)</t>
  </si>
  <si>
    <t>FIXED GAS PIPELINE COSTS</t>
  </si>
  <si>
    <t>- TF-1 Annual Firm - Base</t>
  </si>
  <si>
    <t>ID800.20</t>
  </si>
  <si>
    <t>- TF-1 Annual Firm - Seasonal</t>
  </si>
  <si>
    <t>ID800.21</t>
  </si>
  <si>
    <t>- PG&amp;E GTNW Annual Firm - Base</t>
  </si>
  <si>
    <t>ID800.22</t>
  </si>
  <si>
    <t>- PG&amp;E GTNW Annual Firm - Seasonal</t>
  </si>
  <si>
    <t>ID800.23</t>
  </si>
  <si>
    <t xml:space="preserve"> - Westcoast Annual Firm - Base</t>
  </si>
  <si>
    <t>ID800.24</t>
  </si>
  <si>
    <t xml:space="preserve"> - Westcoast Annual Firm - Seasonal</t>
  </si>
  <si>
    <t>ID800.25</t>
  </si>
  <si>
    <t>- 80% TF-2 Winter NWP JP Demand</t>
  </si>
  <si>
    <t>ID800.26</t>
  </si>
  <si>
    <t>- 80% TF-2 Winter NWP JP Capacity</t>
  </si>
  <si>
    <t>ID800.27</t>
  </si>
  <si>
    <t>- TF-2 Winter NWP LS</t>
  </si>
  <si>
    <t>ID800.28</t>
  </si>
  <si>
    <t>Total Fixed Gas Pipeline Costs        (PIPE-F.T)</t>
  </si>
  <si>
    <t>(12+13+14+15+16+17+18+19+20)</t>
  </si>
  <si>
    <t>OTHER FIXED GAS COSTS</t>
  </si>
  <si>
    <t>- 20% NWP JP Demand</t>
  </si>
  <si>
    <t>ID800.30</t>
  </si>
  <si>
    <t>COM1</t>
  </si>
  <si>
    <t>- 20% NWP JP Capacity</t>
  </si>
  <si>
    <t>ID800.31</t>
  </si>
  <si>
    <t>- 20% TF-2 Winter NWP JP</t>
  </si>
  <si>
    <t>ID800.32</t>
  </si>
  <si>
    <t>- 20% TF-2 Winter PSE JP</t>
  </si>
  <si>
    <t>ID800.33</t>
  </si>
  <si>
    <t>Total Other Fixed Gas Costs         (OTHER-F.T)</t>
  </si>
  <si>
    <t>(22+23+24+25)</t>
  </si>
  <si>
    <t>Total Fixed Demand Gas Costs (FIX.T)</t>
  </si>
  <si>
    <t>(4+11+21+26)</t>
  </si>
  <si>
    <t>VARIABLE GAS SUPPLY COSTS</t>
  </si>
  <si>
    <t>ID800.40</t>
  </si>
  <si>
    <t>COM1XT</t>
  </si>
  <si>
    <t>- Winter Firm</t>
  </si>
  <si>
    <t>ID800.41</t>
  </si>
  <si>
    <t>ID800.42</t>
  </si>
  <si>
    <t>PDAYXT_COM</t>
  </si>
  <si>
    <t>- Spot Market</t>
  </si>
  <si>
    <t>ID800.43</t>
  </si>
  <si>
    <t xml:space="preserve"> - Injection</t>
  </si>
  <si>
    <t>ID800.44</t>
  </si>
  <si>
    <t xml:space="preserve"> - Withdrawal</t>
  </si>
  <si>
    <t>ID800.45</t>
  </si>
  <si>
    <t>Total Gas Supply Costs - Variable</t>
  </si>
  <si>
    <t>(28+29+30+31+32+33)</t>
  </si>
  <si>
    <t>VARIABLE GAS STORAGE COSTS</t>
  </si>
  <si>
    <t xml:space="preserve"> - Variable Costs</t>
  </si>
  <si>
    <t>ID800.60</t>
  </si>
  <si>
    <t>Total Variable Gas Storage Costs (STORAGE-V.T)</t>
  </si>
  <si>
    <t>(36)</t>
  </si>
  <si>
    <t>VARIABLE GAS PIPELINE COSTS</t>
  </si>
  <si>
    <t xml:space="preserve"> -TF-1 Annual Firm</t>
  </si>
  <si>
    <t>ID800.70</t>
  </si>
  <si>
    <t xml:space="preserve"> -80% TF-2 Winter NWP JP</t>
  </si>
  <si>
    <t>ID800.72</t>
  </si>
  <si>
    <t>SEAS3_COM</t>
  </si>
  <si>
    <t>Total Variable Gas Pipeline Costs (PIPE-V.T)</t>
  </si>
  <si>
    <t>(38+39)</t>
  </si>
  <si>
    <t>OTHER VARIABLE GAS COSTS</t>
  </si>
  <si>
    <t>- 20% TF-2 Winter SWP/PSE JP</t>
  </si>
  <si>
    <t>ID800.80</t>
  </si>
  <si>
    <t>Total Other Variable Gas Costs (OTHER-V.T)</t>
  </si>
  <si>
    <t>(41)</t>
  </si>
  <si>
    <t>Total Variable Gas Costs (VARIABLE.T)</t>
  </si>
  <si>
    <t>(35+37+40+42)</t>
  </si>
  <si>
    <t>SECONDARY MARKET CREDITS</t>
  </si>
  <si>
    <t>- Off-System Sales Revenue</t>
  </si>
  <si>
    <t>ID800.90</t>
  </si>
  <si>
    <t>- Off-System Sales Cost</t>
  </si>
  <si>
    <t>ID800.91</t>
  </si>
  <si>
    <t>- P/L Cap / Release Revenue</t>
  </si>
  <si>
    <t>ID800.92</t>
  </si>
  <si>
    <t>- Storage Capacity Release Revenue</t>
  </si>
  <si>
    <t>ID800.93</t>
  </si>
  <si>
    <t>Total Secondary Market Credits (SEC-MKT.T)</t>
  </si>
  <si>
    <t>(44+45+46+47)</t>
  </si>
  <si>
    <t>Total Gas Costs (GAS.T)</t>
  </si>
  <si>
    <t>(27+43+48)</t>
  </si>
  <si>
    <t xml:space="preserve">Operating Income Deficiency     </t>
  </si>
  <si>
    <t>CHECK</t>
  </si>
  <si>
    <t>(81-8)</t>
  </si>
  <si>
    <t xml:space="preserve">Total Operating Expense      </t>
  </si>
  <si>
    <t>OE.T</t>
  </si>
  <si>
    <t>(100-8)</t>
  </si>
  <si>
    <t xml:space="preserve">Net Investment In Plant      </t>
  </si>
  <si>
    <t>(102-13)</t>
  </si>
  <si>
    <t>Total Gas Costs</t>
  </si>
  <si>
    <t>Check</t>
  </si>
  <si>
    <t>(50-49)</t>
  </si>
  <si>
    <t>Rebuttal Excl Def &amp; Excl Gas</t>
  </si>
  <si>
    <t>Rebuttal Excl Def &amp; Incl Gas</t>
  </si>
  <si>
    <t>Rebuttal Incl Def &amp; Excl Gas</t>
  </si>
  <si>
    <t>Rebuttal - Incl Def &amp; Incl Gas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</si>
</sst>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\i\n"/>
    <numFmt numFmtId="165" formatCode="&quot;$&quot;#,##0.0_);[Red]\(&quot;$&quot;#,##0.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0.0000"/>
    <numFmt numFmtId="174" formatCode="0.0000000"/>
    <numFmt numFmtId="175" formatCode="0.0000\ "/>
    <numFmt numFmtId="176" formatCode="&quot;$&quot;#,##0.0000_);[Red]\(&quot;$&quot;#,##0.0000\)"/>
    <numFmt numFmtId="177" formatCode="mm/dd/yy"/>
    <numFmt numFmtId="178" formatCode="#,###"/>
    <numFmt numFmtId="179" formatCode="0.0%"/>
    <numFmt numFmtId="180" formatCode="#,###.0"/>
    <numFmt numFmtId="181" formatCode="#,###.00"/>
    <numFmt numFmtId="182" formatCode="_(* #,##0.0000000_);_(* \(#,##0.0000000\);_(* &quot;-&quot;???????_);_(@_)"/>
    <numFmt numFmtId="183" formatCode="0.000%"/>
    <numFmt numFmtId="184" formatCode="0.0000%"/>
    <numFmt numFmtId="185" formatCode="0.00000%"/>
    <numFmt numFmtId="186" formatCode="0.000000%"/>
    <numFmt numFmtId="187" formatCode="m/d/yy\ h:m"/>
    <numFmt numFmtId="188" formatCode="&quot;$&quot;#,##0.000_);[Red]\(&quot;$&quot;#,##0.000\)"/>
    <numFmt numFmtId="189" formatCode="[$-409]dddd\,\ mmmm\ dd\,\ yyyy"/>
    <numFmt numFmtId="190" formatCode="[$-409]mmmm\ d\,\ yyyy;@"/>
    <numFmt numFmtId="191" formatCode="&quot;$&quot;#,##0.00000_);[Red]\(&quot;$&quot;#,##0.00000\)"/>
    <numFmt numFmtId="192" formatCode="&quot;$&quot;#,##0.000000_);[Red]\(&quot;$&quot;#,##0.000000\)"/>
    <numFmt numFmtId="193" formatCode="[$-409]dd\-mmm\-yy;@"/>
  </numFmts>
  <fonts count="6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0" fontId="4" fillId="0" borderId="0" xfId="21" applyNumberFormat="1" applyFont="1" applyAlignment="1" quotePrefix="1">
      <alignment horizontal="center" vertical="top" wrapText="1"/>
    </xf>
    <xf numFmtId="10" fontId="1" fillId="0" borderId="0" xfId="21" applyNumberFormat="1" applyFont="1" applyAlignment="1">
      <alignment/>
    </xf>
    <xf numFmtId="9" fontId="1" fillId="0" borderId="0" xfId="21" applyFont="1" applyAlignment="1">
      <alignment/>
    </xf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 quotePrefix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3" fontId="4" fillId="0" borderId="0" xfId="15" applyNumberFormat="1" applyFont="1" applyFill="1" applyBorder="1" applyAlignment="1" applyProtection="1">
      <alignment horizontal="center" vertical="top" wrapText="1"/>
      <protection locked="0"/>
    </xf>
    <xf numFmtId="164" fontId="5" fillId="2" borderId="3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Continuous" vertical="top"/>
    </xf>
    <xf numFmtId="22" fontId="4" fillId="0" borderId="0" xfId="0" applyNumberFormat="1" applyFont="1" applyAlignment="1">
      <alignment vertical="top"/>
    </xf>
    <xf numFmtId="0" fontId="4" fillId="0" borderId="0" xfId="0" applyFont="1" applyAlignment="1" quotePrefix="1">
      <alignment horizontal="center" vertical="top" wrapText="1"/>
    </xf>
    <xf numFmtId="2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vertical="top"/>
    </xf>
    <xf numFmtId="15" fontId="4" fillId="0" borderId="0" xfId="0" applyNumberFormat="1" applyFont="1" applyAlignment="1">
      <alignment vertical="top"/>
    </xf>
    <xf numFmtId="0" fontId="4" fillId="0" borderId="1" xfId="0" applyFont="1" applyFill="1" applyBorder="1" applyAlignment="1" quotePrefix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3" fontId="4" fillId="0" borderId="5" xfId="15" applyNumberFormat="1" applyFont="1" applyFill="1" applyBorder="1" applyAlignment="1" applyProtection="1">
      <alignment horizontal="center" vertical="top" wrapText="1"/>
      <protection locked="0"/>
    </xf>
    <xf numFmtId="3" fontId="4" fillId="0" borderId="2" xfId="15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center" vertical="top" wrapText="1"/>
    </xf>
    <xf numFmtId="14" fontId="4" fillId="0" borderId="6" xfId="0" applyNumberFormat="1" applyFont="1" applyFill="1" applyBorder="1" applyAlignment="1">
      <alignment horizontal="center" vertical="top" wrapText="1"/>
    </xf>
    <xf numFmtId="19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7" xfId="15" applyNumberFormat="1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quotePrefix="1">
      <alignment horizontal="center" vertical="top" wrapText="1"/>
    </xf>
    <xf numFmtId="3" fontId="4" fillId="0" borderId="8" xfId="15" applyNumberFormat="1" applyFont="1" applyFill="1" applyBorder="1" applyAlignment="1" applyProtection="1">
      <alignment horizontal="center" vertical="top" wrapText="1"/>
      <protection locked="0"/>
    </xf>
    <xf numFmtId="3" fontId="4" fillId="0" borderId="4" xfId="15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quotePrefix="1">
      <alignment horizontal="center" vertical="top" wrapText="1"/>
    </xf>
    <xf numFmtId="0" fontId="4" fillId="3" borderId="0" xfId="0" applyFont="1" applyFill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center" vertical="top" wrapText="1"/>
    </xf>
    <xf numFmtId="0" fontId="4" fillId="0" borderId="0" xfId="0" applyFont="1" applyAlignment="1" quotePrefix="1">
      <alignment horizontal="lef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4" borderId="11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Continuous" vertical="top"/>
    </xf>
    <xf numFmtId="164" fontId="1" fillId="0" borderId="0" xfId="0" applyNumberFormat="1" applyFont="1" applyAlignment="1">
      <alignment horizontal="centerContinuous" vertical="top"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vertical="top"/>
    </xf>
    <xf numFmtId="179" fontId="1" fillId="0" borderId="0" xfId="21" applyNumberFormat="1" applyFont="1" applyAlignment="1">
      <alignment/>
    </xf>
    <xf numFmtId="1" fontId="1" fillId="0" borderId="0" xfId="0" applyNumberFormat="1" applyFont="1" applyAlignment="1">
      <alignment horizontal="center" vertical="top" wrapText="1"/>
    </xf>
    <xf numFmtId="9" fontId="1" fillId="0" borderId="0" xfId="0" applyNumberFormat="1" applyFont="1" applyAlignment="1">
      <alignment vertical="top" wrapText="1"/>
    </xf>
    <xf numFmtId="9" fontId="1" fillId="0" borderId="0" xfId="0" applyNumberFormat="1" applyFont="1" applyAlignment="1" quotePrefix="1">
      <alignment horizontal="center" vertical="top" wrapText="1"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quotePrefix="1">
      <alignment horizontal="center" vertical="top" wrapText="1"/>
    </xf>
    <xf numFmtId="0" fontId="1" fillId="0" borderId="0" xfId="0" applyFont="1" applyAlignment="1">
      <alignment horizontal="centerContinuous" vertical="top" wrapText="1"/>
    </xf>
    <xf numFmtId="164" fontId="1" fillId="0" borderId="0" xfId="0" applyNumberFormat="1" applyFont="1" applyAlignment="1">
      <alignment vertical="top"/>
    </xf>
    <xf numFmtId="22" fontId="1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15" fontId="1" fillId="0" borderId="0" xfId="0" applyNumberFormat="1" applyFont="1" applyAlignment="1">
      <alignment vertical="top"/>
    </xf>
    <xf numFmtId="0" fontId="1" fillId="0" borderId="0" xfId="0" applyFont="1" applyFill="1" applyAlignment="1">
      <alignment horizontal="center" vertical="top" wrapText="1"/>
    </xf>
    <xf numFmtId="178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 quotePrefix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 quotePrefix="1">
      <alignment horizontal="center" vertical="top" wrapText="1"/>
      <protection locked="0"/>
    </xf>
    <xf numFmtId="0" fontId="1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4" fillId="0" borderId="1" xfId="15" applyNumberFormat="1" applyFont="1" applyFill="1" applyBorder="1" applyAlignment="1" applyProtection="1">
      <alignment horizontal="center" vertical="top" wrapText="1"/>
      <protection locked="0"/>
    </xf>
    <xf numFmtId="3" fontId="4" fillId="0" borderId="6" xfId="15" applyNumberFormat="1" applyFont="1" applyFill="1" applyBorder="1" applyAlignment="1" applyProtection="1">
      <alignment horizontal="center" vertical="top" wrapText="1"/>
      <protection locked="0"/>
    </xf>
    <xf numFmtId="3" fontId="4" fillId="0" borderId="3" xfId="15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6" xfId="0" applyNumberFormat="1" applyFont="1" applyFill="1" applyBorder="1" applyAlignment="1">
      <alignment horizontal="center" vertical="top" wrapText="1"/>
    </xf>
    <xf numFmtId="3" fontId="4" fillId="0" borderId="0" xfId="15" applyNumberFormat="1" applyFont="1" applyFill="1" applyBorder="1" applyAlignment="1" applyProtection="1">
      <alignment horizontal="center" vertical="top" wrapText="1"/>
      <protection/>
    </xf>
    <xf numFmtId="3" fontId="4" fillId="0" borderId="8" xfId="15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right" vertical="top" wrapText="1"/>
    </xf>
    <xf numFmtId="3" fontId="1" fillId="0" borderId="0" xfId="0" applyNumberFormat="1" applyFont="1" applyAlignment="1">
      <alignment horizontal="center" vertical="top"/>
    </xf>
    <xf numFmtId="22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Continuous" vertical="top" wrapText="1"/>
    </xf>
    <xf numFmtId="164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Alignment="1">
      <alignment horizontal="center" vertical="top" wrapText="1"/>
    </xf>
    <xf numFmtId="18" fontId="1" fillId="0" borderId="0" xfId="0" applyNumberFormat="1" applyFont="1" applyAlignment="1">
      <alignment vertical="top" wrapText="1"/>
    </xf>
    <xf numFmtId="15" fontId="1" fillId="0" borderId="0" xfId="0" applyNumberFormat="1" applyFont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Border="1" applyAlignment="1" quotePrefix="1">
      <alignment horizontal="left" vertical="top" wrapText="1"/>
    </xf>
    <xf numFmtId="37" fontId="1" fillId="0" borderId="0" xfId="0" applyNumberFormat="1" applyFont="1" applyBorder="1" applyAlignment="1">
      <alignment horizontal="center" vertical="top" wrapText="1"/>
    </xf>
    <xf numFmtId="37" fontId="1" fillId="0" borderId="0" xfId="0" applyNumberFormat="1" applyFont="1" applyFill="1" applyBorder="1" applyAlignment="1">
      <alignment horizontal="right" vertical="top" wrapText="1"/>
    </xf>
    <xf numFmtId="37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Border="1" applyAlignment="1" quotePrefix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 quotePrefix="1">
      <alignment horizontal="center" vertical="top" wrapText="1"/>
    </xf>
    <xf numFmtId="191" fontId="1" fillId="0" borderId="0" xfId="17" applyNumberFormat="1" applyFont="1" applyAlignment="1">
      <alignment/>
    </xf>
    <xf numFmtId="191" fontId="1" fillId="0" borderId="0" xfId="17" applyNumberFormat="1" applyFont="1" applyAlignment="1">
      <alignment horizontal="center" vertical="top" wrapText="1"/>
    </xf>
    <xf numFmtId="191" fontId="1" fillId="0" borderId="0" xfId="17" applyNumberFormat="1" applyFont="1" applyFill="1" applyAlignment="1">
      <alignment horizontal="right" vertical="top" wrapText="1"/>
    </xf>
    <xf numFmtId="191" fontId="1" fillId="0" borderId="0" xfId="17" applyNumberFormat="1" applyFont="1" applyAlignment="1">
      <alignment horizontal="right" vertical="top" wrapText="1"/>
    </xf>
    <xf numFmtId="191" fontId="1" fillId="0" borderId="0" xfId="17" applyNumberFormat="1" applyFont="1" applyAlignment="1">
      <alignment vertical="top"/>
    </xf>
    <xf numFmtId="192" fontId="1" fillId="0" borderId="0" xfId="17" applyNumberFormat="1" applyFont="1" applyAlignment="1">
      <alignment vertical="top"/>
    </xf>
    <xf numFmtId="178" fontId="1" fillId="0" borderId="0" xfId="0" applyNumberFormat="1" applyFont="1" applyAlignment="1">
      <alignment vertical="top"/>
    </xf>
    <xf numFmtId="3" fontId="1" fillId="0" borderId="0" xfId="15" applyNumberFormat="1" applyFont="1" applyAlignment="1">
      <alignment horizontal="center" vertical="top" wrapText="1"/>
    </xf>
    <xf numFmtId="3" fontId="1" fillId="0" borderId="0" xfId="15" applyNumberFormat="1" applyFont="1" applyFill="1" applyAlignment="1">
      <alignment horizontal="right" vertical="top" wrapText="1"/>
    </xf>
    <xf numFmtId="3" fontId="1" fillId="0" borderId="0" xfId="15" applyNumberFormat="1" applyFont="1" applyAlignment="1">
      <alignment horizontal="right" vertical="top" wrapText="1"/>
    </xf>
    <xf numFmtId="3" fontId="1" fillId="0" borderId="0" xfId="15" applyNumberFormat="1" applyFont="1" applyAlignment="1">
      <alignment vertical="top"/>
    </xf>
    <xf numFmtId="192" fontId="1" fillId="0" borderId="0" xfId="17" applyNumberFormat="1" applyFont="1" applyAlignment="1">
      <alignment horizontal="center" vertical="top" wrapText="1"/>
    </xf>
    <xf numFmtId="192" fontId="1" fillId="0" borderId="0" xfId="17" applyNumberFormat="1" applyFont="1" applyFill="1" applyAlignment="1">
      <alignment horizontal="right" vertical="top" wrapText="1"/>
    </xf>
    <xf numFmtId="192" fontId="1" fillId="0" borderId="0" xfId="17" applyNumberFormat="1" applyFont="1" applyAlignment="1">
      <alignment horizontal="right" vertical="top" wrapText="1"/>
    </xf>
    <xf numFmtId="44" fontId="1" fillId="0" borderId="0" xfId="17" applyFont="1" applyAlignment="1">
      <alignment horizontal="center" vertical="top" wrapText="1"/>
    </xf>
    <xf numFmtId="44" fontId="1" fillId="0" borderId="0" xfId="17" applyFont="1" applyFill="1" applyAlignment="1">
      <alignment horizontal="right" vertical="top" wrapText="1"/>
    </xf>
    <xf numFmtId="44" fontId="1" fillId="0" borderId="0" xfId="17" applyFont="1" applyAlignment="1">
      <alignment vertical="top"/>
    </xf>
    <xf numFmtId="0" fontId="4" fillId="0" borderId="0" xfId="0" applyFont="1" applyFill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wrapText="1"/>
    </xf>
    <xf numFmtId="41" fontId="4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Alignment="1">
      <alignment horizontal="centerContinuous" vertical="top" wrapText="1"/>
    </xf>
    <xf numFmtId="18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164" fontId="4" fillId="0" borderId="0" xfId="0" applyNumberFormat="1" applyFont="1" applyFill="1" applyAlignment="1">
      <alignment horizontal="centerContinuous" vertical="top" wrapText="1"/>
    </xf>
    <xf numFmtId="164" fontId="4" fillId="0" borderId="0" xfId="0" applyNumberFormat="1" applyFont="1" applyFill="1" applyAlignment="1">
      <alignment horizontal="center" vertical="top" wrapText="1"/>
    </xf>
    <xf numFmtId="22" fontId="4" fillId="0" borderId="0" xfId="0" applyNumberFormat="1" applyFont="1" applyFill="1" applyAlignment="1">
      <alignment horizontal="center" vertical="top" wrapText="1"/>
    </xf>
    <xf numFmtId="14" fontId="4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41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 quotePrefix="1">
      <alignment horizontal="center" vertical="top" wrapText="1"/>
    </xf>
    <xf numFmtId="3" fontId="4" fillId="0" borderId="0" xfId="0" applyNumberFormat="1" applyFont="1" applyFill="1" applyBorder="1" applyAlignment="1" quotePrefix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164" fontId="1" fillId="0" borderId="0" xfId="0" applyNumberFormat="1" applyFont="1" applyFill="1" applyAlignment="1">
      <alignment horizontal="centerContinuous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 quotePrefix="1">
      <alignment horizontal="left" vertical="top"/>
    </xf>
    <xf numFmtId="0" fontId="1" fillId="0" borderId="0" xfId="0" applyFont="1" applyFill="1" applyAlignment="1" quotePrefix="1">
      <alignment horizontal="center" vertical="top"/>
    </xf>
    <xf numFmtId="0" fontId="1" fillId="0" borderId="0" xfId="0" applyFont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V87"/>
  <sheetViews>
    <sheetView workbookViewId="0" topLeftCell="A1">
      <pane xSplit="3" ySplit="9" topLeftCell="L16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9.140625" style="4" customWidth="1"/>
    <col min="2" max="2" width="28.421875" style="12" bestFit="1" customWidth="1"/>
    <col min="3" max="3" width="10.421875" style="11" bestFit="1" customWidth="1"/>
    <col min="4" max="4" width="10.8515625" style="7" bestFit="1" customWidth="1"/>
    <col min="5" max="13" width="11.57421875" style="7" customWidth="1"/>
    <col min="14" max="14" width="11.57421875" style="7" hidden="1" customWidth="1"/>
    <col min="15" max="15" width="10.421875" style="50" hidden="1" customWidth="1"/>
    <col min="16" max="16" width="10.8515625" style="50" hidden="1" customWidth="1"/>
    <col min="17" max="18" width="12.00390625" style="7" hidden="1" customWidth="1"/>
    <col min="19" max="19" width="8.7109375" style="7" hidden="1" customWidth="1"/>
    <col min="20" max="20" width="9.28125" style="7" hidden="1" customWidth="1"/>
    <col min="21" max="21" width="11.140625" style="7" hidden="1" customWidth="1"/>
    <col min="22" max="22" width="7.7109375" style="7" hidden="1" customWidth="1"/>
    <col min="23" max="23" width="9.28125" style="7" hidden="1" customWidth="1"/>
    <col min="24" max="24" width="10.421875" style="7" customWidth="1"/>
    <col min="25" max="25" width="9.8515625" style="7" bestFit="1" customWidth="1"/>
    <col min="26" max="26" width="9.00390625" style="7" bestFit="1" customWidth="1"/>
    <col min="27" max="16384" width="8.28125" style="7" customWidth="1"/>
  </cols>
  <sheetData>
    <row r="1" spans="1:28" ht="11.25">
      <c r="A1" s="4">
        <v>34</v>
      </c>
      <c r="B1" s="5" t="s">
        <v>0</v>
      </c>
      <c r="C1" s="6">
        <v>1</v>
      </c>
      <c r="K1" s="7" t="s">
        <v>1</v>
      </c>
      <c r="O1" s="7"/>
      <c r="P1" s="7"/>
      <c r="U1" s="8"/>
      <c r="V1" s="8"/>
      <c r="W1" s="8"/>
      <c r="X1" s="8"/>
      <c r="Y1" s="8"/>
      <c r="Z1" s="8"/>
      <c r="AA1" s="44"/>
      <c r="AB1" s="44"/>
    </row>
    <row r="2" spans="1:28" ht="12" thickBot="1">
      <c r="A2" s="4">
        <v>1</v>
      </c>
      <c r="B2" s="9" t="s">
        <v>2</v>
      </c>
      <c r="C2" s="10">
        <v>1</v>
      </c>
      <c r="K2" s="11" t="s">
        <v>64</v>
      </c>
      <c r="O2" s="7"/>
      <c r="P2" s="7"/>
      <c r="U2" s="8"/>
      <c r="V2" s="8"/>
      <c r="W2" s="8"/>
      <c r="X2" s="8"/>
      <c r="Y2" s="8"/>
      <c r="Z2" s="8"/>
      <c r="AA2" s="44"/>
      <c r="AB2" s="44"/>
    </row>
    <row r="3" spans="15:28" ht="11.25">
      <c r="O3" s="7"/>
      <c r="P3" s="7"/>
      <c r="U3" s="8"/>
      <c r="V3" s="8"/>
      <c r="W3" s="8"/>
      <c r="X3" s="8"/>
      <c r="Y3" s="8"/>
      <c r="Z3" s="8"/>
      <c r="AA3" s="44"/>
      <c r="AB3" s="44"/>
    </row>
    <row r="4" spans="1:28" ht="11.25">
      <c r="A4" s="45"/>
      <c r="B4" s="11" t="s">
        <v>4</v>
      </c>
      <c r="D4" s="46"/>
      <c r="E4" s="13"/>
      <c r="J4" s="14"/>
      <c r="K4" s="14"/>
      <c r="O4" s="7"/>
      <c r="P4" s="7"/>
      <c r="U4" s="8"/>
      <c r="V4" s="8"/>
      <c r="W4" s="8"/>
      <c r="X4" s="8"/>
      <c r="Y4" s="8"/>
      <c r="Z4" s="8"/>
      <c r="AA4" s="44"/>
      <c r="AB4" s="44"/>
    </row>
    <row r="5" spans="2:28" ht="11.25">
      <c r="B5" s="15" t="s">
        <v>5</v>
      </c>
      <c r="D5" s="47"/>
      <c r="E5" s="13"/>
      <c r="O5" s="7"/>
      <c r="P5" s="7"/>
      <c r="U5" s="8"/>
      <c r="V5" s="8"/>
      <c r="W5" s="8"/>
      <c r="X5" s="8"/>
      <c r="Y5" s="8"/>
      <c r="Z5" s="8"/>
      <c r="AA5" s="44"/>
      <c r="AB5" s="44"/>
    </row>
    <row r="6" spans="2:28" ht="12" thickBot="1">
      <c r="B6" s="16" t="s">
        <v>6</v>
      </c>
      <c r="D6" s="17">
        <v>38291</v>
      </c>
      <c r="F6" s="18"/>
      <c r="O6" s="7"/>
      <c r="P6" s="7"/>
      <c r="U6" s="8"/>
      <c r="V6" s="8"/>
      <c r="W6" s="8"/>
      <c r="X6" s="8"/>
      <c r="Y6" s="8"/>
      <c r="Z6" s="8"/>
      <c r="AA6" s="44"/>
      <c r="AB6" s="44"/>
    </row>
    <row r="7" spans="1:39" s="24" customFormat="1" ht="21">
      <c r="A7" s="19" t="s">
        <v>7</v>
      </c>
      <c r="B7" s="20" t="s">
        <v>278</v>
      </c>
      <c r="C7" s="21" t="s">
        <v>8</v>
      </c>
      <c r="D7" s="21"/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3" t="s">
        <v>9</v>
      </c>
      <c r="N7" s="23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24" customFormat="1" ht="21">
      <c r="A8" s="25" t="s">
        <v>20</v>
      </c>
      <c r="B8" s="26">
        <v>38291</v>
      </c>
      <c r="C8" s="27" t="s">
        <v>21</v>
      </c>
      <c r="D8" s="27" t="s">
        <v>22</v>
      </c>
      <c r="E8" s="8" t="s">
        <v>23</v>
      </c>
      <c r="F8" s="8" t="s">
        <v>24</v>
      </c>
      <c r="G8" s="8" t="s">
        <v>12</v>
      </c>
      <c r="H8" s="8" t="s">
        <v>13</v>
      </c>
      <c r="I8" s="8" t="s">
        <v>14</v>
      </c>
      <c r="J8" s="8" t="s">
        <v>25</v>
      </c>
      <c r="K8" s="8" t="s">
        <v>26</v>
      </c>
      <c r="L8" s="8" t="s">
        <v>27</v>
      </c>
      <c r="M8" s="28" t="s">
        <v>19</v>
      </c>
      <c r="N8" s="28" t="s">
        <v>28</v>
      </c>
      <c r="O8" s="8" t="s">
        <v>29</v>
      </c>
      <c r="P8" s="8" t="s">
        <v>30</v>
      </c>
      <c r="Q8" s="8" t="s">
        <v>31</v>
      </c>
      <c r="R8" s="8" t="s">
        <v>32</v>
      </c>
      <c r="S8" s="8" t="s">
        <v>33</v>
      </c>
      <c r="T8" s="8" t="s">
        <v>34</v>
      </c>
      <c r="U8" s="8" t="s">
        <v>35</v>
      </c>
      <c r="V8" s="8" t="s">
        <v>27</v>
      </c>
      <c r="W8" s="8" t="s">
        <v>19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24" customFormat="1" ht="11.25" thickBot="1">
      <c r="A9" s="29"/>
      <c r="B9" s="30"/>
      <c r="C9" s="30" t="s">
        <v>1</v>
      </c>
      <c r="D9" s="31" t="s">
        <v>36</v>
      </c>
      <c r="E9" s="32"/>
      <c r="F9" s="32"/>
      <c r="G9" s="32"/>
      <c r="H9" s="32"/>
      <c r="I9" s="32"/>
      <c r="J9" s="32"/>
      <c r="K9" s="32"/>
      <c r="L9" s="32"/>
      <c r="M9" s="33"/>
      <c r="N9" s="33" t="s">
        <v>37</v>
      </c>
      <c r="O9" s="32" t="s">
        <v>38</v>
      </c>
      <c r="P9" s="32">
        <v>41</v>
      </c>
      <c r="Q9" s="32">
        <v>85</v>
      </c>
      <c r="R9" s="32">
        <v>86</v>
      </c>
      <c r="S9" s="32">
        <v>87</v>
      </c>
      <c r="T9" s="32">
        <v>57</v>
      </c>
      <c r="U9" s="32" t="s">
        <v>39</v>
      </c>
      <c r="V9" s="32">
        <v>50</v>
      </c>
      <c r="W9" s="32" t="s">
        <v>19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2" s="24" customFormat="1" ht="11.25">
      <c r="A10" s="27"/>
      <c r="B10" s="27"/>
      <c r="C10" s="27"/>
      <c r="D10" s="3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4"/>
      <c r="AB10" s="44"/>
      <c r="AC10" s="44"/>
      <c r="AD10" s="44"/>
      <c r="AE10" s="44"/>
      <c r="AF10" s="44"/>
    </row>
    <row r="11" spans="1:40" s="35" customFormat="1" ht="11.25">
      <c r="A11" s="11">
        <v>1</v>
      </c>
      <c r="B11" s="12" t="s">
        <v>40</v>
      </c>
      <c r="C11" s="11" t="s">
        <v>41</v>
      </c>
      <c r="D11" s="48">
        <v>704140083</v>
      </c>
      <c r="E11" s="48">
        <v>447313869.9006531</v>
      </c>
      <c r="F11" s="48">
        <v>156973333.51306245</v>
      </c>
      <c r="G11" s="48">
        <v>35994540.445753954</v>
      </c>
      <c r="H11" s="48">
        <v>9087180.663259836</v>
      </c>
      <c r="I11" s="48">
        <v>16057638.112250779</v>
      </c>
      <c r="J11" s="48">
        <v>28848721.815798737</v>
      </c>
      <c r="K11" s="48">
        <v>1690854.741631075</v>
      </c>
      <c r="L11" s="48">
        <v>36623.80759006489</v>
      </c>
      <c r="M11" s="48">
        <v>8137320.000000001</v>
      </c>
      <c r="N11" s="48">
        <v>447313869.9006531</v>
      </c>
      <c r="O11" s="48">
        <v>156973333.51306245</v>
      </c>
      <c r="P11" s="48">
        <v>35994540.445753954</v>
      </c>
      <c r="Q11" s="48">
        <v>9087180.663259836</v>
      </c>
      <c r="R11" s="48">
        <v>16057638.112250779</v>
      </c>
      <c r="S11" s="48">
        <v>16532853.075875206</v>
      </c>
      <c r="T11" s="48">
        <v>12315868.739923526</v>
      </c>
      <c r="U11" s="48">
        <v>1690854.741631075</v>
      </c>
      <c r="V11" s="48">
        <v>36623.80759006489</v>
      </c>
      <c r="W11" s="48">
        <v>8137320.000000001</v>
      </c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12" customFormat="1" ht="11.25">
      <c r="A12" s="11"/>
      <c r="C12" s="11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8" s="12" customFormat="1" ht="11.25">
      <c r="A13" s="11"/>
      <c r="B13" s="12" t="s">
        <v>42</v>
      </c>
      <c r="C13" s="1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  <c r="AP13" s="50"/>
      <c r="AQ13" s="50"/>
      <c r="AR13" s="50"/>
      <c r="AS13" s="50"/>
      <c r="AT13" s="50"/>
      <c r="AU13" s="50"/>
      <c r="AV13" s="50"/>
    </row>
    <row r="14" spans="1:48" s="12" customFormat="1" ht="11.25">
      <c r="A14" s="11">
        <v>2</v>
      </c>
      <c r="B14" s="12" t="s">
        <v>43</v>
      </c>
      <c r="C14" s="11" t="s">
        <v>44</v>
      </c>
      <c r="D14" s="48">
        <v>507342000.90505</v>
      </c>
      <c r="E14" s="48">
        <v>326489847.23910636</v>
      </c>
      <c r="F14" s="48">
        <v>114314132.78828387</v>
      </c>
      <c r="G14" s="48">
        <v>25612870.58230059</v>
      </c>
      <c r="H14" s="48">
        <v>7648535.207332845</v>
      </c>
      <c r="I14" s="48">
        <v>12524021.360881755</v>
      </c>
      <c r="J14" s="48">
        <v>18769864.75095024</v>
      </c>
      <c r="K14" s="48">
        <v>734836.8343622092</v>
      </c>
      <c r="L14" s="48">
        <v>113995.27983331555</v>
      </c>
      <c r="M14" s="48">
        <v>1133896.861998739</v>
      </c>
      <c r="N14" s="48">
        <v>326489847.23910636</v>
      </c>
      <c r="O14" s="48">
        <v>114314132.78828387</v>
      </c>
      <c r="P14" s="48">
        <v>25612870.58230059</v>
      </c>
      <c r="Q14" s="48">
        <v>7648535.207332845</v>
      </c>
      <c r="R14" s="48">
        <v>12524021.360881755</v>
      </c>
      <c r="S14" s="48">
        <v>15530660.304109922</v>
      </c>
      <c r="T14" s="48">
        <v>3239204.446840318</v>
      </c>
      <c r="U14" s="48">
        <v>734836.8343622092</v>
      </c>
      <c r="V14" s="48">
        <v>113995.27983331555</v>
      </c>
      <c r="W14" s="48">
        <v>1133896.861998739</v>
      </c>
      <c r="X14" s="48"/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50"/>
      <c r="AQ14" s="50"/>
      <c r="AR14" s="50"/>
      <c r="AS14" s="50"/>
      <c r="AT14" s="50"/>
      <c r="AU14" s="50"/>
      <c r="AV14" s="50"/>
    </row>
    <row r="15" spans="1:48" s="12" customFormat="1" ht="11.25">
      <c r="A15" s="11">
        <v>3</v>
      </c>
      <c r="B15" s="36" t="s">
        <v>45</v>
      </c>
      <c r="C15" s="37" t="s">
        <v>46</v>
      </c>
      <c r="D15" s="48">
        <v>68114577.00000001</v>
      </c>
      <c r="E15" s="48">
        <v>40784255.88134956</v>
      </c>
      <c r="F15" s="48">
        <v>11600058.997977968</v>
      </c>
      <c r="G15" s="48">
        <v>2725817.733287715</v>
      </c>
      <c r="H15" s="48">
        <v>523534.6572351859</v>
      </c>
      <c r="I15" s="48">
        <v>1124676.3947898974</v>
      </c>
      <c r="J15" s="48">
        <v>2187070.1173237264</v>
      </c>
      <c r="K15" s="48">
        <v>451768.31331230694</v>
      </c>
      <c r="L15" s="48">
        <v>9937.399141841684</v>
      </c>
      <c r="M15" s="48">
        <v>8707457.505581798</v>
      </c>
      <c r="N15" s="48">
        <v>40784255.88134956</v>
      </c>
      <c r="O15" s="48">
        <v>11600058.997977968</v>
      </c>
      <c r="P15" s="48">
        <v>2725817.733287715</v>
      </c>
      <c r="Q15" s="48">
        <v>523534.6572351859</v>
      </c>
      <c r="R15" s="48">
        <v>1124676.3947898974</v>
      </c>
      <c r="S15" s="48">
        <v>423977.3327801341</v>
      </c>
      <c r="T15" s="48">
        <v>1763092.7845435925</v>
      </c>
      <c r="U15" s="48">
        <v>451768.31331230694</v>
      </c>
      <c r="V15" s="48">
        <v>9937.399141841684</v>
      </c>
      <c r="W15" s="48">
        <v>8707457.505581798</v>
      </c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  <c r="AP15" s="50"/>
      <c r="AQ15" s="50"/>
      <c r="AR15" s="50"/>
      <c r="AS15" s="50"/>
      <c r="AT15" s="50"/>
      <c r="AU15" s="50"/>
      <c r="AV15" s="50"/>
    </row>
    <row r="16" spans="1:48" s="35" customFormat="1" ht="11.25">
      <c r="A16" s="11">
        <v>4</v>
      </c>
      <c r="B16" s="12" t="s">
        <v>47</v>
      </c>
      <c r="C16" s="11" t="s">
        <v>48</v>
      </c>
      <c r="D16" s="48">
        <v>45071320.97238</v>
      </c>
      <c r="E16" s="48">
        <v>29191923.052492425</v>
      </c>
      <c r="F16" s="48">
        <v>9407965.622105706</v>
      </c>
      <c r="G16" s="48">
        <v>2213632.6811593086</v>
      </c>
      <c r="H16" s="48">
        <v>528593.4481367024</v>
      </c>
      <c r="I16" s="48">
        <v>985419.6910062046</v>
      </c>
      <c r="J16" s="48">
        <v>1615102.0289028767</v>
      </c>
      <c r="K16" s="48">
        <v>213774.80364811246</v>
      </c>
      <c r="L16" s="48">
        <v>5856.164817810275</v>
      </c>
      <c r="M16" s="48">
        <v>909053.4801108497</v>
      </c>
      <c r="N16" s="48">
        <v>29191923.052492425</v>
      </c>
      <c r="O16" s="48">
        <v>9407965.622105706</v>
      </c>
      <c r="P16" s="48">
        <v>2213632.6811593086</v>
      </c>
      <c r="Q16" s="48">
        <v>528593.4481367024</v>
      </c>
      <c r="R16" s="48">
        <v>985419.6910062046</v>
      </c>
      <c r="S16" s="48">
        <v>788589.8509500177</v>
      </c>
      <c r="T16" s="48">
        <v>826512.1779528587</v>
      </c>
      <c r="U16" s="48">
        <v>213774.80364811246</v>
      </c>
      <c r="V16" s="48">
        <v>5856.164817810275</v>
      </c>
      <c r="W16" s="48">
        <v>909053.4801108497</v>
      </c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1"/>
      <c r="AP16" s="51"/>
      <c r="AQ16" s="51"/>
      <c r="AR16" s="51"/>
      <c r="AS16" s="51"/>
      <c r="AT16" s="51"/>
      <c r="AU16" s="51"/>
      <c r="AV16" s="51"/>
    </row>
    <row r="17" spans="1:48" s="12" customFormat="1" ht="21">
      <c r="A17" s="11">
        <v>5</v>
      </c>
      <c r="B17" s="12" t="s">
        <v>49</v>
      </c>
      <c r="C17" s="11" t="s">
        <v>50</v>
      </c>
      <c r="D17" s="48">
        <f aca="true" t="shared" si="0" ref="D17:W17">(D14+D15+D16)</f>
        <v>620527898.8774301</v>
      </c>
      <c r="E17" s="48">
        <f t="shared" si="0"/>
        <v>396466026.17294836</v>
      </c>
      <c r="F17" s="48">
        <f t="shared" si="0"/>
        <v>135322157.40836754</v>
      </c>
      <c r="G17" s="48">
        <f t="shared" si="0"/>
        <v>30552320.996747613</v>
      </c>
      <c r="H17" s="48">
        <f t="shared" si="0"/>
        <v>8700663.312704733</v>
      </c>
      <c r="I17" s="48">
        <f t="shared" si="0"/>
        <v>14634117.446677856</v>
      </c>
      <c r="J17" s="48">
        <f t="shared" si="0"/>
        <v>22572036.897176843</v>
      </c>
      <c r="K17" s="48">
        <f t="shared" si="0"/>
        <v>1400379.9513226287</v>
      </c>
      <c r="L17" s="48">
        <f t="shared" si="0"/>
        <v>129788.84379296751</v>
      </c>
      <c r="M17" s="48">
        <f t="shared" si="0"/>
        <v>10750407.847691387</v>
      </c>
      <c r="N17" s="48">
        <f t="shared" si="0"/>
        <v>396466026.17294836</v>
      </c>
      <c r="O17" s="48">
        <f t="shared" si="0"/>
        <v>135322157.40836754</v>
      </c>
      <c r="P17" s="48">
        <f t="shared" si="0"/>
        <v>30552320.996747613</v>
      </c>
      <c r="Q17" s="48">
        <f t="shared" si="0"/>
        <v>8700663.312704733</v>
      </c>
      <c r="R17" s="48">
        <f t="shared" si="0"/>
        <v>14634117.446677856</v>
      </c>
      <c r="S17" s="48">
        <f t="shared" si="0"/>
        <v>16743227.487840073</v>
      </c>
      <c r="T17" s="48">
        <f t="shared" si="0"/>
        <v>5828809.409336769</v>
      </c>
      <c r="U17" s="48">
        <f t="shared" si="0"/>
        <v>1400379.9513226287</v>
      </c>
      <c r="V17" s="48">
        <f t="shared" si="0"/>
        <v>129788.84379296751</v>
      </c>
      <c r="W17" s="48">
        <f t="shared" si="0"/>
        <v>10750407.847691387</v>
      </c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/>
      <c r="AP17" s="50"/>
      <c r="AQ17" s="50"/>
      <c r="AR17" s="50"/>
      <c r="AS17" s="50"/>
      <c r="AT17" s="50"/>
      <c r="AU17" s="50"/>
      <c r="AV17" s="50"/>
    </row>
    <row r="18" spans="1:48" s="12" customFormat="1" ht="11.25">
      <c r="A18" s="11"/>
      <c r="C18" s="1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0"/>
      <c r="AP18" s="50"/>
      <c r="AQ18" s="50"/>
      <c r="AR18" s="50"/>
      <c r="AS18" s="50"/>
      <c r="AT18" s="50"/>
      <c r="AU18" s="50"/>
      <c r="AV18" s="50"/>
    </row>
    <row r="19" spans="1:48" s="12" customFormat="1" ht="21">
      <c r="A19" s="11">
        <v>6</v>
      </c>
      <c r="B19" s="12" t="s">
        <v>51</v>
      </c>
      <c r="C19" s="11" t="s">
        <v>52</v>
      </c>
      <c r="D19" s="48">
        <f aca="true" t="shared" si="1" ref="D19:W19">(D11-D17)</f>
        <v>83612184.12256992</v>
      </c>
      <c r="E19" s="48">
        <f t="shared" si="1"/>
        <v>50847843.72770476</v>
      </c>
      <c r="F19" s="48">
        <f t="shared" si="1"/>
        <v>21651176.104694903</v>
      </c>
      <c r="G19" s="48">
        <f t="shared" si="1"/>
        <v>5442219.449006341</v>
      </c>
      <c r="H19" s="48">
        <f t="shared" si="1"/>
        <v>386517.3505551033</v>
      </c>
      <c r="I19" s="48">
        <f t="shared" si="1"/>
        <v>1423520.6655729227</v>
      </c>
      <c r="J19" s="48">
        <f t="shared" si="1"/>
        <v>6276684.918621894</v>
      </c>
      <c r="K19" s="48">
        <f t="shared" si="1"/>
        <v>290474.7903084464</v>
      </c>
      <c r="L19" s="48">
        <f t="shared" si="1"/>
        <v>-93165.03620290261</v>
      </c>
      <c r="M19" s="48">
        <f t="shared" si="1"/>
        <v>-2613087.847691386</v>
      </c>
      <c r="N19" s="48">
        <f t="shared" si="1"/>
        <v>50847843.72770476</v>
      </c>
      <c r="O19" s="48">
        <f t="shared" si="1"/>
        <v>21651176.104694903</v>
      </c>
      <c r="P19" s="48">
        <f t="shared" si="1"/>
        <v>5442219.449006341</v>
      </c>
      <c r="Q19" s="48">
        <f t="shared" si="1"/>
        <v>386517.3505551033</v>
      </c>
      <c r="R19" s="48">
        <f t="shared" si="1"/>
        <v>1423520.6655729227</v>
      </c>
      <c r="S19" s="48">
        <f t="shared" si="1"/>
        <v>-210374.41196486726</v>
      </c>
      <c r="T19" s="48">
        <f t="shared" si="1"/>
        <v>6487059.330586757</v>
      </c>
      <c r="U19" s="48">
        <f t="shared" si="1"/>
        <v>290474.7903084464</v>
      </c>
      <c r="V19" s="48">
        <f t="shared" si="1"/>
        <v>-93165.03620290261</v>
      </c>
      <c r="W19" s="48">
        <f t="shared" si="1"/>
        <v>-2613087.847691386</v>
      </c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0"/>
      <c r="AP19" s="50"/>
      <c r="AQ19" s="50"/>
      <c r="AR19" s="50"/>
      <c r="AS19" s="50"/>
      <c r="AT19" s="50"/>
      <c r="AU19" s="50"/>
      <c r="AV19" s="50"/>
    </row>
    <row r="20" spans="1:48" s="12" customFormat="1" ht="11.25">
      <c r="A20" s="11"/>
      <c r="C20" s="1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  <c r="AP20" s="50"/>
      <c r="AQ20" s="50"/>
      <c r="AR20" s="50"/>
      <c r="AS20" s="50"/>
      <c r="AT20" s="50"/>
      <c r="AU20" s="50"/>
      <c r="AV20" s="50"/>
    </row>
    <row r="21" spans="1:40" s="12" customFormat="1" ht="11.25">
      <c r="A21" s="11">
        <v>7</v>
      </c>
      <c r="B21" s="38" t="s">
        <v>53</v>
      </c>
      <c r="C21" s="11" t="s">
        <v>54</v>
      </c>
      <c r="D21" s="48">
        <v>13718252</v>
      </c>
      <c r="E21" s="48">
        <v>8342606.298750913</v>
      </c>
      <c r="F21" s="48">
        <v>3552308.7097590533</v>
      </c>
      <c r="G21" s="48">
        <v>892905.0068985971</v>
      </c>
      <c r="H21" s="48">
        <v>63415.90610184716</v>
      </c>
      <c r="I21" s="48">
        <v>233557.05179175746</v>
      </c>
      <c r="J21" s="48">
        <v>1029815.7659896803</v>
      </c>
      <c r="K21" s="48">
        <v>47658.202149784316</v>
      </c>
      <c r="L21" s="48">
        <v>-15285.58854947488</v>
      </c>
      <c r="M21" s="48">
        <v>-428729.35289214196</v>
      </c>
      <c r="N21" s="48">
        <v>8342606.298750913</v>
      </c>
      <c r="O21" s="48">
        <v>3552308.7097590533</v>
      </c>
      <c r="P21" s="48">
        <v>892905.0068985971</v>
      </c>
      <c r="Q21" s="48">
        <v>63415.90610184716</v>
      </c>
      <c r="R21" s="48">
        <v>233557.05179175746</v>
      </c>
      <c r="S21" s="48">
        <v>-34516.132163886534</v>
      </c>
      <c r="T21" s="48">
        <v>1064331.8981535668</v>
      </c>
      <c r="U21" s="48">
        <v>47658.202149784316</v>
      </c>
      <c r="V21" s="48">
        <v>-15285.58854947488</v>
      </c>
      <c r="W21" s="48">
        <v>-428729.35289214196</v>
      </c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12" customFormat="1" ht="11.25">
      <c r="A22" s="11"/>
      <c r="C22" s="1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12" customFormat="1" ht="11.25">
      <c r="A23" s="11">
        <v>8</v>
      </c>
      <c r="B23" s="38" t="s">
        <v>55</v>
      </c>
      <c r="C23" s="15" t="s">
        <v>56</v>
      </c>
      <c r="D23" s="48">
        <f aca="true" t="shared" si="2" ref="D23:W23">(D17+D21)</f>
        <v>634246150.8774301</v>
      </c>
      <c r="E23" s="48">
        <f t="shared" si="2"/>
        <v>404808632.4716993</v>
      </c>
      <c r="F23" s="48">
        <f t="shared" si="2"/>
        <v>138874466.1181266</v>
      </c>
      <c r="G23" s="48">
        <f t="shared" si="2"/>
        <v>31445226.00364621</v>
      </c>
      <c r="H23" s="48">
        <f t="shared" si="2"/>
        <v>8764079.21880658</v>
      </c>
      <c r="I23" s="48">
        <f t="shared" si="2"/>
        <v>14867674.498469613</v>
      </c>
      <c r="J23" s="48">
        <f t="shared" si="2"/>
        <v>23601852.663166523</v>
      </c>
      <c r="K23" s="48">
        <f t="shared" si="2"/>
        <v>1448038.153472413</v>
      </c>
      <c r="L23" s="48">
        <f t="shared" si="2"/>
        <v>114503.25524349263</v>
      </c>
      <c r="M23" s="48">
        <f t="shared" si="2"/>
        <v>10321678.494799245</v>
      </c>
      <c r="N23" s="48">
        <f t="shared" si="2"/>
        <v>404808632.4716993</v>
      </c>
      <c r="O23" s="48">
        <f t="shared" si="2"/>
        <v>138874466.1181266</v>
      </c>
      <c r="P23" s="48">
        <f t="shared" si="2"/>
        <v>31445226.00364621</v>
      </c>
      <c r="Q23" s="48">
        <f t="shared" si="2"/>
        <v>8764079.21880658</v>
      </c>
      <c r="R23" s="48">
        <f t="shared" si="2"/>
        <v>14867674.498469613</v>
      </c>
      <c r="S23" s="48">
        <f t="shared" si="2"/>
        <v>16708711.355676187</v>
      </c>
      <c r="T23" s="48">
        <f t="shared" si="2"/>
        <v>6893141.307490336</v>
      </c>
      <c r="U23" s="48">
        <f t="shared" si="2"/>
        <v>1448038.153472413</v>
      </c>
      <c r="V23" s="48">
        <f t="shared" si="2"/>
        <v>114503.25524349263</v>
      </c>
      <c r="W23" s="48">
        <f t="shared" si="2"/>
        <v>10321678.494799245</v>
      </c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2" customFormat="1" ht="11.25">
      <c r="A24" s="11"/>
      <c r="B24" s="38"/>
      <c r="C24" s="1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2" customFormat="1" ht="11.25">
      <c r="A25" s="11">
        <v>9</v>
      </c>
      <c r="B25" s="12" t="s">
        <v>57</v>
      </c>
      <c r="C25" s="15" t="s">
        <v>58</v>
      </c>
      <c r="D25" s="48">
        <f aca="true" t="shared" si="3" ref="D25:W25">(D11-D23)</f>
        <v>69893932.12256992</v>
      </c>
      <c r="E25" s="48">
        <f t="shared" si="3"/>
        <v>42505237.42895383</v>
      </c>
      <c r="F25" s="48">
        <f t="shared" si="3"/>
        <v>18098867.394935846</v>
      </c>
      <c r="G25" s="48">
        <f t="shared" si="3"/>
        <v>4549314.4421077445</v>
      </c>
      <c r="H25" s="48">
        <f t="shared" si="3"/>
        <v>323101.4444532562</v>
      </c>
      <c r="I25" s="48">
        <f t="shared" si="3"/>
        <v>1189963.6137811653</v>
      </c>
      <c r="J25" s="48">
        <f t="shared" si="3"/>
        <v>5246869.152632214</v>
      </c>
      <c r="K25" s="48">
        <f t="shared" si="3"/>
        <v>242816.58815866197</v>
      </c>
      <c r="L25" s="48">
        <f t="shared" si="3"/>
        <v>-77879.44765342775</v>
      </c>
      <c r="M25" s="48">
        <f t="shared" si="3"/>
        <v>-2184358.494799244</v>
      </c>
      <c r="N25" s="48">
        <f t="shared" si="3"/>
        <v>42505237.42895383</v>
      </c>
      <c r="O25" s="48">
        <f t="shared" si="3"/>
        <v>18098867.394935846</v>
      </c>
      <c r="P25" s="48">
        <f t="shared" si="3"/>
        <v>4549314.4421077445</v>
      </c>
      <c r="Q25" s="48">
        <f t="shared" si="3"/>
        <v>323101.4444532562</v>
      </c>
      <c r="R25" s="48">
        <f t="shared" si="3"/>
        <v>1189963.6137811653</v>
      </c>
      <c r="S25" s="48">
        <f t="shared" si="3"/>
        <v>-175858.27980098128</v>
      </c>
      <c r="T25" s="48">
        <f t="shared" si="3"/>
        <v>5422727.43243319</v>
      </c>
      <c r="U25" s="48">
        <f t="shared" si="3"/>
        <v>242816.58815866197</v>
      </c>
      <c r="V25" s="48">
        <f t="shared" si="3"/>
        <v>-77879.44765342775</v>
      </c>
      <c r="W25" s="48">
        <f t="shared" si="3"/>
        <v>-2184358.494799244</v>
      </c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2" customFormat="1" ht="11.25">
      <c r="A26" s="11"/>
      <c r="C26" s="1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2" customFormat="1" ht="11.25">
      <c r="A27" s="11">
        <v>10</v>
      </c>
      <c r="B27" s="38" t="s">
        <v>59</v>
      </c>
      <c r="C27" s="11" t="s">
        <v>60</v>
      </c>
      <c r="D27" s="48">
        <v>1760749053.52</v>
      </c>
      <c r="E27" s="48">
        <v>1174242554.3433557</v>
      </c>
      <c r="F27" s="48">
        <v>329931039.4143456</v>
      </c>
      <c r="G27" s="48">
        <v>76344563.5978263</v>
      </c>
      <c r="H27" s="48">
        <v>14807872.88347362</v>
      </c>
      <c r="I27" s="48">
        <v>31610520.906429175</v>
      </c>
      <c r="J27" s="48">
        <v>65483240.6897838</v>
      </c>
      <c r="K27" s="48">
        <v>13528558.918794164</v>
      </c>
      <c r="L27" s="48">
        <v>348213.64684846584</v>
      </c>
      <c r="M27" s="48">
        <v>54452489.11914344</v>
      </c>
      <c r="N27" s="48">
        <v>1174242554.3433557</v>
      </c>
      <c r="O27" s="48">
        <v>329931039.4143456</v>
      </c>
      <c r="P27" s="48">
        <v>76344563.5978263</v>
      </c>
      <c r="Q27" s="48">
        <v>14807872.88347362</v>
      </c>
      <c r="R27" s="48">
        <v>31610520.906429175</v>
      </c>
      <c r="S27" s="48">
        <v>12514980.699956069</v>
      </c>
      <c r="T27" s="48">
        <v>52968259.98982773</v>
      </c>
      <c r="U27" s="48">
        <v>13528558.918794164</v>
      </c>
      <c r="V27" s="48">
        <v>348213.64684846584</v>
      </c>
      <c r="W27" s="48">
        <v>54452489.11914344</v>
      </c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12" customFormat="1" ht="11.25">
      <c r="A28" s="11">
        <v>11</v>
      </c>
      <c r="B28" s="12" t="s">
        <v>61</v>
      </c>
      <c r="C28" s="11" t="s">
        <v>62</v>
      </c>
      <c r="D28" s="48">
        <v>-500677482.99999994</v>
      </c>
      <c r="E28" s="48">
        <v>-331555336.1383238</v>
      </c>
      <c r="F28" s="48">
        <v>-95253877.7635415</v>
      </c>
      <c r="G28" s="48">
        <v>-22484989.593965955</v>
      </c>
      <c r="H28" s="48">
        <v>-4324400.488334125</v>
      </c>
      <c r="I28" s="48">
        <v>-9331660.891679458</v>
      </c>
      <c r="J28" s="48">
        <v>-17469134.930367913</v>
      </c>
      <c r="K28" s="48">
        <v>-3597342.57611482</v>
      </c>
      <c r="L28" s="48">
        <v>-130960.8333892546</v>
      </c>
      <c r="M28" s="48">
        <v>-16529779.784283107</v>
      </c>
      <c r="N28" s="48">
        <v>-331555336.1383238</v>
      </c>
      <c r="O28" s="48">
        <v>-95253877.7635415</v>
      </c>
      <c r="P28" s="48">
        <v>-22484989.593965955</v>
      </c>
      <c r="Q28" s="48">
        <v>-4324400.488334125</v>
      </c>
      <c r="R28" s="48">
        <v>-9331660.891679458</v>
      </c>
      <c r="S28" s="48">
        <v>-3451966.957780898</v>
      </c>
      <c r="T28" s="48">
        <v>-14017167.972587015</v>
      </c>
      <c r="U28" s="48">
        <v>-3597342.57611482</v>
      </c>
      <c r="V28" s="48">
        <v>-130960.8333892546</v>
      </c>
      <c r="W28" s="48">
        <v>-16529779.784283107</v>
      </c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12" customFormat="1" ht="11.25">
      <c r="A29" s="11">
        <v>12</v>
      </c>
      <c r="B29" s="38" t="s">
        <v>63</v>
      </c>
      <c r="C29" s="11" t="s">
        <v>64</v>
      </c>
      <c r="D29" s="48">
        <v>-191767884</v>
      </c>
      <c r="E29" s="48">
        <v>-127612443.75149551</v>
      </c>
      <c r="F29" s="48">
        <v>-38119750.90926584</v>
      </c>
      <c r="G29" s="48">
        <v>-7927031.290787261</v>
      </c>
      <c r="H29" s="48">
        <v>-1516354.8650441533</v>
      </c>
      <c r="I29" s="48">
        <v>-3260251.3242021743</v>
      </c>
      <c r="J29" s="48">
        <v>-6338186.468047916</v>
      </c>
      <c r="K29" s="48">
        <v>-1323505.9570664852</v>
      </c>
      <c r="L29" s="48">
        <v>-29823.97255472459</v>
      </c>
      <c r="M29" s="48">
        <v>-5640535.461535922</v>
      </c>
      <c r="N29" s="48">
        <v>-127612443.75149551</v>
      </c>
      <c r="O29" s="48">
        <v>-38119750.90926584</v>
      </c>
      <c r="P29" s="48">
        <v>-7927031.290787261</v>
      </c>
      <c r="Q29" s="48">
        <v>-1516354.8650441533</v>
      </c>
      <c r="R29" s="48">
        <v>-3260251.3242021743</v>
      </c>
      <c r="S29" s="48">
        <v>-1224366.083823152</v>
      </c>
      <c r="T29" s="48">
        <v>-5113820.384224764</v>
      </c>
      <c r="U29" s="48">
        <v>-1323505.9570664852</v>
      </c>
      <c r="V29" s="48">
        <v>-29823.97255472459</v>
      </c>
      <c r="W29" s="48">
        <v>-5640535.461535922</v>
      </c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12" customFormat="1" ht="11.25">
      <c r="A30" s="11"/>
      <c r="B30" s="38"/>
      <c r="C30" s="1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12" customFormat="1" ht="11.25">
      <c r="A31" s="11">
        <v>13</v>
      </c>
      <c r="B31" s="12" t="s">
        <v>65</v>
      </c>
      <c r="C31" s="15" t="s">
        <v>66</v>
      </c>
      <c r="D31" s="48">
        <f aca="true" t="shared" si="4" ref="D31:W31">(D27+D28+D29)</f>
        <v>1068303686.52</v>
      </c>
      <c r="E31" s="48">
        <f t="shared" si="4"/>
        <v>715074774.4535364</v>
      </c>
      <c r="F31" s="48">
        <f t="shared" si="4"/>
        <v>196557410.74153826</v>
      </c>
      <c r="G31" s="48">
        <f t="shared" si="4"/>
        <v>45932542.71307309</v>
      </c>
      <c r="H31" s="48">
        <f t="shared" si="4"/>
        <v>8967117.530095343</v>
      </c>
      <c r="I31" s="48">
        <f t="shared" si="4"/>
        <v>19018608.69054754</v>
      </c>
      <c r="J31" s="48">
        <f t="shared" si="4"/>
        <v>41675919.29136796</v>
      </c>
      <c r="K31" s="48">
        <f t="shared" si="4"/>
        <v>8607710.385612858</v>
      </c>
      <c r="L31" s="48">
        <f t="shared" si="4"/>
        <v>187428.84090448666</v>
      </c>
      <c r="M31" s="48">
        <f t="shared" si="4"/>
        <v>32282173.87332441</v>
      </c>
      <c r="N31" s="48">
        <f t="shared" si="4"/>
        <v>715074774.4535364</v>
      </c>
      <c r="O31" s="48">
        <f t="shared" si="4"/>
        <v>196557410.74153826</v>
      </c>
      <c r="P31" s="48">
        <f t="shared" si="4"/>
        <v>45932542.71307309</v>
      </c>
      <c r="Q31" s="48">
        <f t="shared" si="4"/>
        <v>8967117.530095343</v>
      </c>
      <c r="R31" s="48">
        <f t="shared" si="4"/>
        <v>19018608.69054754</v>
      </c>
      <c r="S31" s="48">
        <f t="shared" si="4"/>
        <v>7838647.658352019</v>
      </c>
      <c r="T31" s="48">
        <f t="shared" si="4"/>
        <v>33837271.63301595</v>
      </c>
      <c r="U31" s="48">
        <f t="shared" si="4"/>
        <v>8607710.385612858</v>
      </c>
      <c r="V31" s="48">
        <f t="shared" si="4"/>
        <v>187428.84090448666</v>
      </c>
      <c r="W31" s="48">
        <f t="shared" si="4"/>
        <v>32282173.87332441</v>
      </c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12" customFormat="1" ht="11.25">
      <c r="A32" s="11"/>
      <c r="C32" s="1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12" customFormat="1" ht="21">
      <c r="A33" s="11">
        <v>14</v>
      </c>
      <c r="B33" s="12" t="s">
        <v>67</v>
      </c>
      <c r="C33" s="1" t="s">
        <v>68</v>
      </c>
      <c r="D33" s="52">
        <f aca="true" t="shared" si="5" ref="D33:W33">(D25/D31)</f>
        <v>0.06542515298271548</v>
      </c>
      <c r="E33" s="52">
        <f t="shared" si="5"/>
        <v>0.05944166812685643</v>
      </c>
      <c r="F33" s="52">
        <f t="shared" si="5"/>
        <v>0.09207929289796568</v>
      </c>
      <c r="G33" s="52">
        <f t="shared" si="5"/>
        <v>0.099043383479246</v>
      </c>
      <c r="H33" s="52">
        <f t="shared" si="5"/>
        <v>0.03603180658320432</v>
      </c>
      <c r="I33" s="52">
        <f t="shared" si="5"/>
        <v>0.06256838410964259</v>
      </c>
      <c r="J33" s="52">
        <f t="shared" si="5"/>
        <v>0.12589690262018913</v>
      </c>
      <c r="K33" s="52">
        <f t="shared" si="5"/>
        <v>0.028209195858228647</v>
      </c>
      <c r="L33" s="52">
        <f t="shared" si="5"/>
        <v>-0.4155147483044776</v>
      </c>
      <c r="M33" s="52">
        <f t="shared" si="5"/>
        <v>-0.06766454153213752</v>
      </c>
      <c r="N33" s="48">
        <f t="shared" si="5"/>
        <v>0.05944166812685643</v>
      </c>
      <c r="O33" s="48">
        <f t="shared" si="5"/>
        <v>0.09207929289796568</v>
      </c>
      <c r="P33" s="48">
        <f t="shared" si="5"/>
        <v>0.099043383479246</v>
      </c>
      <c r="Q33" s="48">
        <f t="shared" si="5"/>
        <v>0.03603180658320432</v>
      </c>
      <c r="R33" s="48">
        <f t="shared" si="5"/>
        <v>0.06256838410964259</v>
      </c>
      <c r="S33" s="48">
        <f t="shared" si="5"/>
        <v>-0.022434772867180174</v>
      </c>
      <c r="T33" s="48">
        <f t="shared" si="5"/>
        <v>0.1602590034812998</v>
      </c>
      <c r="U33" s="48">
        <f t="shared" si="5"/>
        <v>0.028209195858228647</v>
      </c>
      <c r="V33" s="48">
        <f t="shared" si="5"/>
        <v>-0.4155147483044776</v>
      </c>
      <c r="W33" s="48">
        <f t="shared" si="5"/>
        <v>-0.06766454153213752</v>
      </c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1.25">
      <c r="A34" s="53">
        <v>15</v>
      </c>
      <c r="B34" s="54" t="s">
        <v>69</v>
      </c>
      <c r="C34" s="55" t="s">
        <v>70</v>
      </c>
      <c r="D34" s="3">
        <f aca="true" t="shared" si="6" ref="D34:W34">(D33/$D33)</f>
        <v>1</v>
      </c>
      <c r="E34" s="3">
        <f t="shared" si="6"/>
        <v>0.9085445798278865</v>
      </c>
      <c r="F34" s="3">
        <f t="shared" si="6"/>
        <v>1.4073989696637301</v>
      </c>
      <c r="G34" s="3">
        <f t="shared" si="6"/>
        <v>1.5138425966755025</v>
      </c>
      <c r="H34" s="3">
        <f t="shared" si="6"/>
        <v>0.5507332415825374</v>
      </c>
      <c r="I34" s="3">
        <f t="shared" si="6"/>
        <v>0.9563353122945297</v>
      </c>
      <c r="J34" s="3">
        <f t="shared" si="6"/>
        <v>1.9242890063008267</v>
      </c>
      <c r="K34" s="3">
        <f t="shared" si="6"/>
        <v>0.43116744206438723</v>
      </c>
      <c r="L34" s="3">
        <f t="shared" si="6"/>
        <v>-6.350993912299319</v>
      </c>
      <c r="M34" s="3">
        <f t="shared" si="6"/>
        <v>-1.0342282508688005</v>
      </c>
      <c r="N34" s="56">
        <f t="shared" si="6"/>
        <v>0.9085445798278865</v>
      </c>
      <c r="O34" s="56">
        <f t="shared" si="6"/>
        <v>1.4073989696637301</v>
      </c>
      <c r="P34" s="56">
        <f t="shared" si="6"/>
        <v>1.5138425966755025</v>
      </c>
      <c r="Q34" s="56">
        <f t="shared" si="6"/>
        <v>0.5507332415825374</v>
      </c>
      <c r="R34" s="56">
        <f t="shared" si="6"/>
        <v>0.9563353122945297</v>
      </c>
      <c r="S34" s="56">
        <f t="shared" si="6"/>
        <v>-0.3429074575203082</v>
      </c>
      <c r="T34" s="56">
        <f t="shared" si="6"/>
        <v>2.4495013947256377</v>
      </c>
      <c r="U34" s="56">
        <f t="shared" si="6"/>
        <v>0.43116744206438723</v>
      </c>
      <c r="V34" s="56">
        <f t="shared" si="6"/>
        <v>-6.350993912299319</v>
      </c>
      <c r="W34" s="56">
        <f t="shared" si="6"/>
        <v>-1.0342282508688005</v>
      </c>
      <c r="X34" s="56"/>
      <c r="Y34" s="56"/>
      <c r="Z34" s="56"/>
      <c r="AA34" s="56"/>
      <c r="AB34" s="56"/>
      <c r="AC34" s="56"/>
      <c r="AD34" s="56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4:40" ht="11.25"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4:40" ht="11.25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4:40" ht="11.25"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4:40" ht="11.25"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4:40" ht="11.25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4:40" ht="11.25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4:40" ht="11.2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51" ht="11.25">
      <c r="C51" s="37"/>
    </row>
    <row r="85" ht="12" thickBot="1"/>
    <row r="86" spans="2:4" ht="12" thickTop="1">
      <c r="B86" s="39" t="s">
        <v>71</v>
      </c>
      <c r="C86" s="40" t="s">
        <v>1</v>
      </c>
      <c r="D86" s="41"/>
    </row>
    <row r="87" spans="2:4" ht="12" thickBot="1">
      <c r="B87" s="42"/>
      <c r="C87" s="43" t="s">
        <v>3</v>
      </c>
      <c r="D87" s="41"/>
    </row>
  </sheetData>
  <printOptions horizontalCentered="1"/>
  <pageMargins left="0.5" right="0.5" top="1.75" bottom="1" header="1" footer="0.5"/>
  <pageSetup firstPageNumber="1" useFirstPageNumber="1" horizontalDpi="600" verticalDpi="600" orientation="landscape" scale="75" r:id="rId1"/>
  <headerFooter alignWithMargins="0">
    <oddHeader>&amp;LThird Exhibit to the 
Prefiled Rebuttal Testimony of
Colleen E. Paulson&amp;CPuget Sound Energy
Summary Results of Gas Operations
Excludes Revenue Deficiency and Includes Gas Costs&amp;RExhibit No. ___(CEP-14)
Page &amp;P of &amp;N</oddHeader>
    <oddFooter>&amp;LSummary 1
Excludes Revenue Deficiency and Includes Gas Costs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AO83"/>
  <sheetViews>
    <sheetView workbookViewId="0" topLeftCell="A1">
      <pane xSplit="5" ySplit="9" topLeftCell="M41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7.7109375" style="45" bestFit="1" customWidth="1"/>
    <col min="2" max="2" width="20.28125" style="58" bestFit="1" customWidth="1"/>
    <col min="3" max="3" width="11.7109375" style="57" bestFit="1" customWidth="1"/>
    <col min="4" max="4" width="8.7109375" style="57" bestFit="1" customWidth="1"/>
    <col min="5" max="5" width="9.7109375" style="57" bestFit="1" customWidth="1"/>
    <col min="6" max="6" width="10.8515625" style="57" bestFit="1" customWidth="1"/>
    <col min="7" max="7" width="11.140625" style="90" bestFit="1" customWidth="1"/>
    <col min="8" max="9" width="11.140625" style="57" bestFit="1" customWidth="1"/>
    <col min="10" max="11" width="12.00390625" style="57" customWidth="1"/>
    <col min="12" max="13" width="11.7109375" style="50" bestFit="1" customWidth="1"/>
    <col min="14" max="15" width="11.140625" style="50" bestFit="1" customWidth="1"/>
    <col min="16" max="16" width="11.57421875" style="50" hidden="1" customWidth="1"/>
    <col min="17" max="17" width="10.421875" style="50" hidden="1" customWidth="1"/>
    <col min="18" max="18" width="10.8515625" style="50" hidden="1" customWidth="1"/>
    <col min="19" max="21" width="12.00390625" style="50" hidden="1" customWidth="1"/>
    <col min="22" max="23" width="11.7109375" style="50" hidden="1" customWidth="1"/>
    <col min="24" max="24" width="7.28125" style="50" hidden="1" customWidth="1"/>
    <col min="25" max="25" width="8.7109375" style="50" hidden="1" customWidth="1"/>
    <col min="26" max="16384" width="9.140625" style="50" customWidth="1"/>
  </cols>
  <sheetData>
    <row r="1" spans="1:13" ht="11.25">
      <c r="A1" s="45">
        <v>62</v>
      </c>
      <c r="B1" s="5" t="s">
        <v>0</v>
      </c>
      <c r="C1" s="6">
        <v>4</v>
      </c>
      <c r="D1" s="85"/>
      <c r="K1" s="57" t="s">
        <v>1</v>
      </c>
      <c r="L1" s="50" t="s">
        <v>99</v>
      </c>
      <c r="M1" s="50" t="s">
        <v>100</v>
      </c>
    </row>
    <row r="2" spans="1:13" ht="12" thickBot="1">
      <c r="A2" s="45">
        <v>3</v>
      </c>
      <c r="B2" s="9" t="s">
        <v>2</v>
      </c>
      <c r="C2" s="10">
        <v>1</v>
      </c>
      <c r="D2" s="85"/>
      <c r="K2" s="57" t="s">
        <v>101</v>
      </c>
      <c r="L2" s="57"/>
      <c r="M2" s="91" t="s">
        <v>102</v>
      </c>
    </row>
    <row r="4" spans="1:17" s="58" customFormat="1" ht="22.5">
      <c r="A4" s="57"/>
      <c r="B4" s="57" t="s">
        <v>103</v>
      </c>
      <c r="C4" s="57"/>
      <c r="D4" s="57"/>
      <c r="E4" s="46"/>
      <c r="F4" s="60"/>
      <c r="G4" s="90"/>
      <c r="H4" s="57"/>
      <c r="I4" s="57"/>
      <c r="J4" s="57"/>
      <c r="K4" s="57"/>
      <c r="Q4" s="92"/>
    </row>
    <row r="5" spans="2:11" s="57" customFormat="1" ht="11.25">
      <c r="B5" s="59" t="s">
        <v>104</v>
      </c>
      <c r="E5" s="47"/>
      <c r="F5" s="93"/>
      <c r="G5" s="94"/>
      <c r="H5" s="95"/>
      <c r="I5" s="95"/>
      <c r="J5" s="95"/>
      <c r="K5" s="95"/>
    </row>
    <row r="6" spans="1:13" s="58" customFormat="1" ht="12" thickBot="1">
      <c r="A6" s="57"/>
      <c r="B6" s="62" t="s">
        <v>6</v>
      </c>
      <c r="C6" s="57"/>
      <c r="D6" s="63">
        <v>38291</v>
      </c>
      <c r="E6" s="63"/>
      <c r="F6" s="57"/>
      <c r="G6" s="90"/>
      <c r="H6" s="57"/>
      <c r="I6" s="57"/>
      <c r="J6" s="57"/>
      <c r="K6" s="57"/>
      <c r="L6" s="96"/>
      <c r="M6" s="97"/>
    </row>
    <row r="7" spans="1:25" s="99" customFormat="1" ht="21">
      <c r="A7" s="86" t="s">
        <v>7</v>
      </c>
      <c r="B7" s="20" t="s">
        <v>279</v>
      </c>
      <c r="C7" s="98" t="s">
        <v>8</v>
      </c>
      <c r="D7" s="98" t="s">
        <v>8</v>
      </c>
      <c r="E7" s="98" t="s">
        <v>8</v>
      </c>
      <c r="F7" s="98"/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2" t="s">
        <v>9</v>
      </c>
      <c r="N7" s="22" t="s">
        <v>9</v>
      </c>
      <c r="O7" s="23" t="s">
        <v>9</v>
      </c>
      <c r="P7" s="22" t="s">
        <v>10</v>
      </c>
      <c r="Q7" s="81" t="s">
        <v>11</v>
      </c>
      <c r="R7" s="22" t="s">
        <v>12</v>
      </c>
      <c r="S7" s="22" t="s">
        <v>13</v>
      </c>
      <c r="T7" s="22" t="s">
        <v>14</v>
      </c>
      <c r="U7" s="22" t="s">
        <v>15</v>
      </c>
      <c r="V7" s="22" t="s">
        <v>16</v>
      </c>
      <c r="W7" s="22" t="s">
        <v>17</v>
      </c>
      <c r="X7" s="22" t="s">
        <v>18</v>
      </c>
      <c r="Y7" s="22" t="s">
        <v>19</v>
      </c>
    </row>
    <row r="8" spans="1:25" s="99" customFormat="1" ht="21">
      <c r="A8" s="87" t="s">
        <v>20</v>
      </c>
      <c r="B8" s="26">
        <v>38291</v>
      </c>
      <c r="C8" s="44" t="s">
        <v>21</v>
      </c>
      <c r="D8" s="88" t="s">
        <v>105</v>
      </c>
      <c r="E8" s="44"/>
      <c r="F8" s="44"/>
      <c r="G8" s="8" t="s">
        <v>23</v>
      </c>
      <c r="H8" s="8" t="s">
        <v>24</v>
      </c>
      <c r="I8" s="8" t="s">
        <v>12</v>
      </c>
      <c r="J8" s="8" t="s">
        <v>13</v>
      </c>
      <c r="K8" s="8" t="s">
        <v>14</v>
      </c>
      <c r="L8" s="8" t="s">
        <v>25</v>
      </c>
      <c r="M8" s="8" t="s">
        <v>26</v>
      </c>
      <c r="N8" s="8" t="s">
        <v>27</v>
      </c>
      <c r="O8" s="28" t="s">
        <v>19</v>
      </c>
      <c r="P8" s="8" t="s">
        <v>28</v>
      </c>
      <c r="Q8" s="82" t="s">
        <v>29</v>
      </c>
      <c r="R8" s="8" t="s">
        <v>30</v>
      </c>
      <c r="S8" s="8" t="s">
        <v>31</v>
      </c>
      <c r="T8" s="8" t="s">
        <v>32</v>
      </c>
      <c r="U8" s="8" t="s">
        <v>33</v>
      </c>
      <c r="V8" s="8" t="s">
        <v>34</v>
      </c>
      <c r="W8" s="8" t="s">
        <v>35</v>
      </c>
      <c r="X8" s="8" t="s">
        <v>27</v>
      </c>
      <c r="Y8" s="8" t="s">
        <v>19</v>
      </c>
    </row>
    <row r="9" spans="1:25" s="99" customFormat="1" ht="21.75" thickBot="1">
      <c r="A9" s="29"/>
      <c r="B9" s="30"/>
      <c r="C9" s="100" t="s">
        <v>1</v>
      </c>
      <c r="D9" s="89" t="s">
        <v>99</v>
      </c>
      <c r="E9" s="30" t="s">
        <v>100</v>
      </c>
      <c r="F9" s="100" t="s">
        <v>22</v>
      </c>
      <c r="G9" s="32"/>
      <c r="H9" s="32"/>
      <c r="I9" s="32"/>
      <c r="J9" s="32"/>
      <c r="K9" s="32"/>
      <c r="L9" s="32"/>
      <c r="M9" s="32"/>
      <c r="N9" s="32"/>
      <c r="O9" s="33"/>
      <c r="P9" s="32" t="s">
        <v>37</v>
      </c>
      <c r="Q9" s="83" t="s">
        <v>38</v>
      </c>
      <c r="R9" s="32">
        <v>41</v>
      </c>
      <c r="S9" s="32">
        <v>85</v>
      </c>
      <c r="T9" s="32">
        <v>86</v>
      </c>
      <c r="U9" s="32">
        <v>87</v>
      </c>
      <c r="V9" s="32">
        <v>57</v>
      </c>
      <c r="W9" s="32" t="s">
        <v>39</v>
      </c>
      <c r="X9" s="32">
        <v>50</v>
      </c>
      <c r="Y9" s="32" t="s">
        <v>19</v>
      </c>
    </row>
    <row r="10" spans="1:22" s="58" customFormat="1" ht="11.25">
      <c r="A10" s="80"/>
      <c r="B10" s="101" t="s">
        <v>106</v>
      </c>
      <c r="C10" s="80"/>
      <c r="D10" s="80"/>
      <c r="E10" s="80"/>
      <c r="F10" s="102"/>
      <c r="G10" s="103"/>
      <c r="H10" s="102"/>
      <c r="I10" s="102"/>
      <c r="J10" s="102"/>
      <c r="K10" s="102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41" s="106" customFormat="1" ht="11.25">
      <c r="A11" s="44"/>
      <c r="B11" s="105" t="s">
        <v>107</v>
      </c>
      <c r="C11" s="44"/>
      <c r="D11" s="44"/>
      <c r="E11" s="44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</row>
    <row r="12" spans="1:41" s="58" customFormat="1" ht="11.25">
      <c r="A12" s="80">
        <v>1</v>
      </c>
      <c r="B12" s="107" t="s">
        <v>108</v>
      </c>
      <c r="C12" s="80" t="s">
        <v>109</v>
      </c>
      <c r="D12" s="80" t="s">
        <v>110</v>
      </c>
      <c r="E12" s="80" t="s">
        <v>102</v>
      </c>
      <c r="F12" s="48">
        <v>1230293.516133727</v>
      </c>
      <c r="G12" s="48">
        <v>813437.0937530368</v>
      </c>
      <c r="H12" s="48">
        <v>323044.1887041005</v>
      </c>
      <c r="I12" s="48">
        <v>59570.236942499585</v>
      </c>
      <c r="J12" s="48">
        <v>7344.273656655944</v>
      </c>
      <c r="K12" s="48">
        <v>15604.386117732336</v>
      </c>
      <c r="L12" s="48">
        <v>10898.08567228312</v>
      </c>
      <c r="M12" s="48">
        <v>71.87398567061356</v>
      </c>
      <c r="N12" s="48">
        <v>43.89142647773522</v>
      </c>
      <c r="O12" s="48">
        <v>279.4858752703669</v>
      </c>
      <c r="P12" s="48">
        <v>813437.0937530368</v>
      </c>
      <c r="Q12" s="48">
        <v>323044.1887041005</v>
      </c>
      <c r="R12" s="48">
        <v>59570.236942499585</v>
      </c>
      <c r="S12" s="48">
        <v>7344.273656655944</v>
      </c>
      <c r="T12" s="48">
        <v>15604.386117732336</v>
      </c>
      <c r="U12" s="48">
        <v>10544.048588338022</v>
      </c>
      <c r="V12" s="48">
        <v>354.0370839450976</v>
      </c>
      <c r="W12" s="48">
        <v>71.87398567061356</v>
      </c>
      <c r="X12" s="48">
        <v>43.89142647773522</v>
      </c>
      <c r="Y12" s="48">
        <v>279.4858752703669</v>
      </c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</row>
    <row r="13" spans="1:41" s="109" customFormat="1" ht="11.25">
      <c r="A13" s="44">
        <v>2</v>
      </c>
      <c r="B13" s="108" t="s">
        <v>111</v>
      </c>
      <c r="C13" s="80" t="s">
        <v>109</v>
      </c>
      <c r="D13" s="80" t="s">
        <v>110</v>
      </c>
      <c r="E13" s="44" t="s">
        <v>112</v>
      </c>
      <c r="F13" s="48">
        <v>1208573.3545090314</v>
      </c>
      <c r="G13" s="48">
        <v>716337.6912077894</v>
      </c>
      <c r="H13" s="48">
        <v>284435.57026200264</v>
      </c>
      <c r="I13" s="48">
        <v>71595.21368589757</v>
      </c>
      <c r="J13" s="48">
        <v>18462.035346311954</v>
      </c>
      <c r="K13" s="48">
        <v>29819.521387729394</v>
      </c>
      <c r="L13" s="48">
        <v>79115.11048417882</v>
      </c>
      <c r="M13" s="48">
        <v>8120.960223596869</v>
      </c>
      <c r="N13" s="48">
        <v>98.3801578959287</v>
      </c>
      <c r="O13" s="48">
        <v>588.8717536288179</v>
      </c>
      <c r="P13" s="48">
        <v>716337.6912077894</v>
      </c>
      <c r="Q13" s="48">
        <v>284435.57026200264</v>
      </c>
      <c r="R13" s="48">
        <v>71595.21368589757</v>
      </c>
      <c r="S13" s="48">
        <v>18462.035346311954</v>
      </c>
      <c r="T13" s="48">
        <v>29819.521387729394</v>
      </c>
      <c r="U13" s="48">
        <v>36016.62737353033</v>
      </c>
      <c r="V13" s="48">
        <v>43098.483110648485</v>
      </c>
      <c r="W13" s="48">
        <v>8120.960223596869</v>
      </c>
      <c r="X13" s="48">
        <v>98.3801578959287</v>
      </c>
      <c r="Y13" s="48">
        <v>588.8717536288179</v>
      </c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</row>
    <row r="14" spans="1:41" s="58" customFormat="1" ht="11.25">
      <c r="A14" s="80">
        <v>3</v>
      </c>
      <c r="B14" s="110" t="s">
        <v>113</v>
      </c>
      <c r="C14" s="80" t="s">
        <v>109</v>
      </c>
      <c r="D14" s="80" t="s">
        <v>110</v>
      </c>
      <c r="E14" s="80" t="s">
        <v>114</v>
      </c>
      <c r="F14" s="48">
        <v>2438866.8706427584</v>
      </c>
      <c r="G14" s="48">
        <v>1529774.7849608262</v>
      </c>
      <c r="H14" s="48">
        <v>607479.7589661032</v>
      </c>
      <c r="I14" s="48">
        <v>131165.45062839717</v>
      </c>
      <c r="J14" s="48">
        <v>25806.309002967897</v>
      </c>
      <c r="K14" s="48">
        <v>45423.90750546173</v>
      </c>
      <c r="L14" s="48">
        <v>90013.19615646194</v>
      </c>
      <c r="M14" s="48">
        <v>8192.834209267483</v>
      </c>
      <c r="N14" s="48">
        <v>142.27158437366393</v>
      </c>
      <c r="O14" s="48">
        <v>868.3576288991849</v>
      </c>
      <c r="P14" s="48">
        <v>1529774.7849608262</v>
      </c>
      <c r="Q14" s="48">
        <v>607479.7589661032</v>
      </c>
      <c r="R14" s="48">
        <v>131165.45062839717</v>
      </c>
      <c r="S14" s="48">
        <v>25806.309002967897</v>
      </c>
      <c r="T14" s="48">
        <v>45423.90750546173</v>
      </c>
      <c r="U14" s="48">
        <v>46560.67596186836</v>
      </c>
      <c r="V14" s="48">
        <v>43452.520194593584</v>
      </c>
      <c r="W14" s="48">
        <v>8192.834209267483</v>
      </c>
      <c r="X14" s="48">
        <v>142.27158437366393</v>
      </c>
      <c r="Y14" s="48">
        <v>868.3576288991849</v>
      </c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</row>
    <row r="15" spans="1:41" s="58" customFormat="1" ht="11.25">
      <c r="A15" s="80"/>
      <c r="B15" s="72"/>
      <c r="C15" s="80"/>
      <c r="D15" s="80"/>
      <c r="E15" s="8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s="58" customFormat="1" ht="11.25">
      <c r="A16" s="80"/>
      <c r="B16" s="111" t="s">
        <v>115</v>
      </c>
      <c r="C16" s="80"/>
      <c r="D16" s="80"/>
      <c r="E16" s="8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1:41" s="58" customFormat="1" ht="11.25">
      <c r="A17" s="80">
        <v>4</v>
      </c>
      <c r="B17" s="107" t="s">
        <v>108</v>
      </c>
      <c r="C17" s="80" t="s">
        <v>109</v>
      </c>
      <c r="D17" s="80" t="s">
        <v>116</v>
      </c>
      <c r="E17" s="80" t="s">
        <v>102</v>
      </c>
      <c r="F17" s="48">
        <v>2635741.7308377745</v>
      </c>
      <c r="G17" s="48">
        <v>1841807.8438300723</v>
      </c>
      <c r="H17" s="48">
        <v>608463.6216667438</v>
      </c>
      <c r="I17" s="48">
        <v>48242.91129801239</v>
      </c>
      <c r="J17" s="48">
        <v>27435.0041044753</v>
      </c>
      <c r="K17" s="48">
        <v>70890.35128497283</v>
      </c>
      <c r="L17" s="48">
        <v>38155.04939242202</v>
      </c>
      <c r="M17" s="48">
        <v>133.17483232765267</v>
      </c>
      <c r="N17" s="48">
        <v>95.91892536932777</v>
      </c>
      <c r="O17" s="48">
        <v>517.8555033781513</v>
      </c>
      <c r="P17" s="48">
        <v>1841807.8438300723</v>
      </c>
      <c r="Q17" s="48">
        <v>608463.6216667438</v>
      </c>
      <c r="R17" s="48">
        <v>48242.91129801239</v>
      </c>
      <c r="S17" s="48">
        <v>27435.0041044753</v>
      </c>
      <c r="T17" s="48">
        <v>70890.35128497283</v>
      </c>
      <c r="U17" s="48">
        <v>37499.05630609619</v>
      </c>
      <c r="V17" s="48">
        <v>655.9930863258376</v>
      </c>
      <c r="W17" s="48">
        <v>133.17483232765267</v>
      </c>
      <c r="X17" s="48">
        <v>95.91892536932777</v>
      </c>
      <c r="Y17" s="48">
        <v>517.8555033781513</v>
      </c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/>
    </row>
    <row r="18" spans="1:41" s="106" customFormat="1" ht="11.25">
      <c r="A18" s="44">
        <v>5</v>
      </c>
      <c r="B18" s="108" t="s">
        <v>111</v>
      </c>
      <c r="C18" s="80" t="s">
        <v>109</v>
      </c>
      <c r="D18" s="80" t="s">
        <v>116</v>
      </c>
      <c r="E18" s="44" t="s">
        <v>112</v>
      </c>
      <c r="F18" s="48">
        <v>1167819.7368430793</v>
      </c>
      <c r="G18" s="48">
        <v>629153.9762304875</v>
      </c>
      <c r="H18" s="48">
        <v>236822.2414330825</v>
      </c>
      <c r="I18" s="48">
        <v>47742.07002969391</v>
      </c>
      <c r="J18" s="48">
        <v>14619.354350006732</v>
      </c>
      <c r="K18" s="48">
        <v>26630.850997867197</v>
      </c>
      <c r="L18" s="48">
        <v>182772.5188637705</v>
      </c>
      <c r="M18" s="48">
        <v>29908.77354740991</v>
      </c>
      <c r="N18" s="48">
        <v>49.10674638965956</v>
      </c>
      <c r="O18" s="48">
        <v>120.84464437139638</v>
      </c>
      <c r="P18" s="48">
        <v>629153.9762304875</v>
      </c>
      <c r="Q18" s="48">
        <v>236822.2414330825</v>
      </c>
      <c r="R18" s="48">
        <v>47742.07002969391</v>
      </c>
      <c r="S18" s="48">
        <v>14619.354350006732</v>
      </c>
      <c r="T18" s="48">
        <v>26630.850997867197</v>
      </c>
      <c r="U18" s="48">
        <v>27001.39643824673</v>
      </c>
      <c r="V18" s="48">
        <v>155771.12242552376</v>
      </c>
      <c r="W18" s="48">
        <v>29908.77354740991</v>
      </c>
      <c r="X18" s="48">
        <v>49.10674638965956</v>
      </c>
      <c r="Y18" s="48">
        <v>120.84464437139638</v>
      </c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0"/>
    </row>
    <row r="19" spans="1:41" s="58" customFormat="1" ht="11.25">
      <c r="A19" s="80">
        <v>6</v>
      </c>
      <c r="B19" s="101" t="s">
        <v>117</v>
      </c>
      <c r="C19" s="80" t="s">
        <v>109</v>
      </c>
      <c r="D19" s="80" t="s">
        <v>116</v>
      </c>
      <c r="E19" s="80" t="s">
        <v>114</v>
      </c>
      <c r="F19" s="48">
        <v>3803561.467680854</v>
      </c>
      <c r="G19" s="48">
        <v>2470961.8200605595</v>
      </c>
      <c r="H19" s="48">
        <v>845285.8630998263</v>
      </c>
      <c r="I19" s="48">
        <v>95984.98132770631</v>
      </c>
      <c r="J19" s="48">
        <v>42054.35845448203</v>
      </c>
      <c r="K19" s="48">
        <v>97521.20228284002</v>
      </c>
      <c r="L19" s="48">
        <v>220927.56825619252</v>
      </c>
      <c r="M19" s="48">
        <v>30041.94837973756</v>
      </c>
      <c r="N19" s="48">
        <v>145.02567175898733</v>
      </c>
      <c r="O19" s="48">
        <v>638.7001477495477</v>
      </c>
      <c r="P19" s="48">
        <v>2470961.8200605595</v>
      </c>
      <c r="Q19" s="48">
        <v>845285.8630998263</v>
      </c>
      <c r="R19" s="48">
        <v>95984.98132770631</v>
      </c>
      <c r="S19" s="48">
        <v>42054.35845448203</v>
      </c>
      <c r="T19" s="48">
        <v>97521.20228284002</v>
      </c>
      <c r="U19" s="48">
        <v>64500.45274434292</v>
      </c>
      <c r="V19" s="48">
        <v>156427.1155118496</v>
      </c>
      <c r="W19" s="48">
        <v>30041.94837973756</v>
      </c>
      <c r="X19" s="48">
        <v>145.02567175898733</v>
      </c>
      <c r="Y19" s="48">
        <v>638.7001477495477</v>
      </c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0"/>
    </row>
    <row r="20" spans="1:41" s="58" customFormat="1" ht="11.25">
      <c r="A20" s="80"/>
      <c r="B20" s="72"/>
      <c r="C20" s="80"/>
      <c r="D20" s="80"/>
      <c r="E20" s="8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s="58" customFormat="1" ht="11.25">
      <c r="A21" s="80"/>
      <c r="B21" s="101" t="s">
        <v>118</v>
      </c>
      <c r="C21" s="80"/>
      <c r="D21" s="80"/>
      <c r="E21" s="8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50"/>
    </row>
    <row r="22" spans="1:41" s="58" customFormat="1" ht="11.25">
      <c r="A22" s="80">
        <v>7</v>
      </c>
      <c r="B22" s="107" t="s">
        <v>108</v>
      </c>
      <c r="C22" s="80" t="s">
        <v>109</v>
      </c>
      <c r="D22" s="80" t="s">
        <v>119</v>
      </c>
      <c r="E22" s="80" t="s">
        <v>102</v>
      </c>
      <c r="F22" s="48">
        <v>7761689.471149836</v>
      </c>
      <c r="G22" s="48">
        <v>4830014.013412342</v>
      </c>
      <c r="H22" s="48">
        <v>1924519.8292798963</v>
      </c>
      <c r="I22" s="48">
        <v>354856.88541038614</v>
      </c>
      <c r="J22" s="48">
        <v>43952.493922049776</v>
      </c>
      <c r="K22" s="48">
        <v>93053.74300603216</v>
      </c>
      <c r="L22" s="48">
        <v>387421.06666379364</v>
      </c>
      <c r="M22" s="48">
        <v>127439.2901872292</v>
      </c>
      <c r="N22" s="48">
        <v>165.064379962808</v>
      </c>
      <c r="O22" s="48">
        <v>267.08488814061985</v>
      </c>
      <c r="P22" s="48">
        <v>4830014.013412342</v>
      </c>
      <c r="Q22" s="48">
        <v>1924519.8292798963</v>
      </c>
      <c r="R22" s="48">
        <v>354856.88541038614</v>
      </c>
      <c r="S22" s="48">
        <v>43952.493922049776</v>
      </c>
      <c r="T22" s="48">
        <v>93053.74300603216</v>
      </c>
      <c r="U22" s="48">
        <v>63858.25637198959</v>
      </c>
      <c r="V22" s="48">
        <v>323562.810291804</v>
      </c>
      <c r="W22" s="48">
        <v>127439.2901872292</v>
      </c>
      <c r="X22" s="48">
        <v>165.064379962808</v>
      </c>
      <c r="Y22" s="48">
        <v>267.08488814061985</v>
      </c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50"/>
    </row>
    <row r="23" spans="1:41" s="58" customFormat="1" ht="11.25">
      <c r="A23" s="44">
        <v>8</v>
      </c>
      <c r="B23" s="108" t="s">
        <v>111</v>
      </c>
      <c r="C23" s="80" t="s">
        <v>109</v>
      </c>
      <c r="D23" s="80" t="s">
        <v>119</v>
      </c>
      <c r="E23" s="44" t="s">
        <v>112</v>
      </c>
      <c r="F23" s="48">
        <v>5373504.352980199</v>
      </c>
      <c r="G23" s="48">
        <v>2568239.557973187</v>
      </c>
      <c r="H23" s="48">
        <v>1032654.1295935729</v>
      </c>
      <c r="I23" s="48">
        <v>266878.4449187438</v>
      </c>
      <c r="J23" s="48">
        <v>72199.99279318537</v>
      </c>
      <c r="K23" s="48">
        <v>114545.21928101854</v>
      </c>
      <c r="L23" s="48">
        <v>1127835.7176342264</v>
      </c>
      <c r="M23" s="48">
        <v>190730.11427738267</v>
      </c>
      <c r="N23" s="48">
        <v>241.8949274387365</v>
      </c>
      <c r="O23" s="48">
        <v>179.28158144352605</v>
      </c>
      <c r="P23" s="48">
        <v>2568239.557973187</v>
      </c>
      <c r="Q23" s="48">
        <v>1032654.1295935729</v>
      </c>
      <c r="R23" s="48">
        <v>266878.4449187438</v>
      </c>
      <c r="S23" s="48">
        <v>72199.99279318537</v>
      </c>
      <c r="T23" s="48">
        <v>114545.21928101854</v>
      </c>
      <c r="U23" s="48">
        <v>144684.49052240717</v>
      </c>
      <c r="V23" s="48">
        <v>983151.2271118192</v>
      </c>
      <c r="W23" s="48">
        <v>190730.11427738267</v>
      </c>
      <c r="X23" s="48">
        <v>241.8949274387365</v>
      </c>
      <c r="Y23" s="48">
        <v>179.28158144352605</v>
      </c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0"/>
    </row>
    <row r="24" spans="1:41" s="58" customFormat="1" ht="11.25">
      <c r="A24" s="80">
        <v>9</v>
      </c>
      <c r="B24" s="101" t="s">
        <v>120</v>
      </c>
      <c r="C24" s="80" t="s">
        <v>109</v>
      </c>
      <c r="D24" s="80" t="s">
        <v>119</v>
      </c>
      <c r="E24" s="80" t="s">
        <v>114</v>
      </c>
      <c r="F24" s="48">
        <v>13135193.824130036</v>
      </c>
      <c r="G24" s="48">
        <v>7398253.571385529</v>
      </c>
      <c r="H24" s="48">
        <v>2957173.9588734694</v>
      </c>
      <c r="I24" s="48">
        <v>621735.3303291299</v>
      </c>
      <c r="J24" s="48">
        <v>116152.48671523515</v>
      </c>
      <c r="K24" s="48">
        <v>207598.9622870507</v>
      </c>
      <c r="L24" s="48">
        <v>1515256.78429802</v>
      </c>
      <c r="M24" s="48">
        <v>318169.4044646119</v>
      </c>
      <c r="N24" s="48">
        <v>406.9593074015445</v>
      </c>
      <c r="O24" s="48">
        <v>446.3664695841459</v>
      </c>
      <c r="P24" s="48">
        <v>7398253.571385529</v>
      </c>
      <c r="Q24" s="48">
        <v>2957173.9588734694</v>
      </c>
      <c r="R24" s="48">
        <v>621735.3303291299</v>
      </c>
      <c r="S24" s="48">
        <v>116152.48671523515</v>
      </c>
      <c r="T24" s="48">
        <v>207598.9622870507</v>
      </c>
      <c r="U24" s="48">
        <v>208542.74689439675</v>
      </c>
      <c r="V24" s="48">
        <v>1306714.037403623</v>
      </c>
      <c r="W24" s="48">
        <v>318169.4044646119</v>
      </c>
      <c r="X24" s="48">
        <v>406.9593074015445</v>
      </c>
      <c r="Y24" s="48">
        <v>446.3664695841459</v>
      </c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50"/>
    </row>
    <row r="25" spans="1:41" s="106" customFormat="1" ht="11.25">
      <c r="A25" s="44"/>
      <c r="B25" s="112"/>
      <c r="C25" s="44"/>
      <c r="D25" s="44"/>
      <c r="E25" s="44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</row>
    <row r="26" spans="1:41" s="106" customFormat="1" ht="11.25">
      <c r="A26" s="44"/>
      <c r="B26" s="113" t="s">
        <v>121</v>
      </c>
      <c r="C26" s="80"/>
      <c r="D26" s="80"/>
      <c r="E26" s="44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50"/>
    </row>
    <row r="27" spans="1:41" s="106" customFormat="1" ht="11.25">
      <c r="A27" s="80">
        <v>10</v>
      </c>
      <c r="B27" s="107" t="s">
        <v>108</v>
      </c>
      <c r="C27" s="80" t="s">
        <v>109</v>
      </c>
      <c r="D27" s="80" t="s">
        <v>122</v>
      </c>
      <c r="E27" s="80" t="s">
        <v>102</v>
      </c>
      <c r="F27" s="48">
        <v>63624473.52927154</v>
      </c>
      <c r="G27" s="48">
        <v>39481325.05740915</v>
      </c>
      <c r="H27" s="48">
        <v>15708651.528057862</v>
      </c>
      <c r="I27" s="48">
        <v>2896284.085179182</v>
      </c>
      <c r="J27" s="48">
        <v>782503.9409718586</v>
      </c>
      <c r="K27" s="48">
        <v>759383.4244196251</v>
      </c>
      <c r="L27" s="48">
        <v>3301788.344207585</v>
      </c>
      <c r="M27" s="48">
        <v>686403.8508772503</v>
      </c>
      <c r="N27" s="48">
        <v>1646.0705090247588</v>
      </c>
      <c r="O27" s="48">
        <v>6487.227640006004</v>
      </c>
      <c r="P27" s="48">
        <v>39481325.05740915</v>
      </c>
      <c r="Q27" s="48">
        <v>15708651.528057862</v>
      </c>
      <c r="R27" s="48">
        <v>2896284.085179182</v>
      </c>
      <c r="S27" s="48">
        <v>782503.9409718586</v>
      </c>
      <c r="T27" s="48">
        <v>759383.4244196251</v>
      </c>
      <c r="U27" s="48">
        <v>572303.2636850012</v>
      </c>
      <c r="V27" s="48">
        <v>2729485.080522584</v>
      </c>
      <c r="W27" s="48">
        <v>686403.8508772503</v>
      </c>
      <c r="X27" s="48">
        <v>1646.0705090247588</v>
      </c>
      <c r="Y27" s="48">
        <v>6487.227640006004</v>
      </c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50"/>
    </row>
    <row r="28" spans="1:41" s="106" customFormat="1" ht="11.25">
      <c r="A28" s="44">
        <v>11</v>
      </c>
      <c r="B28" s="108" t="s">
        <v>111</v>
      </c>
      <c r="C28" s="80" t="s">
        <v>109</v>
      </c>
      <c r="D28" s="80" t="s">
        <v>122</v>
      </c>
      <c r="E28" s="44" t="s">
        <v>112</v>
      </c>
      <c r="F28" s="48">
        <v>59290239.76990399</v>
      </c>
      <c r="G28" s="48">
        <v>33333066.055641588</v>
      </c>
      <c r="H28" s="48">
        <v>13405996.691133462</v>
      </c>
      <c r="I28" s="48">
        <v>3465014.9401329514</v>
      </c>
      <c r="J28" s="48">
        <v>770283.7014895544</v>
      </c>
      <c r="K28" s="48">
        <v>1481372.0471625612</v>
      </c>
      <c r="L28" s="48">
        <v>5801574.124343004</v>
      </c>
      <c r="M28" s="48">
        <v>1023799.7905112086</v>
      </c>
      <c r="N28" s="48">
        <v>3321.842760124436</v>
      </c>
      <c r="O28" s="48">
        <v>5810.576729524184</v>
      </c>
      <c r="P28" s="48">
        <v>33333066.055641588</v>
      </c>
      <c r="Q28" s="48">
        <v>13405996.691133462</v>
      </c>
      <c r="R28" s="48">
        <v>3465014.9401329514</v>
      </c>
      <c r="S28" s="48">
        <v>770283.7014895544</v>
      </c>
      <c r="T28" s="48">
        <v>1481372.0471625612</v>
      </c>
      <c r="U28" s="48">
        <v>874840.4366754239</v>
      </c>
      <c r="V28" s="48">
        <v>4926733.68766758</v>
      </c>
      <c r="W28" s="48">
        <v>1023799.7905112086</v>
      </c>
      <c r="X28" s="48">
        <v>3321.842760124436</v>
      </c>
      <c r="Y28" s="48">
        <v>5810.576729524184</v>
      </c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</row>
    <row r="29" spans="1:41" s="106" customFormat="1" ht="11.25">
      <c r="A29" s="44">
        <v>12</v>
      </c>
      <c r="B29" s="108" t="s">
        <v>123</v>
      </c>
      <c r="C29" s="80" t="s">
        <v>109</v>
      </c>
      <c r="D29" s="80" t="s">
        <v>122</v>
      </c>
      <c r="E29" s="44" t="s">
        <v>124</v>
      </c>
      <c r="F29" s="48">
        <v>163016808.18962482</v>
      </c>
      <c r="G29" s="48">
        <v>118602333.52427101</v>
      </c>
      <c r="H29" s="48">
        <v>21461560.839493778</v>
      </c>
      <c r="I29" s="48">
        <v>4823043.847955003</v>
      </c>
      <c r="J29" s="48">
        <v>510703.254612488</v>
      </c>
      <c r="K29" s="48">
        <v>2234651.6789601096</v>
      </c>
      <c r="L29" s="48">
        <v>1902505.1414507576</v>
      </c>
      <c r="M29" s="48">
        <v>243234.09514833923</v>
      </c>
      <c r="N29" s="48">
        <v>94664.45564530756</v>
      </c>
      <c r="O29" s="48">
        <v>13144111.352088034</v>
      </c>
      <c r="P29" s="48">
        <v>118602333.52427101</v>
      </c>
      <c r="Q29" s="48">
        <v>21461560.839493778</v>
      </c>
      <c r="R29" s="48">
        <v>4823043.847955003</v>
      </c>
      <c r="S29" s="48">
        <v>510703.254612488</v>
      </c>
      <c r="T29" s="48">
        <v>2234651.6789601096</v>
      </c>
      <c r="U29" s="48">
        <v>236814.44547527513</v>
      </c>
      <c r="V29" s="48">
        <v>1665690.6959754825</v>
      </c>
      <c r="W29" s="48">
        <v>243234.09514833923</v>
      </c>
      <c r="X29" s="48">
        <v>94664.45564530756</v>
      </c>
      <c r="Y29" s="48">
        <v>13144111.352088034</v>
      </c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50"/>
    </row>
    <row r="30" spans="1:41" s="106" customFormat="1" ht="11.25">
      <c r="A30" s="44">
        <v>13</v>
      </c>
      <c r="B30" s="101" t="s">
        <v>125</v>
      </c>
      <c r="C30" s="80" t="s">
        <v>109</v>
      </c>
      <c r="D30" s="80" t="s">
        <v>122</v>
      </c>
      <c r="E30" s="44" t="s">
        <v>114</v>
      </c>
      <c r="F30" s="48">
        <v>285931521.48880035</v>
      </c>
      <c r="G30" s="48">
        <v>191416724.63732177</v>
      </c>
      <c r="H30" s="48">
        <v>50576209.0586851</v>
      </c>
      <c r="I30" s="48">
        <v>11184342.873267137</v>
      </c>
      <c r="J30" s="48">
        <v>2063490.897073901</v>
      </c>
      <c r="K30" s="48">
        <v>4475407.1505422965</v>
      </c>
      <c r="L30" s="48">
        <v>11005867.610001346</v>
      </c>
      <c r="M30" s="48">
        <v>1953437.736536798</v>
      </c>
      <c r="N30" s="48">
        <v>99632.36891445676</v>
      </c>
      <c r="O30" s="48">
        <v>13156409.156457564</v>
      </c>
      <c r="P30" s="48">
        <v>191416724.63732177</v>
      </c>
      <c r="Q30" s="48">
        <v>50576209.0586851</v>
      </c>
      <c r="R30" s="48">
        <v>11184342.873267137</v>
      </c>
      <c r="S30" s="48">
        <v>2063490.897073901</v>
      </c>
      <c r="T30" s="48">
        <v>4475407.1505422965</v>
      </c>
      <c r="U30" s="48">
        <v>1683958.1458357002</v>
      </c>
      <c r="V30" s="48">
        <v>9321909.464165647</v>
      </c>
      <c r="W30" s="48">
        <v>1953437.736536798</v>
      </c>
      <c r="X30" s="48">
        <v>99632.36891445676</v>
      </c>
      <c r="Y30" s="48">
        <v>13156409.156457564</v>
      </c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</row>
    <row r="31" spans="1:41" s="106" customFormat="1" ht="11.25">
      <c r="A31" s="44"/>
      <c r="B31" s="110"/>
      <c r="C31" s="114"/>
      <c r="D31" s="114"/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50"/>
    </row>
    <row r="32" spans="1:41" s="106" customFormat="1" ht="11.25">
      <c r="A32" s="44"/>
      <c r="B32" s="115" t="s">
        <v>126</v>
      </c>
      <c r="C32" s="80"/>
      <c r="D32" s="80"/>
      <c r="E32" s="44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50"/>
    </row>
    <row r="33" spans="1:41" s="106" customFormat="1" ht="11.25">
      <c r="A33" s="80">
        <v>14</v>
      </c>
      <c r="B33" s="107" t="s">
        <v>108</v>
      </c>
      <c r="C33" s="116" t="s">
        <v>127</v>
      </c>
      <c r="D33" s="80" t="s">
        <v>114</v>
      </c>
      <c r="E33" s="80" t="s">
        <v>102</v>
      </c>
      <c r="F33" s="48">
        <f aca="true" t="shared" si="0" ref="F33:Y34">(F12+F17+F22+F27)</f>
        <v>75252198.24739288</v>
      </c>
      <c r="G33" s="48">
        <f t="shared" si="0"/>
        <v>46966584.008404605</v>
      </c>
      <c r="H33" s="48">
        <f t="shared" si="0"/>
        <v>18564679.1677086</v>
      </c>
      <c r="I33" s="48">
        <f t="shared" si="0"/>
        <v>3358954.11883008</v>
      </c>
      <c r="J33" s="48">
        <f t="shared" si="0"/>
        <v>861235.7126550396</v>
      </c>
      <c r="K33" s="48">
        <f t="shared" si="0"/>
        <v>938931.9048283624</v>
      </c>
      <c r="L33" s="48">
        <f t="shared" si="0"/>
        <v>3738262.5459360834</v>
      </c>
      <c r="M33" s="48">
        <f t="shared" si="0"/>
        <v>814048.1898824777</v>
      </c>
      <c r="N33" s="48">
        <f t="shared" si="0"/>
        <v>1950.9452408346299</v>
      </c>
      <c r="O33" s="48">
        <f t="shared" si="0"/>
        <v>7551.653906795142</v>
      </c>
      <c r="P33" s="48">
        <f t="shared" si="0"/>
        <v>46966584.008404605</v>
      </c>
      <c r="Q33" s="48">
        <f t="shared" si="0"/>
        <v>18564679.1677086</v>
      </c>
      <c r="R33" s="48">
        <f t="shared" si="0"/>
        <v>3358954.11883008</v>
      </c>
      <c r="S33" s="48">
        <f t="shared" si="0"/>
        <v>861235.7126550396</v>
      </c>
      <c r="T33" s="48">
        <f t="shared" si="0"/>
        <v>938931.9048283624</v>
      </c>
      <c r="U33" s="48">
        <f t="shared" si="0"/>
        <v>684204.624951425</v>
      </c>
      <c r="V33" s="48">
        <f t="shared" si="0"/>
        <v>3054057.920984659</v>
      </c>
      <c r="W33" s="48">
        <f t="shared" si="0"/>
        <v>814048.1898824777</v>
      </c>
      <c r="X33" s="48">
        <f t="shared" si="0"/>
        <v>1950.9452408346299</v>
      </c>
      <c r="Y33" s="48">
        <f t="shared" si="0"/>
        <v>7551.653906795142</v>
      </c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50"/>
    </row>
    <row r="34" spans="1:41" s="106" customFormat="1" ht="11.25">
      <c r="A34" s="44">
        <v>15</v>
      </c>
      <c r="B34" s="108" t="s">
        <v>111</v>
      </c>
      <c r="C34" s="116" t="s">
        <v>128</v>
      </c>
      <c r="D34" s="80" t="s">
        <v>114</v>
      </c>
      <c r="E34" s="44" t="s">
        <v>112</v>
      </c>
      <c r="F34" s="48">
        <f t="shared" si="0"/>
        <v>67040137.2142363</v>
      </c>
      <c r="G34" s="48">
        <f t="shared" si="0"/>
        <v>37246797.28105305</v>
      </c>
      <c r="H34" s="48">
        <f t="shared" si="0"/>
        <v>14959908.63242212</v>
      </c>
      <c r="I34" s="48">
        <f t="shared" si="0"/>
        <v>3851230.6687672865</v>
      </c>
      <c r="J34" s="48">
        <f t="shared" si="0"/>
        <v>875565.0839790584</v>
      </c>
      <c r="K34" s="48">
        <f t="shared" si="0"/>
        <v>1652367.6388291763</v>
      </c>
      <c r="L34" s="48">
        <f t="shared" si="0"/>
        <v>7191297.47132518</v>
      </c>
      <c r="M34" s="48">
        <f t="shared" si="0"/>
        <v>1252559.638559598</v>
      </c>
      <c r="N34" s="48">
        <f t="shared" si="0"/>
        <v>3711.224591848761</v>
      </c>
      <c r="O34" s="48">
        <f t="shared" si="0"/>
        <v>6699.574708967924</v>
      </c>
      <c r="P34" s="48">
        <f t="shared" si="0"/>
        <v>37246797.28105305</v>
      </c>
      <c r="Q34" s="48">
        <f t="shared" si="0"/>
        <v>14959908.63242212</v>
      </c>
      <c r="R34" s="48">
        <f t="shared" si="0"/>
        <v>3851230.6687672865</v>
      </c>
      <c r="S34" s="48">
        <f t="shared" si="0"/>
        <v>875565.0839790584</v>
      </c>
      <c r="T34" s="48">
        <f t="shared" si="0"/>
        <v>1652367.6388291763</v>
      </c>
      <c r="U34" s="48">
        <f t="shared" si="0"/>
        <v>1082542.951009608</v>
      </c>
      <c r="V34" s="48">
        <f t="shared" si="0"/>
        <v>6108754.520315572</v>
      </c>
      <c r="W34" s="48">
        <f t="shared" si="0"/>
        <v>1252559.638559598</v>
      </c>
      <c r="X34" s="48">
        <f t="shared" si="0"/>
        <v>3711.224591848761</v>
      </c>
      <c r="Y34" s="48">
        <f t="shared" si="0"/>
        <v>6699.574708967924</v>
      </c>
      <c r="Z34" s="48"/>
      <c r="AA34" s="48"/>
      <c r="AB34" s="48"/>
      <c r="AC34" s="48"/>
      <c r="AD34" s="48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50"/>
    </row>
    <row r="35" spans="1:41" s="106" customFormat="1" ht="11.25">
      <c r="A35" s="44">
        <v>16</v>
      </c>
      <c r="B35" s="108" t="s">
        <v>123</v>
      </c>
      <c r="C35" s="116" t="s">
        <v>129</v>
      </c>
      <c r="D35" s="80" t="s">
        <v>114</v>
      </c>
      <c r="E35" s="44" t="s">
        <v>124</v>
      </c>
      <c r="F35" s="48">
        <f aca="true" t="shared" si="1" ref="F35:Y35">(F29)</f>
        <v>163016808.18962482</v>
      </c>
      <c r="G35" s="48">
        <f t="shared" si="1"/>
        <v>118602333.52427101</v>
      </c>
      <c r="H35" s="48">
        <f t="shared" si="1"/>
        <v>21461560.839493778</v>
      </c>
      <c r="I35" s="48">
        <f t="shared" si="1"/>
        <v>4823043.847955003</v>
      </c>
      <c r="J35" s="48">
        <f t="shared" si="1"/>
        <v>510703.254612488</v>
      </c>
      <c r="K35" s="48">
        <f t="shared" si="1"/>
        <v>2234651.6789601096</v>
      </c>
      <c r="L35" s="48">
        <f t="shared" si="1"/>
        <v>1902505.1414507576</v>
      </c>
      <c r="M35" s="48">
        <f t="shared" si="1"/>
        <v>243234.09514833923</v>
      </c>
      <c r="N35" s="48">
        <f t="shared" si="1"/>
        <v>94664.45564530756</v>
      </c>
      <c r="O35" s="48">
        <f t="shared" si="1"/>
        <v>13144111.352088034</v>
      </c>
      <c r="P35" s="48">
        <f t="shared" si="1"/>
        <v>118602333.52427101</v>
      </c>
      <c r="Q35" s="48">
        <f t="shared" si="1"/>
        <v>21461560.839493778</v>
      </c>
      <c r="R35" s="48">
        <f t="shared" si="1"/>
        <v>4823043.847955003</v>
      </c>
      <c r="S35" s="48">
        <f t="shared" si="1"/>
        <v>510703.254612488</v>
      </c>
      <c r="T35" s="48">
        <f t="shared" si="1"/>
        <v>2234651.6789601096</v>
      </c>
      <c r="U35" s="48">
        <f t="shared" si="1"/>
        <v>236814.44547527513</v>
      </c>
      <c r="V35" s="48">
        <f t="shared" si="1"/>
        <v>1665690.6959754825</v>
      </c>
      <c r="W35" s="48">
        <f t="shared" si="1"/>
        <v>243234.09514833923</v>
      </c>
      <c r="X35" s="48">
        <f t="shared" si="1"/>
        <v>94664.45564530756</v>
      </c>
      <c r="Y35" s="48">
        <f t="shared" si="1"/>
        <v>13144111.352088034</v>
      </c>
      <c r="Z35" s="48"/>
      <c r="AA35" s="48"/>
      <c r="AB35" s="48"/>
      <c r="AC35" s="48"/>
      <c r="AD35" s="48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50"/>
    </row>
    <row r="36" spans="1:41" s="106" customFormat="1" ht="11.25">
      <c r="A36" s="44">
        <v>17</v>
      </c>
      <c r="B36" s="115" t="s">
        <v>126</v>
      </c>
      <c r="C36" s="116" t="s">
        <v>130</v>
      </c>
      <c r="D36" s="80" t="s">
        <v>114</v>
      </c>
      <c r="E36" s="44" t="s">
        <v>114</v>
      </c>
      <c r="F36" s="48">
        <f aca="true" t="shared" si="2" ref="F36:Y36">(F33+F34+F35)</f>
        <v>305309143.651254</v>
      </c>
      <c r="G36" s="48">
        <f t="shared" si="2"/>
        <v>202815714.81372866</v>
      </c>
      <c r="H36" s="48">
        <f t="shared" si="2"/>
        <v>54986148.6396245</v>
      </c>
      <c r="I36" s="48">
        <f t="shared" si="2"/>
        <v>12033228.635552369</v>
      </c>
      <c r="J36" s="48">
        <f t="shared" si="2"/>
        <v>2247504.0512465863</v>
      </c>
      <c r="K36" s="48">
        <f t="shared" si="2"/>
        <v>4825951.222617649</v>
      </c>
      <c r="L36" s="48">
        <f t="shared" si="2"/>
        <v>12832065.15871202</v>
      </c>
      <c r="M36" s="48">
        <f t="shared" si="2"/>
        <v>2309841.923590415</v>
      </c>
      <c r="N36" s="48">
        <f t="shared" si="2"/>
        <v>100326.62547799095</v>
      </c>
      <c r="O36" s="48">
        <f t="shared" si="2"/>
        <v>13158362.580703797</v>
      </c>
      <c r="P36" s="48">
        <f t="shared" si="2"/>
        <v>202815714.81372866</v>
      </c>
      <c r="Q36" s="48">
        <f t="shared" si="2"/>
        <v>54986148.6396245</v>
      </c>
      <c r="R36" s="48">
        <f t="shared" si="2"/>
        <v>12033228.635552369</v>
      </c>
      <c r="S36" s="48">
        <f t="shared" si="2"/>
        <v>2247504.0512465863</v>
      </c>
      <c r="T36" s="48">
        <f t="shared" si="2"/>
        <v>4825951.222617649</v>
      </c>
      <c r="U36" s="48">
        <f t="shared" si="2"/>
        <v>2003562.0214363083</v>
      </c>
      <c r="V36" s="48">
        <f t="shared" si="2"/>
        <v>10828503.137275713</v>
      </c>
      <c r="W36" s="48">
        <f t="shared" si="2"/>
        <v>2309841.923590415</v>
      </c>
      <c r="X36" s="48">
        <f t="shared" si="2"/>
        <v>100326.62547799095</v>
      </c>
      <c r="Y36" s="48">
        <f t="shared" si="2"/>
        <v>13158362.580703797</v>
      </c>
      <c r="Z36" s="48"/>
      <c r="AA36" s="48"/>
      <c r="AB36" s="48"/>
      <c r="AC36" s="48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50"/>
    </row>
    <row r="37" spans="1:41" s="106" customFormat="1" ht="11.25">
      <c r="A37" s="45"/>
      <c r="B37" s="58"/>
      <c r="C37" s="116"/>
      <c r="D37" s="57"/>
      <c r="E37" s="5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50"/>
    </row>
    <row r="38" spans="1:41" s="106" customFormat="1" ht="11.25">
      <c r="A38" s="80">
        <v>18</v>
      </c>
      <c r="B38" s="58" t="s">
        <v>131</v>
      </c>
      <c r="C38" s="57" t="s">
        <v>132</v>
      </c>
      <c r="D38" s="57"/>
      <c r="E38" s="91" t="s">
        <v>102</v>
      </c>
      <c r="F38" s="48">
        <v>13536109</v>
      </c>
      <c r="G38" s="48">
        <v>8780253.729837539</v>
      </c>
      <c r="H38" s="48">
        <v>3378714.849962568</v>
      </c>
      <c r="I38" s="48">
        <v>611678.0090451563</v>
      </c>
      <c r="J38" s="48">
        <v>81912.60121127828</v>
      </c>
      <c r="K38" s="48">
        <v>168414.20249041612</v>
      </c>
      <c r="L38" s="48">
        <v>394666.00572253735</v>
      </c>
      <c r="M38" s="48">
        <v>120144.80172570382</v>
      </c>
      <c r="N38" s="48">
        <v>324.8000048029629</v>
      </c>
      <c r="O38" s="48">
        <v>0</v>
      </c>
      <c r="P38" s="48">
        <v>8780253.729837539</v>
      </c>
      <c r="Q38" s="48">
        <v>3378714.849962568</v>
      </c>
      <c r="R38" s="48">
        <v>611678.0090451563</v>
      </c>
      <c r="S38" s="48">
        <v>81912.60121127828</v>
      </c>
      <c r="T38" s="48">
        <v>168414.20249041612</v>
      </c>
      <c r="U38" s="48">
        <v>126768.80187458698</v>
      </c>
      <c r="V38" s="48">
        <v>267897.2038479503</v>
      </c>
      <c r="W38" s="48">
        <v>120144.80172570382</v>
      </c>
      <c r="X38" s="48">
        <v>324.8000048029629</v>
      </c>
      <c r="Y38" s="48">
        <v>0</v>
      </c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50"/>
    </row>
    <row r="39" spans="1:41" s="106" customFormat="1" ht="11.25">
      <c r="A39" s="80">
        <v>19</v>
      </c>
      <c r="B39" s="58" t="s">
        <v>133</v>
      </c>
      <c r="C39" s="57" t="s">
        <v>134</v>
      </c>
      <c r="D39" s="57"/>
      <c r="E39" s="91" t="s">
        <v>112</v>
      </c>
      <c r="F39" s="48">
        <v>1022317997</v>
      </c>
      <c r="G39" s="48">
        <v>499094945.8408825</v>
      </c>
      <c r="H39" s="48">
        <v>193846018.6073247</v>
      </c>
      <c r="I39" s="48">
        <v>49209260.00455401</v>
      </c>
      <c r="J39" s="48">
        <v>14415122.214173177</v>
      </c>
      <c r="K39" s="48">
        <v>22199972.774538618</v>
      </c>
      <c r="L39" s="48">
        <v>205003787.57256806</v>
      </c>
      <c r="M39" s="48">
        <v>38494207.524177805</v>
      </c>
      <c r="N39" s="48">
        <v>54682.46178107325</v>
      </c>
      <c r="O39" s="48">
        <v>0</v>
      </c>
      <c r="P39" s="48">
        <v>499094945.8408825</v>
      </c>
      <c r="Q39" s="48">
        <v>193846018.6073247</v>
      </c>
      <c r="R39" s="48">
        <v>49209260.00455401</v>
      </c>
      <c r="S39" s="48">
        <v>14415122.214173177</v>
      </c>
      <c r="T39" s="48">
        <v>22199972.774538618</v>
      </c>
      <c r="U39" s="48">
        <v>30770564.68914358</v>
      </c>
      <c r="V39" s="48">
        <v>174233222.8834245</v>
      </c>
      <c r="W39" s="48">
        <v>38494207.524177805</v>
      </c>
      <c r="X39" s="48">
        <v>54682.46178107325</v>
      </c>
      <c r="Y39" s="48">
        <v>0</v>
      </c>
      <c r="Z39" s="48"/>
      <c r="AA39" s="48"/>
      <c r="AB39" s="48"/>
      <c r="AC39" s="48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50"/>
    </row>
    <row r="40" spans="1:41" s="58" customFormat="1" ht="11.25">
      <c r="A40" s="80">
        <v>20</v>
      </c>
      <c r="B40" s="58" t="s">
        <v>135</v>
      </c>
      <c r="C40" s="57" t="s">
        <v>136</v>
      </c>
      <c r="D40" s="57"/>
      <c r="E40" s="91" t="s">
        <v>124</v>
      </c>
      <c r="F40" s="48">
        <v>7544172</v>
      </c>
      <c r="G40" s="48">
        <v>6945600</v>
      </c>
      <c r="H40" s="48">
        <v>573336</v>
      </c>
      <c r="I40" s="48">
        <v>16104</v>
      </c>
      <c r="J40" s="48">
        <v>456</v>
      </c>
      <c r="K40" s="48">
        <v>6816</v>
      </c>
      <c r="L40" s="48">
        <v>1596</v>
      </c>
      <c r="M40" s="48">
        <v>180</v>
      </c>
      <c r="N40" s="48">
        <v>84</v>
      </c>
      <c r="O40" s="48">
        <v>0</v>
      </c>
      <c r="P40" s="48">
        <v>6945600</v>
      </c>
      <c r="Q40" s="48">
        <v>573336</v>
      </c>
      <c r="R40" s="48">
        <v>16104</v>
      </c>
      <c r="S40" s="48">
        <v>456</v>
      </c>
      <c r="T40" s="48">
        <v>6816</v>
      </c>
      <c r="U40" s="48">
        <v>156</v>
      </c>
      <c r="V40" s="48">
        <v>1440</v>
      </c>
      <c r="W40" s="48">
        <v>180</v>
      </c>
      <c r="X40" s="48">
        <v>84</v>
      </c>
      <c r="Y40" s="48">
        <v>0</v>
      </c>
      <c r="Z40" s="48"/>
      <c r="AA40" s="48"/>
      <c r="AB40" s="48"/>
      <c r="AC40" s="48"/>
      <c r="AD40" s="48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50"/>
    </row>
    <row r="41" spans="1:41" s="109" customFormat="1" ht="22.5">
      <c r="A41" s="80">
        <v>21</v>
      </c>
      <c r="B41" s="58" t="s">
        <v>137</v>
      </c>
      <c r="C41" s="57" t="s">
        <v>101</v>
      </c>
      <c r="D41" s="57"/>
      <c r="E41" s="91" t="s">
        <v>102</v>
      </c>
      <c r="F41" s="48">
        <v>6574033.5</v>
      </c>
      <c r="G41" s="48">
        <v>4390126.866779807</v>
      </c>
      <c r="H41" s="48">
        <v>1689357.4256974268</v>
      </c>
      <c r="I41" s="48">
        <v>305839.0046522277</v>
      </c>
      <c r="J41" s="48">
        <v>40956.3006230011</v>
      </c>
      <c r="K41" s="48">
        <v>84207.10128090467</v>
      </c>
      <c r="L41" s="48">
        <v>63384.40096416305</v>
      </c>
      <c r="M41" s="48">
        <v>0</v>
      </c>
      <c r="N41" s="48">
        <v>162.40000247032515</v>
      </c>
      <c r="O41" s="48">
        <v>0</v>
      </c>
      <c r="P41" s="48">
        <v>4390126.866779807</v>
      </c>
      <c r="Q41" s="48">
        <v>1689357.4256974268</v>
      </c>
      <c r="R41" s="48">
        <v>305839.0046522277</v>
      </c>
      <c r="S41" s="48">
        <v>40956.3006230011</v>
      </c>
      <c r="T41" s="48">
        <v>84207.10128090467</v>
      </c>
      <c r="U41" s="48">
        <v>63384.40096416305</v>
      </c>
      <c r="V41" s="48">
        <v>0</v>
      </c>
      <c r="W41" s="48">
        <v>0</v>
      </c>
      <c r="X41" s="48">
        <v>162.40000247032515</v>
      </c>
      <c r="Y41" s="48">
        <v>0</v>
      </c>
      <c r="Z41" s="48"/>
      <c r="AA41" s="48"/>
      <c r="AB41" s="48"/>
      <c r="AC41" s="48"/>
      <c r="AD41" s="48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50"/>
    </row>
    <row r="42" spans="1:41" s="58" customFormat="1" ht="11.25">
      <c r="A42" s="45"/>
      <c r="C42" s="57"/>
      <c r="D42" s="57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50"/>
    </row>
    <row r="43" spans="1:41" s="58" customFormat="1" ht="11.25">
      <c r="A43" s="45"/>
      <c r="B43" s="58" t="s">
        <v>138</v>
      </c>
      <c r="C43" s="57"/>
      <c r="D43" s="57"/>
      <c r="E43" s="5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50"/>
    </row>
    <row r="44" spans="1:41" s="58" customFormat="1" ht="11.25">
      <c r="A44" s="45"/>
      <c r="C44" s="57"/>
      <c r="D44" s="57"/>
      <c r="E44" s="5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0"/>
    </row>
    <row r="45" spans="1:41" s="58" customFormat="1" ht="11.25">
      <c r="A45" s="44"/>
      <c r="B45" s="105" t="s">
        <v>107</v>
      </c>
      <c r="C45" s="44"/>
      <c r="D45" s="44"/>
      <c r="E45" s="44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50"/>
    </row>
    <row r="46" spans="1:41" s="106" customFormat="1" ht="11.25">
      <c r="A46" s="80">
        <v>22</v>
      </c>
      <c r="B46" s="107" t="s">
        <v>108</v>
      </c>
      <c r="C46" s="116" t="s">
        <v>139</v>
      </c>
      <c r="D46" s="80" t="s">
        <v>114</v>
      </c>
      <c r="E46" s="44" t="s">
        <v>114</v>
      </c>
      <c r="F46" s="117">
        <f aca="true" t="shared" si="3" ref="F46:Y47">(F12/F38)</f>
        <v>0.09088974653895938</v>
      </c>
      <c r="G46" s="117">
        <f t="shared" si="3"/>
        <v>0.092643916540677</v>
      </c>
      <c r="H46" s="117">
        <f t="shared" si="3"/>
        <v>0.09561155736705021</v>
      </c>
      <c r="I46" s="117">
        <f t="shared" si="3"/>
        <v>0.09738822723983509</v>
      </c>
      <c r="J46" s="117">
        <f t="shared" si="3"/>
        <v>0.08965987586833875</v>
      </c>
      <c r="K46" s="117">
        <f t="shared" si="3"/>
        <v>0.09265481109658984</v>
      </c>
      <c r="L46" s="117">
        <f t="shared" si="3"/>
        <v>0.027613438994654172</v>
      </c>
      <c r="M46" s="117">
        <f t="shared" si="3"/>
        <v>0.0005982280101864517</v>
      </c>
      <c r="N46" s="117">
        <f t="shared" si="3"/>
        <v>0.13513370021149346</v>
      </c>
      <c r="O46" s="117"/>
      <c r="P46" s="48">
        <f t="shared" si="3"/>
        <v>0.092643916540677</v>
      </c>
      <c r="Q46" s="48">
        <f t="shared" si="3"/>
        <v>0.09561155736705021</v>
      </c>
      <c r="R46" s="48">
        <f t="shared" si="3"/>
        <v>0.09738822723983509</v>
      </c>
      <c r="S46" s="48">
        <f t="shared" si="3"/>
        <v>0.08965987586833875</v>
      </c>
      <c r="T46" s="48">
        <f t="shared" si="3"/>
        <v>0.09265481109658984</v>
      </c>
      <c r="U46" s="48">
        <f t="shared" si="3"/>
        <v>0.08317542196832706</v>
      </c>
      <c r="V46" s="48">
        <f t="shared" si="3"/>
        <v>0.0013215407957226663</v>
      </c>
      <c r="W46" s="48">
        <f t="shared" si="3"/>
        <v>0.0005982280101864517</v>
      </c>
      <c r="X46" s="48">
        <f t="shared" si="3"/>
        <v>0.13513370021149346</v>
      </c>
      <c r="Y46" s="48" t="e">
        <f t="shared" si="3"/>
        <v>#DIV/0!</v>
      </c>
      <c r="Z46" s="48"/>
      <c r="AA46" s="48"/>
      <c r="AB46" s="48"/>
      <c r="AC46" s="48"/>
      <c r="AD46" s="48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50"/>
    </row>
    <row r="47" spans="1:41" s="58" customFormat="1" ht="11.25">
      <c r="A47" s="44">
        <v>23</v>
      </c>
      <c r="B47" s="108" t="s">
        <v>111</v>
      </c>
      <c r="C47" s="116" t="s">
        <v>140</v>
      </c>
      <c r="D47" s="80" t="s">
        <v>114</v>
      </c>
      <c r="E47" s="44" t="s">
        <v>114</v>
      </c>
      <c r="F47" s="117">
        <f t="shared" si="3"/>
        <v>0.001182189258191286</v>
      </c>
      <c r="G47" s="117">
        <f t="shared" si="3"/>
        <v>0.0014352733827045535</v>
      </c>
      <c r="H47" s="117">
        <f t="shared" si="3"/>
        <v>0.0014673273782227422</v>
      </c>
      <c r="I47" s="117">
        <f t="shared" si="3"/>
        <v>0.0014549134386347587</v>
      </c>
      <c r="J47" s="117">
        <f t="shared" si="3"/>
        <v>0.0012807408131552147</v>
      </c>
      <c r="K47" s="117">
        <f t="shared" si="3"/>
        <v>0.0013432233314236185</v>
      </c>
      <c r="L47" s="117">
        <f t="shared" si="3"/>
        <v>0.0003859202379671807</v>
      </c>
      <c r="M47" s="117">
        <f t="shared" si="3"/>
        <v>0.0002109657724086456</v>
      </c>
      <c r="N47" s="117">
        <f t="shared" si="3"/>
        <v>0.0017991172067161787</v>
      </c>
      <c r="O47" s="117"/>
      <c r="P47" s="48">
        <f t="shared" si="3"/>
        <v>0.0014352733827045535</v>
      </c>
      <c r="Q47" s="48">
        <f t="shared" si="3"/>
        <v>0.0014673273782227422</v>
      </c>
      <c r="R47" s="48">
        <f t="shared" si="3"/>
        <v>0.0014549134386347587</v>
      </c>
      <c r="S47" s="48">
        <f t="shared" si="3"/>
        <v>0.0012807408131552147</v>
      </c>
      <c r="T47" s="48">
        <f t="shared" si="3"/>
        <v>0.0013432233314236185</v>
      </c>
      <c r="U47" s="48">
        <f t="shared" si="3"/>
        <v>0.0011704896461077186</v>
      </c>
      <c r="V47" s="48">
        <f t="shared" si="3"/>
        <v>0.0002473608786969676</v>
      </c>
      <c r="W47" s="48">
        <f t="shared" si="3"/>
        <v>0.0002109657724086456</v>
      </c>
      <c r="X47" s="48">
        <f t="shared" si="3"/>
        <v>0.0017991172067161787</v>
      </c>
      <c r="Y47" s="48" t="e">
        <f t="shared" si="3"/>
        <v>#DIV/0!</v>
      </c>
      <c r="Z47" s="48"/>
      <c r="AA47" s="48"/>
      <c r="AB47" s="48"/>
      <c r="AC47" s="48"/>
      <c r="AD47" s="48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50"/>
    </row>
    <row r="48" spans="1:41" s="58" customFormat="1" ht="11.25">
      <c r="A48" s="80"/>
      <c r="B48" s="111" t="s">
        <v>115</v>
      </c>
      <c r="C48" s="80"/>
      <c r="D48" s="80"/>
      <c r="E48" s="44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50"/>
    </row>
    <row r="49" spans="1:41" s="58" customFormat="1" ht="11.25">
      <c r="A49" s="80">
        <v>24</v>
      </c>
      <c r="B49" s="107" t="s">
        <v>108</v>
      </c>
      <c r="C49" s="116" t="s">
        <v>141</v>
      </c>
      <c r="D49" s="80" t="s">
        <v>114</v>
      </c>
      <c r="E49" s="44" t="s">
        <v>114</v>
      </c>
      <c r="F49" s="117">
        <f aca="true" t="shared" si="4" ref="F49:Y49">(F17/F41)</f>
        <v>0.4009322025568891</v>
      </c>
      <c r="G49" s="117">
        <f t="shared" si="4"/>
        <v>0.41953408175218704</v>
      </c>
      <c r="H49" s="117">
        <f t="shared" si="4"/>
        <v>0.3601745920734023</v>
      </c>
      <c r="I49" s="117">
        <f t="shared" si="4"/>
        <v>0.15773956416340632</v>
      </c>
      <c r="J49" s="117">
        <f t="shared" si="4"/>
        <v>0.6698604045568455</v>
      </c>
      <c r="K49" s="117">
        <f t="shared" si="4"/>
        <v>0.8418571617670488</v>
      </c>
      <c r="L49" s="117">
        <f t="shared" si="4"/>
        <v>0.6019627670535931</v>
      </c>
      <c r="M49" s="117" t="e">
        <f t="shared" si="4"/>
        <v>#DIV/0!</v>
      </c>
      <c r="N49" s="117">
        <f t="shared" si="4"/>
        <v>0.5906337679203837</v>
      </c>
      <c r="O49" s="117"/>
      <c r="P49" s="48">
        <f t="shared" si="4"/>
        <v>0.41953408175218704</v>
      </c>
      <c r="Q49" s="48">
        <f t="shared" si="4"/>
        <v>0.3601745920734023</v>
      </c>
      <c r="R49" s="48">
        <f t="shared" si="4"/>
        <v>0.15773956416340632</v>
      </c>
      <c r="S49" s="48">
        <f t="shared" si="4"/>
        <v>0.6698604045568455</v>
      </c>
      <c r="T49" s="48">
        <f t="shared" si="4"/>
        <v>0.8418571617670488</v>
      </c>
      <c r="U49" s="48">
        <f t="shared" si="4"/>
        <v>0.5916133265548696</v>
      </c>
      <c r="V49" s="48" t="e">
        <f t="shared" si="4"/>
        <v>#DIV/0!</v>
      </c>
      <c r="W49" s="48" t="e">
        <f t="shared" si="4"/>
        <v>#DIV/0!</v>
      </c>
      <c r="X49" s="48">
        <f t="shared" si="4"/>
        <v>0.5906337679203837</v>
      </c>
      <c r="Y49" s="48" t="e">
        <f t="shared" si="4"/>
        <v>#DIV/0!</v>
      </c>
      <c r="Z49" s="48"/>
      <c r="AA49" s="48"/>
      <c r="AB49" s="48"/>
      <c r="AC49" s="48"/>
      <c r="AD49" s="48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</row>
    <row r="50" spans="1:41" s="58" customFormat="1" ht="11.25">
      <c r="A50" s="44">
        <v>25</v>
      </c>
      <c r="B50" s="108" t="s">
        <v>111</v>
      </c>
      <c r="C50" s="116" t="s">
        <v>142</v>
      </c>
      <c r="D50" s="80" t="s">
        <v>114</v>
      </c>
      <c r="E50" s="44" t="s">
        <v>114</v>
      </c>
      <c r="F50" s="117">
        <f aca="true" t="shared" si="5" ref="F50:Y50">(F18/F39)</f>
        <v>0.0011423253236958121</v>
      </c>
      <c r="G50" s="117">
        <f t="shared" si="5"/>
        <v>0.0012605897564650342</v>
      </c>
      <c r="H50" s="117">
        <f t="shared" si="5"/>
        <v>0.0012217028914729225</v>
      </c>
      <c r="I50" s="117">
        <f t="shared" si="5"/>
        <v>0.0009701846771375079</v>
      </c>
      <c r="J50" s="117">
        <f t="shared" si="5"/>
        <v>0.0010141679087280128</v>
      </c>
      <c r="K50" s="117">
        <f t="shared" si="5"/>
        <v>0.001199589353929767</v>
      </c>
      <c r="L50" s="117">
        <f t="shared" si="5"/>
        <v>0.0008915567903791629</v>
      </c>
      <c r="M50" s="117">
        <f t="shared" si="5"/>
        <v>0.0007769681588749301</v>
      </c>
      <c r="N50" s="117">
        <f t="shared" si="5"/>
        <v>0.0008980346676099436</v>
      </c>
      <c r="O50" s="117"/>
      <c r="P50" s="48">
        <f t="shared" si="5"/>
        <v>0.0012605897564650342</v>
      </c>
      <c r="Q50" s="48">
        <f t="shared" si="5"/>
        <v>0.0012217028914729225</v>
      </c>
      <c r="R50" s="48">
        <f t="shared" si="5"/>
        <v>0.0009701846771375079</v>
      </c>
      <c r="S50" s="48">
        <f t="shared" si="5"/>
        <v>0.0010141679087280128</v>
      </c>
      <c r="T50" s="48">
        <f t="shared" si="5"/>
        <v>0.001199589353929767</v>
      </c>
      <c r="U50" s="48">
        <f t="shared" si="5"/>
        <v>0.0008775073421962035</v>
      </c>
      <c r="V50" s="48">
        <f t="shared" si="5"/>
        <v>0.0008940380017520924</v>
      </c>
      <c r="W50" s="48">
        <f t="shared" si="5"/>
        <v>0.0007769681588749301</v>
      </c>
      <c r="X50" s="48">
        <f t="shared" si="5"/>
        <v>0.0008980346676099436</v>
      </c>
      <c r="Y50" s="48" t="e">
        <f t="shared" si="5"/>
        <v>#DIV/0!</v>
      </c>
      <c r="Z50" s="48"/>
      <c r="AA50" s="48"/>
      <c r="AB50" s="48"/>
      <c r="AC50" s="48"/>
      <c r="AD50" s="48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</row>
    <row r="51" spans="1:41" s="58" customFormat="1" ht="11.25">
      <c r="A51" s="80"/>
      <c r="B51" s="101" t="s">
        <v>118</v>
      </c>
      <c r="C51" s="80"/>
      <c r="D51" s="80"/>
      <c r="E51" s="44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50"/>
    </row>
    <row r="52" spans="1:41" s="58" customFormat="1" ht="11.25">
      <c r="A52" s="80">
        <v>26</v>
      </c>
      <c r="B52" s="107" t="s">
        <v>108</v>
      </c>
      <c r="C52" s="116" t="s">
        <v>143</v>
      </c>
      <c r="D52" s="80" t="s">
        <v>114</v>
      </c>
      <c r="E52" s="44" t="s">
        <v>114</v>
      </c>
      <c r="F52" s="117">
        <f aca="true" t="shared" si="6" ref="F52:Y53">(F22/F38)</f>
        <v>0.5734062477739974</v>
      </c>
      <c r="G52" s="117">
        <f t="shared" si="6"/>
        <v>0.5500995941607842</v>
      </c>
      <c r="H52" s="117">
        <f t="shared" si="6"/>
        <v>0.5696011397058908</v>
      </c>
      <c r="I52" s="117">
        <f t="shared" si="6"/>
        <v>0.5801367388772503</v>
      </c>
      <c r="J52" s="117">
        <f t="shared" si="6"/>
        <v>0.5365779290622515</v>
      </c>
      <c r="K52" s="117">
        <f t="shared" si="6"/>
        <v>0.552529071954769</v>
      </c>
      <c r="L52" s="117">
        <f t="shared" si="6"/>
        <v>0.9816428601559438</v>
      </c>
      <c r="M52" s="117">
        <f t="shared" si="6"/>
        <v>1.0607141412424903</v>
      </c>
      <c r="N52" s="117">
        <f t="shared" si="6"/>
        <v>0.5082031327645542</v>
      </c>
      <c r="O52" s="117"/>
      <c r="P52" s="48">
        <f t="shared" si="6"/>
        <v>0.5500995941607842</v>
      </c>
      <c r="Q52" s="48">
        <f t="shared" si="6"/>
        <v>0.5696011397058908</v>
      </c>
      <c r="R52" s="48">
        <f t="shared" si="6"/>
        <v>0.5801367388772503</v>
      </c>
      <c r="S52" s="48">
        <f t="shared" si="6"/>
        <v>0.5365779290622515</v>
      </c>
      <c r="T52" s="48">
        <f t="shared" si="6"/>
        <v>0.552529071954769</v>
      </c>
      <c r="U52" s="48">
        <f t="shared" si="6"/>
        <v>0.5037379499347552</v>
      </c>
      <c r="V52" s="48">
        <f t="shared" si="6"/>
        <v>1.2077871871908288</v>
      </c>
      <c r="W52" s="48">
        <f t="shared" si="6"/>
        <v>1.0607141412424903</v>
      </c>
      <c r="X52" s="48">
        <f t="shared" si="6"/>
        <v>0.5082031327645542</v>
      </c>
      <c r="Y52" s="48" t="e">
        <f t="shared" si="6"/>
        <v>#DIV/0!</v>
      </c>
      <c r="Z52" s="48"/>
      <c r="AA52" s="48"/>
      <c r="AB52" s="48"/>
      <c r="AC52" s="48"/>
      <c r="AD52" s="48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50"/>
    </row>
    <row r="53" spans="1:41" s="106" customFormat="1" ht="11.25">
      <c r="A53" s="44">
        <v>27</v>
      </c>
      <c r="B53" s="108" t="s">
        <v>111</v>
      </c>
      <c r="C53" s="116" t="s">
        <v>144</v>
      </c>
      <c r="D53" s="80" t="s">
        <v>114</v>
      </c>
      <c r="E53" s="44" t="s">
        <v>114</v>
      </c>
      <c r="F53" s="117">
        <f t="shared" si="6"/>
        <v>0.005256196573618766</v>
      </c>
      <c r="G53" s="117">
        <f t="shared" si="6"/>
        <v>0.005145793559672657</v>
      </c>
      <c r="H53" s="117">
        <f t="shared" si="6"/>
        <v>0.005327187718440728</v>
      </c>
      <c r="I53" s="117">
        <f t="shared" si="6"/>
        <v>0.005423337902135611</v>
      </c>
      <c r="J53" s="117">
        <f t="shared" si="6"/>
        <v>0.005008628558292569</v>
      </c>
      <c r="K53" s="117">
        <f t="shared" si="6"/>
        <v>0.005159700889921435</v>
      </c>
      <c r="L53" s="117">
        <f t="shared" si="6"/>
        <v>0.005501536000816524</v>
      </c>
      <c r="M53" s="117">
        <f t="shared" si="6"/>
        <v>0.004954774407489415</v>
      </c>
      <c r="N53" s="117">
        <f t="shared" si="6"/>
        <v>0.004423629067893601</v>
      </c>
      <c r="O53" s="117"/>
      <c r="P53" s="48">
        <f t="shared" si="6"/>
        <v>0.005145793559672657</v>
      </c>
      <c r="Q53" s="48">
        <f t="shared" si="6"/>
        <v>0.005327187718440728</v>
      </c>
      <c r="R53" s="48">
        <f t="shared" si="6"/>
        <v>0.005423337902135611</v>
      </c>
      <c r="S53" s="48">
        <f t="shared" si="6"/>
        <v>0.005008628558292569</v>
      </c>
      <c r="T53" s="48">
        <f t="shared" si="6"/>
        <v>0.005159700889921435</v>
      </c>
      <c r="U53" s="48">
        <f t="shared" si="6"/>
        <v>0.004702042097181744</v>
      </c>
      <c r="V53" s="48">
        <f t="shared" si="6"/>
        <v>0.005642731109724255</v>
      </c>
      <c r="W53" s="48">
        <f t="shared" si="6"/>
        <v>0.004954774407489415</v>
      </c>
      <c r="X53" s="48">
        <f t="shared" si="6"/>
        <v>0.004423629067893601</v>
      </c>
      <c r="Y53" s="48" t="e">
        <f t="shared" si="6"/>
        <v>#DIV/0!</v>
      </c>
      <c r="Z53" s="48"/>
      <c r="AA53" s="48"/>
      <c r="AB53" s="48"/>
      <c r="AC53" s="48"/>
      <c r="AD53" s="48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50"/>
    </row>
    <row r="54" spans="1:41" s="106" customFormat="1" ht="11.25">
      <c r="A54" s="44"/>
      <c r="B54" s="113" t="s">
        <v>121</v>
      </c>
      <c r="C54" s="80"/>
      <c r="D54" s="80"/>
      <c r="E54" s="44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50"/>
    </row>
    <row r="55" spans="1:41" s="106" customFormat="1" ht="11.25">
      <c r="A55" s="80">
        <v>28</v>
      </c>
      <c r="B55" s="107" t="s">
        <v>108</v>
      </c>
      <c r="C55" s="116" t="s">
        <v>145</v>
      </c>
      <c r="D55" s="80" t="s">
        <v>114</v>
      </c>
      <c r="E55" s="44" t="s">
        <v>114</v>
      </c>
      <c r="F55" s="117">
        <f aca="true" t="shared" si="7" ref="F55:Y57">(F27/F38)</f>
        <v>4.700351742828869</v>
      </c>
      <c r="G55" s="117">
        <f t="shared" si="7"/>
        <v>4.496604115578295</v>
      </c>
      <c r="H55" s="117">
        <f t="shared" si="7"/>
        <v>4.649297802752397</v>
      </c>
      <c r="I55" s="117">
        <f t="shared" si="7"/>
        <v>4.734981546419085</v>
      </c>
      <c r="J55" s="117">
        <f t="shared" si="7"/>
        <v>9.552912853463603</v>
      </c>
      <c r="K55" s="117">
        <f t="shared" si="7"/>
        <v>4.509022476669323</v>
      </c>
      <c r="L55" s="117">
        <f t="shared" si="7"/>
        <v>8.366031774545199</v>
      </c>
      <c r="M55" s="117">
        <f t="shared" si="7"/>
        <v>5.713138155110051</v>
      </c>
      <c r="N55" s="117">
        <f t="shared" si="7"/>
        <v>5.067950999641559</v>
      </c>
      <c r="O55" s="117"/>
      <c r="P55" s="48">
        <f t="shared" si="7"/>
        <v>4.496604115578295</v>
      </c>
      <c r="Q55" s="48">
        <f t="shared" si="7"/>
        <v>4.649297802752397</v>
      </c>
      <c r="R55" s="48">
        <f t="shared" si="7"/>
        <v>4.734981546419085</v>
      </c>
      <c r="S55" s="48">
        <f t="shared" si="7"/>
        <v>9.552912853463603</v>
      </c>
      <c r="T55" s="48">
        <f t="shared" si="7"/>
        <v>4.509022476669323</v>
      </c>
      <c r="U55" s="48">
        <f t="shared" si="7"/>
        <v>4.514543446195726</v>
      </c>
      <c r="V55" s="48">
        <f t="shared" si="7"/>
        <v>10.188553823323032</v>
      </c>
      <c r="W55" s="48">
        <f t="shared" si="7"/>
        <v>5.713138155110051</v>
      </c>
      <c r="X55" s="48">
        <f t="shared" si="7"/>
        <v>5.067950999641559</v>
      </c>
      <c r="Y55" s="48" t="e">
        <f t="shared" si="7"/>
        <v>#DIV/0!</v>
      </c>
      <c r="Z55" s="48"/>
      <c r="AA55" s="48"/>
      <c r="AB55" s="48"/>
      <c r="AC55" s="48"/>
      <c r="AD55" s="48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</row>
    <row r="56" spans="1:41" s="106" customFormat="1" ht="11.25">
      <c r="A56" s="44">
        <v>29</v>
      </c>
      <c r="B56" s="108" t="s">
        <v>111</v>
      </c>
      <c r="C56" s="116" t="s">
        <v>146</v>
      </c>
      <c r="D56" s="80" t="s">
        <v>114</v>
      </c>
      <c r="E56" s="44" t="s">
        <v>114</v>
      </c>
      <c r="F56" s="117">
        <f t="shared" si="7"/>
        <v>0.05799588772171834</v>
      </c>
      <c r="G56" s="117">
        <f t="shared" si="7"/>
        <v>0.06678702385872001</v>
      </c>
      <c r="H56" s="117">
        <f t="shared" si="7"/>
        <v>0.06915796768717798</v>
      </c>
      <c r="I56" s="117">
        <f t="shared" si="7"/>
        <v>0.07041388022929598</v>
      </c>
      <c r="J56" s="117">
        <f t="shared" si="7"/>
        <v>0.05343580789985944</v>
      </c>
      <c r="K56" s="117">
        <f t="shared" si="7"/>
        <v>0.06672855242694542</v>
      </c>
      <c r="L56" s="117">
        <f t="shared" si="7"/>
        <v>0.028299838715366853</v>
      </c>
      <c r="M56" s="117">
        <f t="shared" si="7"/>
        <v>0.026596203853999873</v>
      </c>
      <c r="N56" s="117">
        <f t="shared" si="7"/>
        <v>0.06074786415841643</v>
      </c>
      <c r="O56" s="117"/>
      <c r="P56" s="48">
        <f t="shared" si="7"/>
        <v>0.06678702385872001</v>
      </c>
      <c r="Q56" s="48">
        <f t="shared" si="7"/>
        <v>0.06915796768717798</v>
      </c>
      <c r="R56" s="48">
        <f t="shared" si="7"/>
        <v>0.07041388022929598</v>
      </c>
      <c r="S56" s="48">
        <f t="shared" si="7"/>
        <v>0.05343580789985944</v>
      </c>
      <c r="T56" s="48">
        <f t="shared" si="7"/>
        <v>0.06672855242694542</v>
      </c>
      <c r="U56" s="48">
        <f t="shared" si="7"/>
        <v>0.028431081636408305</v>
      </c>
      <c r="V56" s="48">
        <f t="shared" si="7"/>
        <v>0.028276660479178223</v>
      </c>
      <c r="W56" s="48">
        <f t="shared" si="7"/>
        <v>0.026596203853999873</v>
      </c>
      <c r="X56" s="48">
        <f t="shared" si="7"/>
        <v>0.06074786415841643</v>
      </c>
      <c r="Y56" s="48" t="e">
        <f t="shared" si="7"/>
        <v>#DIV/0!</v>
      </c>
      <c r="Z56" s="48"/>
      <c r="AA56" s="48"/>
      <c r="AB56" s="48"/>
      <c r="AC56" s="48"/>
      <c r="AD56" s="48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0"/>
    </row>
    <row r="57" spans="1:41" s="106" customFormat="1" ht="11.25">
      <c r="A57" s="44">
        <v>30</v>
      </c>
      <c r="B57" s="108" t="s">
        <v>123</v>
      </c>
      <c r="C57" s="116" t="s">
        <v>147</v>
      </c>
      <c r="D57" s="80" t="s">
        <v>114</v>
      </c>
      <c r="E57" s="44" t="s">
        <v>114</v>
      </c>
      <c r="F57" s="117">
        <f t="shared" si="7"/>
        <v>21.608310121988843</v>
      </c>
      <c r="G57" s="117">
        <f t="shared" si="7"/>
        <v>17.075894598633813</v>
      </c>
      <c r="H57" s="117">
        <f t="shared" si="7"/>
        <v>37.432780846648</v>
      </c>
      <c r="I57" s="117">
        <f t="shared" si="7"/>
        <v>299.49353253570564</v>
      </c>
      <c r="J57" s="117">
        <f t="shared" si="7"/>
        <v>1119.963277658965</v>
      </c>
      <c r="K57" s="117">
        <f t="shared" si="7"/>
        <v>327.85382613851374</v>
      </c>
      <c r="L57" s="117">
        <f t="shared" si="7"/>
        <v>1192.0458279766651</v>
      </c>
      <c r="M57" s="117">
        <f t="shared" si="7"/>
        <v>1351.3005286018847</v>
      </c>
      <c r="N57" s="117">
        <f t="shared" si="7"/>
        <v>1126.9578053012806</v>
      </c>
      <c r="O57" s="117"/>
      <c r="P57" s="48">
        <f t="shared" si="7"/>
        <v>17.075894598633813</v>
      </c>
      <c r="Q57" s="48">
        <f t="shared" si="7"/>
        <v>37.432780846648</v>
      </c>
      <c r="R57" s="48">
        <f t="shared" si="7"/>
        <v>299.49353253570564</v>
      </c>
      <c r="S57" s="48">
        <f t="shared" si="7"/>
        <v>1119.963277658965</v>
      </c>
      <c r="T57" s="48">
        <f t="shared" si="7"/>
        <v>327.85382613851374</v>
      </c>
      <c r="U57" s="48">
        <f t="shared" si="7"/>
        <v>1518.0413171491996</v>
      </c>
      <c r="V57" s="48">
        <f t="shared" si="7"/>
        <v>1156.729649982974</v>
      </c>
      <c r="W57" s="48">
        <f t="shared" si="7"/>
        <v>1351.3005286018847</v>
      </c>
      <c r="X57" s="48">
        <f t="shared" si="7"/>
        <v>1126.9578053012806</v>
      </c>
      <c r="Y57" s="48" t="e">
        <f t="shared" si="7"/>
        <v>#DIV/0!</v>
      </c>
      <c r="Z57" s="48"/>
      <c r="AA57" s="48"/>
      <c r="AB57" s="48"/>
      <c r="AC57" s="48"/>
      <c r="AD57" s="48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50"/>
    </row>
    <row r="58" spans="1:41" s="106" customFormat="1" ht="11.25">
      <c r="A58" s="45"/>
      <c r="B58" s="58"/>
      <c r="C58" s="57"/>
      <c r="D58" s="57"/>
      <c r="E58" s="5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50"/>
    </row>
    <row r="59" spans="1:41" s="106" customFormat="1" ht="11.25">
      <c r="A59" s="44"/>
      <c r="B59" s="113" t="s">
        <v>148</v>
      </c>
      <c r="C59" s="80"/>
      <c r="D59" s="80"/>
      <c r="E59" s="44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50"/>
    </row>
    <row r="60" spans="1:41" s="106" customFormat="1" ht="11.25">
      <c r="A60" s="80">
        <v>31</v>
      </c>
      <c r="B60" s="107" t="s">
        <v>108</v>
      </c>
      <c r="C60" s="116" t="s">
        <v>149</v>
      </c>
      <c r="D60" s="80" t="s">
        <v>114</v>
      </c>
      <c r="E60" s="44" t="s">
        <v>114</v>
      </c>
      <c r="F60" s="117">
        <f aca="true" t="shared" si="8" ref="F60:Y61">(F46+F49+F52+F55)</f>
        <v>5.765579939698715</v>
      </c>
      <c r="G60" s="117">
        <f t="shared" si="8"/>
        <v>5.558881708031944</v>
      </c>
      <c r="H60" s="117">
        <f t="shared" si="8"/>
        <v>5.6746850918987395</v>
      </c>
      <c r="I60" s="117">
        <f t="shared" si="8"/>
        <v>5.570246076699577</v>
      </c>
      <c r="J60" s="117">
        <f t="shared" si="8"/>
        <v>10.849011062951039</v>
      </c>
      <c r="K60" s="117">
        <f t="shared" si="8"/>
        <v>5.996063521487731</v>
      </c>
      <c r="L60" s="117">
        <f t="shared" si="8"/>
        <v>9.97725084074939</v>
      </c>
      <c r="M60" s="117"/>
      <c r="N60" s="117">
        <f t="shared" si="8"/>
        <v>6.30192160053799</v>
      </c>
      <c r="O60" s="117"/>
      <c r="P60" s="48">
        <f t="shared" si="8"/>
        <v>5.558881708031944</v>
      </c>
      <c r="Q60" s="48">
        <f t="shared" si="8"/>
        <v>5.6746850918987395</v>
      </c>
      <c r="R60" s="48">
        <f t="shared" si="8"/>
        <v>5.570246076699577</v>
      </c>
      <c r="S60" s="48">
        <f t="shared" si="8"/>
        <v>10.849011062951039</v>
      </c>
      <c r="T60" s="48">
        <f t="shared" si="8"/>
        <v>5.996063521487731</v>
      </c>
      <c r="U60" s="48">
        <f t="shared" si="8"/>
        <v>5.693070144653678</v>
      </c>
      <c r="V60" s="48" t="e">
        <f t="shared" si="8"/>
        <v>#DIV/0!</v>
      </c>
      <c r="W60" s="48" t="e">
        <f t="shared" si="8"/>
        <v>#DIV/0!</v>
      </c>
      <c r="X60" s="48">
        <f t="shared" si="8"/>
        <v>6.30192160053799</v>
      </c>
      <c r="Y60" s="48" t="e">
        <f t="shared" si="8"/>
        <v>#DIV/0!</v>
      </c>
      <c r="Z60" s="48"/>
      <c r="AA60" s="48"/>
      <c r="AB60" s="48"/>
      <c r="AC60" s="48"/>
      <c r="AD60" s="48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</row>
    <row r="61" spans="1:41" s="106" customFormat="1" ht="11.25">
      <c r="A61" s="44">
        <v>32</v>
      </c>
      <c r="B61" s="108" t="s">
        <v>111</v>
      </c>
      <c r="C61" s="116" t="s">
        <v>150</v>
      </c>
      <c r="D61" s="80" t="s">
        <v>114</v>
      </c>
      <c r="E61" s="44" t="s">
        <v>114</v>
      </c>
      <c r="F61" s="117">
        <f t="shared" si="8"/>
        <v>0.06557659887722421</v>
      </c>
      <c r="G61" s="117">
        <f t="shared" si="8"/>
        <v>0.07462868055756226</v>
      </c>
      <c r="H61" s="117">
        <f t="shared" si="8"/>
        <v>0.07717418567531437</v>
      </c>
      <c r="I61" s="117">
        <f t="shared" si="8"/>
        <v>0.07826231624720387</v>
      </c>
      <c r="J61" s="117">
        <f t="shared" si="8"/>
        <v>0.06073934518003524</v>
      </c>
      <c r="K61" s="117">
        <f t="shared" si="8"/>
        <v>0.07443106600222024</v>
      </c>
      <c r="L61" s="117">
        <f t="shared" si="8"/>
        <v>0.035078851744529724</v>
      </c>
      <c r="M61" s="117">
        <f t="shared" si="8"/>
        <v>0.03253891219277286</v>
      </c>
      <c r="N61" s="117">
        <f t="shared" si="8"/>
        <v>0.06786864510063616</v>
      </c>
      <c r="O61" s="117"/>
      <c r="P61" s="48">
        <f t="shared" si="8"/>
        <v>0.07462868055756226</v>
      </c>
      <c r="Q61" s="48">
        <f t="shared" si="8"/>
        <v>0.07717418567531437</v>
      </c>
      <c r="R61" s="48">
        <f t="shared" si="8"/>
        <v>0.07826231624720387</v>
      </c>
      <c r="S61" s="48">
        <f t="shared" si="8"/>
        <v>0.06073934518003524</v>
      </c>
      <c r="T61" s="48">
        <f t="shared" si="8"/>
        <v>0.07443106600222024</v>
      </c>
      <c r="U61" s="48">
        <f t="shared" si="8"/>
        <v>0.03518112072189397</v>
      </c>
      <c r="V61" s="48">
        <f t="shared" si="8"/>
        <v>0.03506079046935154</v>
      </c>
      <c r="W61" s="48">
        <f t="shared" si="8"/>
        <v>0.03253891219277286</v>
      </c>
      <c r="X61" s="48">
        <f t="shared" si="8"/>
        <v>0.06786864510063616</v>
      </c>
      <c r="Y61" s="48" t="e">
        <f t="shared" si="8"/>
        <v>#DIV/0!</v>
      </c>
      <c r="Z61" s="48"/>
      <c r="AA61" s="48"/>
      <c r="AB61" s="48"/>
      <c r="AC61" s="48"/>
      <c r="AD61" s="48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50"/>
    </row>
    <row r="62" spans="1:41" s="106" customFormat="1" ht="11.25">
      <c r="A62" s="44">
        <v>33</v>
      </c>
      <c r="B62" s="108" t="s">
        <v>123</v>
      </c>
      <c r="C62" s="116" t="s">
        <v>151</v>
      </c>
      <c r="D62" s="80" t="s">
        <v>114</v>
      </c>
      <c r="E62" s="44" t="s">
        <v>114</v>
      </c>
      <c r="F62" s="117">
        <f aca="true" t="shared" si="9" ref="F62:Y62">(F57)</f>
        <v>21.608310121988843</v>
      </c>
      <c r="G62" s="117">
        <f t="shared" si="9"/>
        <v>17.075894598633813</v>
      </c>
      <c r="H62" s="117">
        <f t="shared" si="9"/>
        <v>37.432780846648</v>
      </c>
      <c r="I62" s="117">
        <f t="shared" si="9"/>
        <v>299.49353253570564</v>
      </c>
      <c r="J62" s="117">
        <f t="shared" si="9"/>
        <v>1119.963277658965</v>
      </c>
      <c r="K62" s="117">
        <f t="shared" si="9"/>
        <v>327.85382613851374</v>
      </c>
      <c r="L62" s="117">
        <f t="shared" si="9"/>
        <v>1192.0458279766651</v>
      </c>
      <c r="M62" s="117">
        <f t="shared" si="9"/>
        <v>1351.3005286018847</v>
      </c>
      <c r="N62" s="117">
        <f t="shared" si="9"/>
        <v>1126.9578053012806</v>
      </c>
      <c r="O62" s="117"/>
      <c r="P62" s="48">
        <f t="shared" si="9"/>
        <v>17.075894598633813</v>
      </c>
      <c r="Q62" s="48">
        <f t="shared" si="9"/>
        <v>37.432780846648</v>
      </c>
      <c r="R62" s="48">
        <f t="shared" si="9"/>
        <v>299.49353253570564</v>
      </c>
      <c r="S62" s="48">
        <f t="shared" si="9"/>
        <v>1119.963277658965</v>
      </c>
      <c r="T62" s="48">
        <f t="shared" si="9"/>
        <v>327.85382613851374</v>
      </c>
      <c r="U62" s="48">
        <f t="shared" si="9"/>
        <v>1518.0413171491996</v>
      </c>
      <c r="V62" s="48">
        <f t="shared" si="9"/>
        <v>1156.729649982974</v>
      </c>
      <c r="W62" s="48">
        <f t="shared" si="9"/>
        <v>1351.3005286018847</v>
      </c>
      <c r="X62" s="48">
        <f t="shared" si="9"/>
        <v>1126.9578053012806</v>
      </c>
      <c r="Y62" s="48" t="e">
        <f t="shared" si="9"/>
        <v>#DIV/0!</v>
      </c>
      <c r="Z62" s="48"/>
      <c r="AA62" s="48"/>
      <c r="AB62" s="48"/>
      <c r="AC62" s="48"/>
      <c r="AD62" s="48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50"/>
    </row>
    <row r="63" spans="1:41" s="106" customFormat="1" ht="11.25">
      <c r="A63" s="45"/>
      <c r="B63" s="58"/>
      <c r="C63" s="57"/>
      <c r="D63" s="57"/>
      <c r="E63" s="57"/>
      <c r="F63" s="118"/>
      <c r="G63" s="119"/>
      <c r="H63" s="120"/>
      <c r="I63" s="118"/>
      <c r="J63" s="118"/>
      <c r="K63" s="118"/>
      <c r="L63" s="121"/>
      <c r="M63" s="121"/>
      <c r="N63" s="121"/>
      <c r="O63" s="121"/>
      <c r="P63" s="122"/>
      <c r="Q63" s="122"/>
      <c r="R63" s="122"/>
      <c r="S63" s="122"/>
      <c r="T63" s="122"/>
      <c r="U63" s="122"/>
      <c r="V63" s="122"/>
      <c r="W63" s="123"/>
      <c r="X63" s="123"/>
      <c r="Y63" s="123"/>
      <c r="Z63" s="123"/>
      <c r="AA63" s="123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1:41" s="106" customFormat="1" ht="11.25">
      <c r="A64" s="45"/>
      <c r="B64" s="58"/>
      <c r="C64" s="57"/>
      <c r="D64" s="57"/>
      <c r="E64" s="57"/>
      <c r="F64" s="118"/>
      <c r="G64" s="119"/>
      <c r="H64" s="120"/>
      <c r="I64" s="118"/>
      <c r="J64" s="118"/>
      <c r="K64" s="118"/>
      <c r="L64" s="121"/>
      <c r="M64" s="121"/>
      <c r="N64" s="121"/>
      <c r="O64" s="121"/>
      <c r="P64" s="122"/>
      <c r="Q64" s="122"/>
      <c r="R64" s="122"/>
      <c r="S64" s="122"/>
      <c r="T64" s="122"/>
      <c r="U64" s="122"/>
      <c r="V64" s="122"/>
      <c r="W64" s="123"/>
      <c r="X64" s="123"/>
      <c r="Y64" s="123"/>
      <c r="Z64" s="123"/>
      <c r="AA64" s="123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1:41" s="106" customFormat="1" ht="11.25">
      <c r="A65" s="45"/>
      <c r="B65" s="58"/>
      <c r="C65" s="57"/>
      <c r="D65" s="57"/>
      <c r="E65" s="57"/>
      <c r="F65" s="118"/>
      <c r="G65" s="119"/>
      <c r="H65" s="120"/>
      <c r="I65" s="118"/>
      <c r="J65" s="118"/>
      <c r="K65" s="118"/>
      <c r="L65" s="121"/>
      <c r="M65" s="121"/>
      <c r="N65" s="121"/>
      <c r="O65" s="121"/>
      <c r="P65" s="122"/>
      <c r="Q65" s="122"/>
      <c r="R65" s="122"/>
      <c r="S65" s="122"/>
      <c r="T65" s="122"/>
      <c r="U65" s="122"/>
      <c r="V65" s="122"/>
      <c r="W65" s="123"/>
      <c r="X65" s="123"/>
      <c r="Y65" s="123"/>
      <c r="Z65" s="123"/>
      <c r="AA65" s="123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1:41" s="106" customFormat="1" ht="11.25">
      <c r="A66" s="45"/>
      <c r="B66" s="58"/>
      <c r="C66" s="57"/>
      <c r="D66" s="57"/>
      <c r="E66" s="57"/>
      <c r="F66" s="124"/>
      <c r="G66" s="125"/>
      <c r="H66" s="126"/>
      <c r="I66" s="124"/>
      <c r="J66" s="124"/>
      <c r="K66" s="124"/>
      <c r="L66" s="127"/>
      <c r="M66" s="127"/>
      <c r="N66" s="127"/>
      <c r="O66" s="127"/>
      <c r="P66" s="127">
        <v>40956.300588277176</v>
      </c>
      <c r="Q66" s="127">
        <v>84207.10120951147</v>
      </c>
      <c r="R66" s="127">
        <v>63384.40091042393</v>
      </c>
      <c r="S66" s="127">
        <v>267897.2038479503</v>
      </c>
      <c r="T66" s="127">
        <v>120144.80172570382</v>
      </c>
      <c r="U66" s="127">
        <v>162.4000023326378</v>
      </c>
      <c r="V66" s="127">
        <v>0</v>
      </c>
      <c r="W66" s="123"/>
      <c r="X66" s="123"/>
      <c r="Y66" s="123"/>
      <c r="Z66" s="123"/>
      <c r="AA66" s="123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1:41" s="106" customFormat="1" ht="11.25">
      <c r="A67" s="45"/>
      <c r="B67" s="58"/>
      <c r="C67" s="57"/>
      <c r="D67" s="57"/>
      <c r="E67" s="57"/>
      <c r="F67" s="128"/>
      <c r="G67" s="129"/>
      <c r="H67" s="130"/>
      <c r="I67" s="128"/>
      <c r="J67" s="128"/>
      <c r="K67" s="128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3"/>
      <c r="X67" s="123"/>
      <c r="Y67" s="123"/>
      <c r="Z67" s="123"/>
      <c r="AA67" s="123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1:41" s="58" customFormat="1" ht="11.25">
      <c r="A68" s="45"/>
      <c r="C68" s="57"/>
      <c r="D68" s="57"/>
      <c r="E68" s="57"/>
      <c r="F68" s="128"/>
      <c r="G68" s="129"/>
      <c r="H68" s="130"/>
      <c r="I68" s="128"/>
      <c r="J68" s="128"/>
      <c r="K68" s="128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3"/>
      <c r="X68" s="123"/>
      <c r="Y68" s="123"/>
      <c r="Z68" s="123"/>
      <c r="AA68" s="123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1:41" s="109" customFormat="1" ht="11.25">
      <c r="A69" s="45"/>
      <c r="B69" s="58"/>
      <c r="C69" s="57"/>
      <c r="D69" s="57"/>
      <c r="E69" s="57"/>
      <c r="F69" s="128"/>
      <c r="G69" s="129"/>
      <c r="H69" s="130"/>
      <c r="I69" s="128"/>
      <c r="J69" s="128"/>
      <c r="K69" s="128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3"/>
      <c r="X69" s="123"/>
      <c r="Y69" s="123"/>
      <c r="Z69" s="123"/>
      <c r="AA69" s="123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</row>
    <row r="70" spans="6:22" ht="11.25">
      <c r="F70" s="131"/>
      <c r="G70" s="132"/>
      <c r="H70" s="131"/>
      <c r="I70" s="131"/>
      <c r="J70" s="131"/>
      <c r="K70" s="131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</row>
    <row r="71" spans="6:22" ht="11.25">
      <c r="F71" s="131"/>
      <c r="G71" s="132"/>
      <c r="H71" s="131"/>
      <c r="I71" s="131"/>
      <c r="J71" s="131"/>
      <c r="K71" s="131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</row>
    <row r="72" spans="6:22" ht="11.25">
      <c r="F72" s="131"/>
      <c r="G72" s="132"/>
      <c r="H72" s="131"/>
      <c r="I72" s="131"/>
      <c r="J72" s="131"/>
      <c r="K72" s="131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</row>
    <row r="73" spans="6:22" ht="11.25">
      <c r="F73" s="131"/>
      <c r="G73" s="132"/>
      <c r="H73" s="131"/>
      <c r="I73" s="131"/>
      <c r="J73" s="131"/>
      <c r="K73" s="131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</row>
    <row r="74" spans="6:22" ht="11.25">
      <c r="F74" s="131"/>
      <c r="G74" s="132"/>
      <c r="H74" s="131"/>
      <c r="I74" s="131"/>
      <c r="J74" s="131"/>
      <c r="K74" s="131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</row>
    <row r="75" spans="6:22" ht="11.25">
      <c r="F75" s="131"/>
      <c r="G75" s="132"/>
      <c r="H75" s="131"/>
      <c r="I75" s="131"/>
      <c r="J75" s="131"/>
      <c r="K75" s="131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</row>
    <row r="76" spans="6:22" ht="11.25">
      <c r="F76" s="131"/>
      <c r="G76" s="132"/>
      <c r="H76" s="131"/>
      <c r="I76" s="131"/>
      <c r="J76" s="131"/>
      <c r="K76" s="131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</row>
    <row r="77" spans="6:22" ht="11.25">
      <c r="F77" s="131"/>
      <c r="G77" s="132"/>
      <c r="H77" s="131"/>
      <c r="I77" s="131"/>
      <c r="J77" s="131"/>
      <c r="K77" s="131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</row>
    <row r="78" spans="6:22" ht="11.25">
      <c r="F78" s="131"/>
      <c r="G78" s="132"/>
      <c r="H78" s="131"/>
      <c r="I78" s="131"/>
      <c r="J78" s="131"/>
      <c r="K78" s="131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</row>
    <row r="79" spans="6:22" ht="11.25">
      <c r="F79" s="131"/>
      <c r="G79" s="132"/>
      <c r="H79" s="131"/>
      <c r="I79" s="131"/>
      <c r="J79" s="131"/>
      <c r="K79" s="131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</row>
    <row r="80" spans="6:22" ht="11.25">
      <c r="F80" s="131"/>
      <c r="G80" s="132"/>
      <c r="H80" s="131"/>
      <c r="I80" s="131"/>
      <c r="J80" s="131"/>
      <c r="K80" s="131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</row>
    <row r="81" spans="6:22" ht="11.25">
      <c r="F81" s="131"/>
      <c r="G81" s="132"/>
      <c r="H81" s="131"/>
      <c r="I81" s="131"/>
      <c r="J81" s="131"/>
      <c r="K81" s="131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</row>
    <row r="82" spans="6:22" ht="11.25">
      <c r="F82" s="131"/>
      <c r="G82" s="132"/>
      <c r="H82" s="131"/>
      <c r="I82" s="131"/>
      <c r="J82" s="131"/>
      <c r="K82" s="131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</row>
    <row r="83" spans="6:22" ht="11.25">
      <c r="F83" s="131"/>
      <c r="G83" s="132"/>
      <c r="H83" s="131"/>
      <c r="I83" s="131"/>
      <c r="J83" s="131"/>
      <c r="K83" s="131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</row>
  </sheetData>
  <printOptions horizontalCentered="1"/>
  <pageMargins left="0.25" right="0.25" top="1.75" bottom="0.75" header="1" footer="0.75"/>
  <pageSetup firstPageNumber="1" useFirstPageNumber="1" horizontalDpi="600" verticalDpi="600" orientation="landscape" scale="65" r:id="rId1"/>
  <headerFooter alignWithMargins="0">
    <oddHeader>&amp;LFourth Exhibit to the 
Prefiled Rebuttal Testimony of
Colleen E. Paulson&amp;CPuget Sound Energy
Gas Unit Cost Calculation
Includes Revenue Deficiency and Excludes Gas Costs&amp;RExhibit No. ___(CEP-14)
Page &amp;P+9 of &amp;N</oddHeader>
    <oddFooter>&amp;LUnit Costs
Includes Revenue Deficiency and Excludes Gas Costs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AN135"/>
  <sheetViews>
    <sheetView tabSelected="1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8" sqref="A8"/>
    </sheetView>
  </sheetViews>
  <sheetFormatPr defaultColWidth="9.140625" defaultRowHeight="12.75"/>
  <cols>
    <col min="1" max="1" width="7.7109375" style="45" bestFit="1" customWidth="1"/>
    <col min="2" max="2" width="34.7109375" style="58" bestFit="1" customWidth="1"/>
    <col min="3" max="3" width="12.28125" style="57" bestFit="1" customWidth="1"/>
    <col min="4" max="4" width="12.00390625" style="45" bestFit="1" customWidth="1"/>
    <col min="5" max="5" width="10.140625" style="45" bestFit="1" customWidth="1"/>
    <col min="6" max="6" width="11.140625" style="155" bestFit="1" customWidth="1"/>
    <col min="7" max="7" width="11.140625" style="45" bestFit="1" customWidth="1"/>
    <col min="8" max="8" width="11.140625" style="50" bestFit="1" customWidth="1"/>
    <col min="9" max="10" width="12.00390625" style="50" bestFit="1" customWidth="1"/>
    <col min="11" max="11" width="13.8515625" style="50" bestFit="1" customWidth="1"/>
    <col min="12" max="12" width="14.140625" style="50" bestFit="1" customWidth="1"/>
    <col min="13" max="14" width="11.140625" style="50" bestFit="1" customWidth="1"/>
    <col min="15" max="15" width="15.140625" style="50" hidden="1" customWidth="1"/>
    <col min="16" max="16" width="15.8515625" style="50" hidden="1" customWidth="1"/>
    <col min="17" max="17" width="10.8515625" style="50" hidden="1" customWidth="1"/>
    <col min="18" max="20" width="12.00390625" style="50" hidden="1" customWidth="1"/>
    <col min="21" max="21" width="13.8515625" style="50" hidden="1" customWidth="1"/>
    <col min="22" max="22" width="14.28125" style="50" hidden="1" customWidth="1"/>
    <col min="23" max="23" width="7.28125" style="50" hidden="1" customWidth="1"/>
    <col min="24" max="24" width="6.140625" style="50" hidden="1" customWidth="1"/>
    <col min="25" max="25" width="9.8515625" style="50" bestFit="1" customWidth="1"/>
    <col min="26" max="27" width="8.8515625" style="50" bestFit="1" customWidth="1"/>
    <col min="28" max="16384" width="10.7109375" style="50" customWidth="1"/>
  </cols>
  <sheetData>
    <row r="1" spans="1:20" ht="11.25">
      <c r="A1" s="4">
        <v>98</v>
      </c>
      <c r="B1" s="5" t="s">
        <v>0</v>
      </c>
      <c r="C1" s="6">
        <v>2</v>
      </c>
      <c r="D1" s="4"/>
      <c r="E1" s="4"/>
      <c r="F1" s="134"/>
      <c r="G1" s="4"/>
      <c r="H1" s="7"/>
      <c r="I1" s="7"/>
      <c r="J1" s="7"/>
      <c r="K1" s="7" t="s">
        <v>1</v>
      </c>
      <c r="L1" s="7" t="s">
        <v>152</v>
      </c>
      <c r="M1" s="7"/>
      <c r="N1" s="7"/>
      <c r="O1" s="7"/>
      <c r="P1" s="7"/>
      <c r="Q1" s="7"/>
      <c r="R1" s="7"/>
      <c r="S1" s="7"/>
      <c r="T1" s="7"/>
    </row>
    <row r="2" spans="1:20" ht="12" thickBot="1">
      <c r="A2" s="4">
        <v>2</v>
      </c>
      <c r="B2" s="9" t="s">
        <v>2</v>
      </c>
      <c r="C2" s="10">
        <v>1</v>
      </c>
      <c r="D2" s="4"/>
      <c r="E2" s="4"/>
      <c r="F2" s="134"/>
      <c r="G2" s="4"/>
      <c r="H2" s="7"/>
      <c r="I2" s="7"/>
      <c r="J2" s="7"/>
      <c r="K2" s="135" t="s">
        <v>153</v>
      </c>
      <c r="L2" s="136" t="s">
        <v>114</v>
      </c>
      <c r="M2" s="7"/>
      <c r="N2" s="7"/>
      <c r="O2" s="7"/>
      <c r="P2" s="7"/>
      <c r="Q2" s="7"/>
      <c r="R2" s="7"/>
      <c r="S2" s="7"/>
      <c r="T2" s="7"/>
    </row>
    <row r="3" spans="1:20" ht="11.25">
      <c r="A3" s="4"/>
      <c r="B3" s="12"/>
      <c r="C3" s="11"/>
      <c r="D3" s="4"/>
      <c r="E3" s="4"/>
      <c r="F3" s="134"/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30" s="57" customFormat="1" ht="11.25">
      <c r="B4" s="11" t="s">
        <v>4</v>
      </c>
      <c r="C4" s="11"/>
      <c r="D4" s="46"/>
      <c r="E4" s="137"/>
      <c r="F4" s="24"/>
      <c r="G4" s="11"/>
      <c r="H4" s="138"/>
      <c r="I4" s="11"/>
      <c r="J4" s="11"/>
      <c r="K4" s="11"/>
      <c r="L4" s="11"/>
      <c r="M4" s="16"/>
      <c r="N4" s="11"/>
      <c r="O4" s="11"/>
      <c r="P4" s="11"/>
      <c r="Q4" s="11"/>
      <c r="R4" s="11"/>
      <c r="S4" s="11"/>
      <c r="T4" s="11"/>
      <c r="V4" s="50"/>
      <c r="W4" s="50"/>
      <c r="X4" s="50"/>
      <c r="Y4" s="50"/>
      <c r="Z4" s="50"/>
      <c r="AA4" s="50"/>
      <c r="AB4" s="50"/>
      <c r="AC4" s="50"/>
      <c r="AD4" s="50"/>
    </row>
    <row r="5" spans="1:30" s="99" customFormat="1" ht="11.25">
      <c r="A5" s="24"/>
      <c r="B5" s="139" t="s">
        <v>154</v>
      </c>
      <c r="C5" s="24"/>
      <c r="D5" s="154"/>
      <c r="E5" s="140"/>
      <c r="F5" s="141"/>
      <c r="G5" s="141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s="99" customFormat="1" ht="12" thickBot="1">
      <c r="A6" s="24"/>
      <c r="B6" s="142" t="s">
        <v>6</v>
      </c>
      <c r="C6" s="24"/>
      <c r="D6" s="143">
        <v>38291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V6" s="109"/>
      <c r="W6" s="109"/>
      <c r="X6" s="109"/>
      <c r="Y6" s="109"/>
      <c r="Z6" s="109"/>
      <c r="AA6" s="109"/>
      <c r="AB6" s="109"/>
      <c r="AC6" s="109"/>
      <c r="AD6" s="109"/>
    </row>
    <row r="7" spans="1:24" s="99" customFormat="1" ht="21">
      <c r="A7" s="86" t="s">
        <v>7</v>
      </c>
      <c r="B7" s="20" t="s">
        <v>280</v>
      </c>
      <c r="C7" s="21" t="s">
        <v>8</v>
      </c>
      <c r="D7" s="21" t="s">
        <v>8</v>
      </c>
      <c r="E7" s="21"/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2" t="s">
        <v>9</v>
      </c>
      <c r="N7" s="23" t="s">
        <v>9</v>
      </c>
      <c r="O7" s="81" t="s">
        <v>10</v>
      </c>
      <c r="P7" s="22" t="s">
        <v>11</v>
      </c>
      <c r="Q7" s="22" t="s">
        <v>12</v>
      </c>
      <c r="R7" s="22" t="s">
        <v>13</v>
      </c>
      <c r="S7" s="22" t="s">
        <v>14</v>
      </c>
      <c r="T7" s="22" t="s">
        <v>15</v>
      </c>
      <c r="U7" s="22" t="s">
        <v>16</v>
      </c>
      <c r="V7" s="22" t="s">
        <v>17</v>
      </c>
      <c r="W7" s="22" t="s">
        <v>18</v>
      </c>
      <c r="X7" s="23" t="s">
        <v>19</v>
      </c>
    </row>
    <row r="8" spans="1:24" s="99" customFormat="1" ht="11.25">
      <c r="A8" s="87" t="s">
        <v>20</v>
      </c>
      <c r="B8" s="26">
        <v>38291</v>
      </c>
      <c r="C8" s="27" t="s">
        <v>21</v>
      </c>
      <c r="D8" s="27" t="s">
        <v>36</v>
      </c>
      <c r="E8" s="27" t="s">
        <v>155</v>
      </c>
      <c r="F8" s="8" t="s">
        <v>23</v>
      </c>
      <c r="G8" s="8" t="s">
        <v>24</v>
      </c>
      <c r="H8" s="8" t="s">
        <v>12</v>
      </c>
      <c r="I8" s="8" t="s">
        <v>13</v>
      </c>
      <c r="J8" s="8" t="s">
        <v>14</v>
      </c>
      <c r="K8" s="8" t="s">
        <v>25</v>
      </c>
      <c r="L8" s="8" t="s">
        <v>26</v>
      </c>
      <c r="M8" s="8" t="s">
        <v>27</v>
      </c>
      <c r="N8" s="28" t="s">
        <v>19</v>
      </c>
      <c r="O8" s="82" t="s">
        <v>28</v>
      </c>
      <c r="P8" s="8" t="s">
        <v>29</v>
      </c>
      <c r="Q8" s="8" t="s">
        <v>30</v>
      </c>
      <c r="R8" s="8" t="s">
        <v>31</v>
      </c>
      <c r="S8" s="8" t="s">
        <v>32</v>
      </c>
      <c r="T8" s="8" t="s">
        <v>33</v>
      </c>
      <c r="U8" s="8" t="s">
        <v>34</v>
      </c>
      <c r="V8" s="8" t="s">
        <v>35</v>
      </c>
      <c r="W8" s="8" t="s">
        <v>27</v>
      </c>
      <c r="X8" s="28" t="s">
        <v>19</v>
      </c>
    </row>
    <row r="9" spans="1:24" s="99" customFormat="1" ht="12" thickBot="1">
      <c r="A9" s="29"/>
      <c r="B9" s="30"/>
      <c r="C9" s="30" t="s">
        <v>1</v>
      </c>
      <c r="D9" s="30" t="s">
        <v>152</v>
      </c>
      <c r="E9" s="30" t="s">
        <v>36</v>
      </c>
      <c r="F9" s="32"/>
      <c r="G9" s="32"/>
      <c r="H9" s="32"/>
      <c r="I9" s="32"/>
      <c r="J9" s="32"/>
      <c r="K9" s="32"/>
      <c r="L9" s="32"/>
      <c r="M9" s="32"/>
      <c r="N9" s="33"/>
      <c r="O9" s="83" t="s">
        <v>37</v>
      </c>
      <c r="P9" s="32" t="s">
        <v>38</v>
      </c>
      <c r="Q9" s="32">
        <v>41</v>
      </c>
      <c r="R9" s="32">
        <v>85</v>
      </c>
      <c r="S9" s="32">
        <v>86</v>
      </c>
      <c r="T9" s="32">
        <v>87</v>
      </c>
      <c r="U9" s="32">
        <v>57</v>
      </c>
      <c r="V9" s="32" t="s">
        <v>39</v>
      </c>
      <c r="W9" s="32">
        <v>50</v>
      </c>
      <c r="X9" s="33" t="s">
        <v>19</v>
      </c>
    </row>
    <row r="10" spans="1:40" s="106" customFormat="1" ht="11.25">
      <c r="A10" s="135"/>
      <c r="B10" s="144"/>
      <c r="C10" s="135"/>
      <c r="D10" s="14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s="106" customFormat="1" ht="11.25">
      <c r="A11" s="135"/>
      <c r="B11" s="135" t="s">
        <v>156</v>
      </c>
      <c r="C11" s="146"/>
      <c r="D11" s="13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106" customFormat="1" ht="11.25">
      <c r="A12" s="135"/>
      <c r="B12" s="147"/>
      <c r="C12" s="146"/>
      <c r="D12" s="13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106" customFormat="1" ht="11.25">
      <c r="A13" s="135">
        <v>1</v>
      </c>
      <c r="B13" s="148" t="s">
        <v>157</v>
      </c>
      <c r="C13" s="136" t="s">
        <v>158</v>
      </c>
      <c r="D13" s="136" t="s">
        <v>159</v>
      </c>
      <c r="E13" s="48">
        <v>21066000</v>
      </c>
      <c r="F13" s="48">
        <v>13756687.848000001</v>
      </c>
      <c r="G13" s="48">
        <v>4917520.644</v>
      </c>
      <c r="H13" s="48">
        <v>903942.06</v>
      </c>
      <c r="I13" s="48">
        <v>312155.988</v>
      </c>
      <c r="J13" s="48">
        <v>571878.702</v>
      </c>
      <c r="K13" s="48">
        <v>602740.392</v>
      </c>
      <c r="L13" s="48">
        <v>0</v>
      </c>
      <c r="M13" s="48">
        <v>1074.366</v>
      </c>
      <c r="N13" s="48">
        <v>0</v>
      </c>
      <c r="O13" s="48">
        <v>13756687.848000001</v>
      </c>
      <c r="P13" s="48">
        <v>4917520.644</v>
      </c>
      <c r="Q13" s="48">
        <v>903942.06</v>
      </c>
      <c r="R13" s="48">
        <v>312155.988</v>
      </c>
      <c r="S13" s="48">
        <v>571878.702</v>
      </c>
      <c r="T13" s="48">
        <v>602740.392</v>
      </c>
      <c r="U13" s="48">
        <v>0</v>
      </c>
      <c r="V13" s="48">
        <v>0</v>
      </c>
      <c r="W13" s="48">
        <v>1074.366</v>
      </c>
      <c r="X13" s="48">
        <v>0</v>
      </c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s="106" customFormat="1" ht="11.25">
      <c r="A14" s="135">
        <v>2</v>
      </c>
      <c r="B14" s="148" t="s">
        <v>160</v>
      </c>
      <c r="C14" s="136" t="s">
        <v>161</v>
      </c>
      <c r="D14" s="136" t="s">
        <v>162</v>
      </c>
      <c r="E14" s="48">
        <v>107000</v>
      </c>
      <c r="F14" s="48">
        <v>71454.39321923738</v>
      </c>
      <c r="G14" s="48">
        <v>27496.2463379027</v>
      </c>
      <c r="H14" s="48">
        <v>4977.883592742319</v>
      </c>
      <c r="I14" s="48">
        <v>666.6111705486621</v>
      </c>
      <c r="J14" s="48">
        <v>1370.5679834239968</v>
      </c>
      <c r="K14" s="48">
        <v>1031.654448241775</v>
      </c>
      <c r="L14" s="48">
        <v>0</v>
      </c>
      <c r="M14" s="48">
        <v>2.6432479031822385</v>
      </c>
      <c r="N14" s="48">
        <v>0</v>
      </c>
      <c r="O14" s="48">
        <v>71454.39321923738</v>
      </c>
      <c r="P14" s="48">
        <v>27496.2463379027</v>
      </c>
      <c r="Q14" s="48">
        <v>4977.883592742319</v>
      </c>
      <c r="R14" s="48">
        <v>666.6111705486621</v>
      </c>
      <c r="S14" s="48">
        <v>1370.5679834239968</v>
      </c>
      <c r="T14" s="48">
        <v>1031.654448241775</v>
      </c>
      <c r="U14" s="48">
        <v>0</v>
      </c>
      <c r="V14" s="48">
        <v>0</v>
      </c>
      <c r="W14" s="48">
        <v>2.6432479031822385</v>
      </c>
      <c r="X14" s="48">
        <v>0</v>
      </c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s="106" customFormat="1" ht="11.25">
      <c r="A15" s="135">
        <v>3</v>
      </c>
      <c r="B15" s="148" t="s">
        <v>163</v>
      </c>
      <c r="C15" s="136" t="s">
        <v>164</v>
      </c>
      <c r="D15" s="136" t="s">
        <v>162</v>
      </c>
      <c r="E15" s="48">
        <v>481000</v>
      </c>
      <c r="F15" s="48">
        <v>321210.8704528334</v>
      </c>
      <c r="G15" s="48">
        <v>123604.62138814204</v>
      </c>
      <c r="H15" s="48">
        <v>22377.215029056595</v>
      </c>
      <c r="I15" s="48">
        <v>2996.6352619991258</v>
      </c>
      <c r="J15" s="48">
        <v>6161.151402120958</v>
      </c>
      <c r="K15" s="48">
        <v>4637.624201909288</v>
      </c>
      <c r="L15" s="48">
        <v>0</v>
      </c>
      <c r="M15" s="48">
        <v>11.882263938604268</v>
      </c>
      <c r="N15" s="48">
        <v>0</v>
      </c>
      <c r="O15" s="48">
        <v>321210.8704528334</v>
      </c>
      <c r="P15" s="48">
        <v>123604.62138814204</v>
      </c>
      <c r="Q15" s="48">
        <v>22377.215029056595</v>
      </c>
      <c r="R15" s="48">
        <v>2996.6352619991258</v>
      </c>
      <c r="S15" s="48">
        <v>6161.151402120958</v>
      </c>
      <c r="T15" s="48">
        <v>4637.624201909288</v>
      </c>
      <c r="U15" s="48">
        <v>0</v>
      </c>
      <c r="V15" s="48">
        <v>0</v>
      </c>
      <c r="W15" s="48">
        <v>11.882263938604268</v>
      </c>
      <c r="X15" s="48">
        <v>0</v>
      </c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106" customFormat="1" ht="11.25">
      <c r="A16" s="135"/>
      <c r="B16" s="148"/>
      <c r="C16" s="136"/>
      <c r="D16" s="13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106" customFormat="1" ht="21">
      <c r="A17" s="135">
        <v>4</v>
      </c>
      <c r="B17" s="147" t="s">
        <v>165</v>
      </c>
      <c r="C17" s="146" t="s">
        <v>78</v>
      </c>
      <c r="D17" s="145" t="s">
        <v>114</v>
      </c>
      <c r="E17" s="48">
        <f aca="true" t="shared" si="0" ref="E17:X17">(E13+E14+E15)</f>
        <v>21654000</v>
      </c>
      <c r="F17" s="48">
        <f t="shared" si="0"/>
        <v>14149353.111672074</v>
      </c>
      <c r="G17" s="48">
        <f t="shared" si="0"/>
        <v>5068621.511726045</v>
      </c>
      <c r="H17" s="48">
        <f t="shared" si="0"/>
        <v>931297.158621799</v>
      </c>
      <c r="I17" s="48">
        <f t="shared" si="0"/>
        <v>315819.2344325478</v>
      </c>
      <c r="J17" s="48">
        <f t="shared" si="0"/>
        <v>579410.4213855449</v>
      </c>
      <c r="K17" s="48">
        <f t="shared" si="0"/>
        <v>608409.6706501511</v>
      </c>
      <c r="L17" s="48">
        <f t="shared" si="0"/>
        <v>0</v>
      </c>
      <c r="M17" s="48">
        <f t="shared" si="0"/>
        <v>1088.8915118417865</v>
      </c>
      <c r="N17" s="48">
        <f t="shared" si="0"/>
        <v>0</v>
      </c>
      <c r="O17" s="48">
        <f t="shared" si="0"/>
        <v>14149353.111672074</v>
      </c>
      <c r="P17" s="48">
        <f t="shared" si="0"/>
        <v>5068621.511726045</v>
      </c>
      <c r="Q17" s="48">
        <f t="shared" si="0"/>
        <v>931297.158621799</v>
      </c>
      <c r="R17" s="48">
        <f t="shared" si="0"/>
        <v>315819.2344325478</v>
      </c>
      <c r="S17" s="48">
        <f t="shared" si="0"/>
        <v>579410.4213855449</v>
      </c>
      <c r="T17" s="48">
        <f t="shared" si="0"/>
        <v>608409.6706501511</v>
      </c>
      <c r="U17" s="48">
        <f t="shared" si="0"/>
        <v>0</v>
      </c>
      <c r="V17" s="48">
        <f t="shared" si="0"/>
        <v>0</v>
      </c>
      <c r="W17" s="48">
        <f t="shared" si="0"/>
        <v>1088.8915118417865</v>
      </c>
      <c r="X17" s="48">
        <f t="shared" si="0"/>
        <v>0</v>
      </c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106" customFormat="1" ht="11.25">
      <c r="A18" s="135"/>
      <c r="B18" s="148"/>
      <c r="C18" s="135"/>
      <c r="D18" s="145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106" customFormat="1" ht="11.25">
      <c r="A19" s="135"/>
      <c r="B19" s="155" t="s">
        <v>166</v>
      </c>
      <c r="C19" s="135"/>
      <c r="D19" s="145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106" customFormat="1" ht="11.25">
      <c r="A20" s="135"/>
      <c r="B20" s="148"/>
      <c r="C20" s="135"/>
      <c r="D20" s="13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s="106" customFormat="1" ht="11.25">
      <c r="A21" s="135">
        <v>5</v>
      </c>
      <c r="B21" s="148" t="s">
        <v>167</v>
      </c>
      <c r="C21" s="136" t="s">
        <v>168</v>
      </c>
      <c r="D21" s="136" t="s">
        <v>169</v>
      </c>
      <c r="E21" s="48">
        <v>3816000</v>
      </c>
      <c r="F21" s="48">
        <v>2686704.408</v>
      </c>
      <c r="G21" s="48">
        <v>861939</v>
      </c>
      <c r="H21" s="48">
        <v>66787.632</v>
      </c>
      <c r="I21" s="48">
        <v>40304.592000000004</v>
      </c>
      <c r="J21" s="48">
        <v>101974.96800000001</v>
      </c>
      <c r="K21" s="48">
        <v>58186.367999999995</v>
      </c>
      <c r="L21" s="48">
        <v>0</v>
      </c>
      <c r="M21" s="48">
        <v>103.032</v>
      </c>
      <c r="N21" s="48">
        <v>0</v>
      </c>
      <c r="O21" s="48">
        <v>2686704.408</v>
      </c>
      <c r="P21" s="48">
        <v>861939</v>
      </c>
      <c r="Q21" s="48">
        <v>66787.632</v>
      </c>
      <c r="R21" s="48">
        <v>40304.592000000004</v>
      </c>
      <c r="S21" s="48">
        <v>101974.96800000001</v>
      </c>
      <c r="T21" s="48">
        <v>58186.367999999995</v>
      </c>
      <c r="U21" s="48">
        <v>0</v>
      </c>
      <c r="V21" s="48">
        <v>0</v>
      </c>
      <c r="W21" s="48">
        <v>103.032</v>
      </c>
      <c r="X21" s="48">
        <v>0</v>
      </c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106" customFormat="1" ht="11.25">
      <c r="A22" s="135">
        <v>6</v>
      </c>
      <c r="B22" s="148" t="s">
        <v>170</v>
      </c>
      <c r="C22" s="136" t="s">
        <v>171</v>
      </c>
      <c r="D22" s="136" t="s">
        <v>169</v>
      </c>
      <c r="E22" s="48">
        <v>3828000</v>
      </c>
      <c r="F22" s="48">
        <v>2695153.164</v>
      </c>
      <c r="G22" s="48">
        <v>864649.5</v>
      </c>
      <c r="H22" s="48">
        <v>66997.656</v>
      </c>
      <c r="I22" s="48">
        <v>40431.336</v>
      </c>
      <c r="J22" s="48">
        <v>102295.644</v>
      </c>
      <c r="K22" s="48">
        <v>58369.344</v>
      </c>
      <c r="L22" s="48">
        <v>0</v>
      </c>
      <c r="M22" s="48">
        <v>103.356</v>
      </c>
      <c r="N22" s="48">
        <v>0</v>
      </c>
      <c r="O22" s="48">
        <v>2695153.164</v>
      </c>
      <c r="P22" s="48">
        <v>864649.5</v>
      </c>
      <c r="Q22" s="48">
        <v>66997.656</v>
      </c>
      <c r="R22" s="48">
        <v>40431.336</v>
      </c>
      <c r="S22" s="48">
        <v>102295.644</v>
      </c>
      <c r="T22" s="48">
        <v>58369.344</v>
      </c>
      <c r="U22" s="48">
        <v>0</v>
      </c>
      <c r="V22" s="48">
        <v>0</v>
      </c>
      <c r="W22" s="48">
        <v>103.356</v>
      </c>
      <c r="X22" s="48">
        <v>0</v>
      </c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106" customFormat="1" ht="11.25">
      <c r="A23" s="135">
        <v>7</v>
      </c>
      <c r="B23" s="148" t="s">
        <v>172</v>
      </c>
      <c r="C23" s="136" t="s">
        <v>173</v>
      </c>
      <c r="D23" s="136" t="s">
        <v>174</v>
      </c>
      <c r="E23" s="48">
        <v>249600</v>
      </c>
      <c r="F23" s="48">
        <v>176062.70241852626</v>
      </c>
      <c r="G23" s="48">
        <v>56092.05788916228</v>
      </c>
      <c r="H23" s="48">
        <v>4120.94691760631</v>
      </c>
      <c r="I23" s="48">
        <v>2673.664547047697</v>
      </c>
      <c r="J23" s="48">
        <v>6789.671021075866</v>
      </c>
      <c r="K23" s="48">
        <v>3854.1754088289626</v>
      </c>
      <c r="L23" s="48">
        <v>0</v>
      </c>
      <c r="M23" s="48">
        <v>6.7817977526151685</v>
      </c>
      <c r="N23" s="48">
        <v>0</v>
      </c>
      <c r="O23" s="48">
        <v>176062.70241852626</v>
      </c>
      <c r="P23" s="48">
        <v>56092.05788916228</v>
      </c>
      <c r="Q23" s="48">
        <v>4120.94691760631</v>
      </c>
      <c r="R23" s="48">
        <v>2673.664547047697</v>
      </c>
      <c r="S23" s="48">
        <v>6789.671021075866</v>
      </c>
      <c r="T23" s="48">
        <v>3854.1754088289626</v>
      </c>
      <c r="U23" s="48">
        <v>0</v>
      </c>
      <c r="V23" s="48">
        <v>0</v>
      </c>
      <c r="W23" s="48">
        <v>6.7817977526151685</v>
      </c>
      <c r="X23" s="48">
        <v>0</v>
      </c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06" customFormat="1" ht="11.25">
      <c r="A24" s="135">
        <v>8</v>
      </c>
      <c r="B24" s="148" t="s">
        <v>175</v>
      </c>
      <c r="C24" s="136" t="s">
        <v>176</v>
      </c>
      <c r="D24" s="136" t="s">
        <v>174</v>
      </c>
      <c r="E24" s="48">
        <v>230400</v>
      </c>
      <c r="F24" s="48">
        <v>162519.41761710116</v>
      </c>
      <c r="G24" s="48">
        <v>51777.284205380565</v>
      </c>
      <c r="H24" s="48">
        <v>3803.951000867363</v>
      </c>
      <c r="I24" s="48">
        <v>2467.998043428643</v>
      </c>
      <c r="J24" s="48">
        <v>6267.388634839261</v>
      </c>
      <c r="K24" s="48">
        <v>3557.700377380581</v>
      </c>
      <c r="L24" s="48">
        <v>0</v>
      </c>
      <c r="M24" s="48">
        <v>6.260121002414001</v>
      </c>
      <c r="N24" s="48">
        <v>0</v>
      </c>
      <c r="O24" s="48">
        <v>162519.41761710116</v>
      </c>
      <c r="P24" s="48">
        <v>51777.284205380565</v>
      </c>
      <c r="Q24" s="48">
        <v>3803.951000867363</v>
      </c>
      <c r="R24" s="48">
        <v>2467.998043428643</v>
      </c>
      <c r="S24" s="48">
        <v>6267.388634839261</v>
      </c>
      <c r="T24" s="48">
        <v>3557.700377380581</v>
      </c>
      <c r="U24" s="48">
        <v>0</v>
      </c>
      <c r="V24" s="48">
        <v>0</v>
      </c>
      <c r="W24" s="48">
        <v>6.260121002414001</v>
      </c>
      <c r="X24" s="48">
        <v>0</v>
      </c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06" customFormat="1" ht="11.25">
      <c r="A25" s="135">
        <v>9</v>
      </c>
      <c r="B25" s="148" t="s">
        <v>177</v>
      </c>
      <c r="C25" s="136" t="s">
        <v>178</v>
      </c>
      <c r="D25" s="136" t="s">
        <v>162</v>
      </c>
      <c r="E25" s="48">
        <v>684000</v>
      </c>
      <c r="F25" s="48">
        <v>456773.8781491436</v>
      </c>
      <c r="G25" s="48">
        <v>175770.3971507051</v>
      </c>
      <c r="H25" s="48">
        <v>31821.237172296696</v>
      </c>
      <c r="I25" s="48">
        <v>4261.3274827596715</v>
      </c>
      <c r="J25" s="48">
        <v>8761.387856654335</v>
      </c>
      <c r="K25" s="48">
        <v>6594.875164461441</v>
      </c>
      <c r="L25" s="48">
        <v>0</v>
      </c>
      <c r="M25" s="48">
        <v>16.89702397922104</v>
      </c>
      <c r="N25" s="48">
        <v>0</v>
      </c>
      <c r="O25" s="48">
        <v>456773.8781491436</v>
      </c>
      <c r="P25" s="48">
        <v>175770.3971507051</v>
      </c>
      <c r="Q25" s="48">
        <v>31821.237172296696</v>
      </c>
      <c r="R25" s="48">
        <v>4261.3274827596715</v>
      </c>
      <c r="S25" s="48">
        <v>8761.387856654335</v>
      </c>
      <c r="T25" s="48">
        <v>6594.875164461441</v>
      </c>
      <c r="U25" s="48">
        <v>0</v>
      </c>
      <c r="V25" s="48">
        <v>0</v>
      </c>
      <c r="W25" s="48">
        <v>16.89702397922104</v>
      </c>
      <c r="X25" s="48">
        <v>0</v>
      </c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06" customFormat="1" ht="11.25">
      <c r="A26" s="135">
        <v>10</v>
      </c>
      <c r="B26" s="148" t="s">
        <v>179</v>
      </c>
      <c r="C26" s="136" t="s">
        <v>180</v>
      </c>
      <c r="D26" s="136" t="s">
        <v>162</v>
      </c>
      <c r="E26" s="48">
        <v>288000</v>
      </c>
      <c r="F26" s="48">
        <v>192325.84343121835</v>
      </c>
      <c r="G26" s="48">
        <v>74008.58827398109</v>
      </c>
      <c r="H26" s="48">
        <v>13398.415651493346</v>
      </c>
      <c r="I26" s="48">
        <v>1794.2431506356513</v>
      </c>
      <c r="J26" s="48">
        <v>3689.005413328141</v>
      </c>
      <c r="K26" s="48">
        <v>2776.789542931133</v>
      </c>
      <c r="L26" s="48">
        <v>0</v>
      </c>
      <c r="M26" s="48">
        <v>7.114536412303595</v>
      </c>
      <c r="N26" s="48">
        <v>0</v>
      </c>
      <c r="O26" s="48">
        <v>192325.84343121835</v>
      </c>
      <c r="P26" s="48">
        <v>74008.58827398109</v>
      </c>
      <c r="Q26" s="48">
        <v>13398.415651493346</v>
      </c>
      <c r="R26" s="48">
        <v>1794.2431506356513</v>
      </c>
      <c r="S26" s="48">
        <v>3689.005413328141</v>
      </c>
      <c r="T26" s="48">
        <v>2776.789542931133</v>
      </c>
      <c r="U26" s="48">
        <v>0</v>
      </c>
      <c r="V26" s="48">
        <v>0</v>
      </c>
      <c r="W26" s="48">
        <v>7.114536412303595</v>
      </c>
      <c r="X26" s="48">
        <v>0</v>
      </c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06" customFormat="1" ht="11.25">
      <c r="A27" s="135"/>
      <c r="B27" s="148"/>
      <c r="C27" s="136"/>
      <c r="D27" s="13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106" customFormat="1" ht="11.25">
      <c r="A28" s="135">
        <v>11</v>
      </c>
      <c r="B28" s="147" t="s">
        <v>181</v>
      </c>
      <c r="C28" s="146" t="s">
        <v>182</v>
      </c>
      <c r="D28" s="145" t="s">
        <v>114</v>
      </c>
      <c r="E28" s="48">
        <f aca="true" t="shared" si="1" ref="E28:X28">(E21+E22+E23+E24+E25+E26)</f>
        <v>9096000</v>
      </c>
      <c r="F28" s="48">
        <f t="shared" si="1"/>
        <v>6369539.4136159895</v>
      </c>
      <c r="G28" s="48">
        <f t="shared" si="1"/>
        <v>2084236.8275192291</v>
      </c>
      <c r="H28" s="48">
        <f t="shared" si="1"/>
        <v>186929.83874226373</v>
      </c>
      <c r="I28" s="48">
        <f t="shared" si="1"/>
        <v>91933.16122387168</v>
      </c>
      <c r="J28" s="48">
        <f t="shared" si="1"/>
        <v>229778.06492589763</v>
      </c>
      <c r="K28" s="48">
        <f t="shared" si="1"/>
        <v>133339.2524936021</v>
      </c>
      <c r="L28" s="48">
        <f t="shared" si="1"/>
        <v>0</v>
      </c>
      <c r="M28" s="48">
        <f t="shared" si="1"/>
        <v>243.4414791465538</v>
      </c>
      <c r="N28" s="48">
        <f t="shared" si="1"/>
        <v>0</v>
      </c>
      <c r="O28" s="48">
        <f t="shared" si="1"/>
        <v>6369539.4136159895</v>
      </c>
      <c r="P28" s="48">
        <f t="shared" si="1"/>
        <v>2084236.8275192291</v>
      </c>
      <c r="Q28" s="48">
        <f t="shared" si="1"/>
        <v>186929.83874226373</v>
      </c>
      <c r="R28" s="48">
        <f t="shared" si="1"/>
        <v>91933.16122387168</v>
      </c>
      <c r="S28" s="48">
        <f t="shared" si="1"/>
        <v>229778.06492589763</v>
      </c>
      <c r="T28" s="48">
        <f t="shared" si="1"/>
        <v>133339.2524936021</v>
      </c>
      <c r="U28" s="48">
        <f t="shared" si="1"/>
        <v>0</v>
      </c>
      <c r="V28" s="48">
        <f t="shared" si="1"/>
        <v>0</v>
      </c>
      <c r="W28" s="48">
        <f t="shared" si="1"/>
        <v>243.4414791465538</v>
      </c>
      <c r="X28" s="48">
        <f t="shared" si="1"/>
        <v>0</v>
      </c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106" customFormat="1" ht="11.25">
      <c r="A29" s="135"/>
      <c r="B29" s="148"/>
      <c r="C29" s="135"/>
      <c r="D29" s="145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106" customFormat="1" ht="11.25">
      <c r="A30" s="135"/>
      <c r="B30" s="155" t="s">
        <v>183</v>
      </c>
      <c r="C30" s="135"/>
      <c r="D30" s="13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106" customFormat="1" ht="11.25">
      <c r="A31" s="135"/>
      <c r="B31" s="148"/>
      <c r="C31" s="146"/>
      <c r="D31" s="145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106" customFormat="1" ht="11.25">
      <c r="A32" s="135">
        <v>12</v>
      </c>
      <c r="B32" s="147" t="s">
        <v>184</v>
      </c>
      <c r="C32" s="136" t="s">
        <v>185</v>
      </c>
      <c r="D32" s="136" t="s">
        <v>159</v>
      </c>
      <c r="E32" s="48">
        <v>27849600</v>
      </c>
      <c r="F32" s="48">
        <v>18186568.588800002</v>
      </c>
      <c r="G32" s="48">
        <v>6501043.5264</v>
      </c>
      <c r="H32" s="48">
        <v>1195026.336</v>
      </c>
      <c r="I32" s="48">
        <v>412675.3728</v>
      </c>
      <c r="J32" s="48">
        <v>756033.0912</v>
      </c>
      <c r="K32" s="48">
        <v>796832.7552</v>
      </c>
      <c r="L32" s="48">
        <v>0</v>
      </c>
      <c r="M32" s="48">
        <v>1420.3296</v>
      </c>
      <c r="N32" s="48">
        <v>0</v>
      </c>
      <c r="O32" s="48">
        <v>18186568.588800002</v>
      </c>
      <c r="P32" s="48">
        <v>6501043.5264</v>
      </c>
      <c r="Q32" s="48">
        <v>1195026.336</v>
      </c>
      <c r="R32" s="48">
        <v>412675.3728</v>
      </c>
      <c r="S32" s="48">
        <v>756033.0912</v>
      </c>
      <c r="T32" s="48">
        <v>796832.7552</v>
      </c>
      <c r="U32" s="48">
        <v>0</v>
      </c>
      <c r="V32" s="48">
        <v>0</v>
      </c>
      <c r="W32" s="48">
        <v>1420.3296</v>
      </c>
      <c r="X32" s="48">
        <v>0</v>
      </c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106" customFormat="1" ht="11.25">
      <c r="A33" s="135">
        <v>13</v>
      </c>
      <c r="B33" s="147" t="s">
        <v>186</v>
      </c>
      <c r="C33" s="136" t="s">
        <v>187</v>
      </c>
      <c r="D33" s="136" t="s">
        <v>169</v>
      </c>
      <c r="E33" s="48">
        <v>18566400</v>
      </c>
      <c r="F33" s="48">
        <v>13071915.2832</v>
      </c>
      <c r="G33" s="48">
        <v>4193685.6</v>
      </c>
      <c r="H33" s="48">
        <v>324949.1328</v>
      </c>
      <c r="I33" s="48">
        <v>196098.3168</v>
      </c>
      <c r="J33" s="48">
        <v>496149.9072</v>
      </c>
      <c r="K33" s="48">
        <v>283100.4672</v>
      </c>
      <c r="L33" s="48">
        <v>0</v>
      </c>
      <c r="M33" s="48">
        <v>501.2928</v>
      </c>
      <c r="N33" s="48">
        <v>0</v>
      </c>
      <c r="O33" s="48">
        <v>13071915.2832</v>
      </c>
      <c r="P33" s="48">
        <v>4193685.6</v>
      </c>
      <c r="Q33" s="48">
        <v>324949.1328</v>
      </c>
      <c r="R33" s="48">
        <v>196098.3168</v>
      </c>
      <c r="S33" s="48">
        <v>496149.9072</v>
      </c>
      <c r="T33" s="48">
        <v>283100.4672</v>
      </c>
      <c r="U33" s="48">
        <v>0</v>
      </c>
      <c r="V33" s="48">
        <v>0</v>
      </c>
      <c r="W33" s="48">
        <v>501.2928</v>
      </c>
      <c r="X33" s="48">
        <v>0</v>
      </c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s="106" customFormat="1" ht="11.25">
      <c r="A34" s="135">
        <v>14</v>
      </c>
      <c r="B34" s="147" t="s">
        <v>188</v>
      </c>
      <c r="C34" s="136" t="s">
        <v>189</v>
      </c>
      <c r="D34" s="136" t="s">
        <v>159</v>
      </c>
      <c r="E34" s="48">
        <v>1310400</v>
      </c>
      <c r="F34" s="48">
        <v>855727.8912000001</v>
      </c>
      <c r="G34" s="48">
        <v>305891.9136</v>
      </c>
      <c r="H34" s="48">
        <v>56229.263999999996</v>
      </c>
      <c r="I34" s="48">
        <v>19417.5072</v>
      </c>
      <c r="J34" s="48">
        <v>35573.4288</v>
      </c>
      <c r="K34" s="48">
        <v>37493.1648</v>
      </c>
      <c r="L34" s="48">
        <v>0</v>
      </c>
      <c r="M34" s="48">
        <v>66.8304</v>
      </c>
      <c r="N34" s="48">
        <v>0</v>
      </c>
      <c r="O34" s="48">
        <v>855727.8912000001</v>
      </c>
      <c r="P34" s="48">
        <v>305891.9136</v>
      </c>
      <c r="Q34" s="48">
        <v>56229.263999999996</v>
      </c>
      <c r="R34" s="48">
        <v>19417.5072</v>
      </c>
      <c r="S34" s="48">
        <v>35573.4288</v>
      </c>
      <c r="T34" s="48">
        <v>37493.1648</v>
      </c>
      <c r="U34" s="48">
        <v>0</v>
      </c>
      <c r="V34" s="48">
        <v>0</v>
      </c>
      <c r="W34" s="48">
        <v>66.8304</v>
      </c>
      <c r="X34" s="48">
        <v>0</v>
      </c>
      <c r="Y34" s="48"/>
      <c r="Z34" s="48"/>
      <c r="AA34" s="48"/>
      <c r="AB34" s="48"/>
      <c r="AC34" s="48"/>
      <c r="AD34" s="48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s="106" customFormat="1" ht="11.25">
      <c r="A35" s="135">
        <v>15</v>
      </c>
      <c r="B35" s="147" t="s">
        <v>190</v>
      </c>
      <c r="C35" s="136" t="s">
        <v>191</v>
      </c>
      <c r="D35" s="136" t="s">
        <v>169</v>
      </c>
      <c r="E35" s="48">
        <v>873600</v>
      </c>
      <c r="F35" s="48">
        <v>615069.4368</v>
      </c>
      <c r="G35" s="48">
        <v>197324.4</v>
      </c>
      <c r="H35" s="48">
        <v>15289.7472</v>
      </c>
      <c r="I35" s="48">
        <v>9226.9632</v>
      </c>
      <c r="J35" s="48">
        <v>23345.2128</v>
      </c>
      <c r="K35" s="48">
        <v>13320.6528</v>
      </c>
      <c r="L35" s="48">
        <v>0</v>
      </c>
      <c r="M35" s="48">
        <v>23.5872</v>
      </c>
      <c r="N35" s="48">
        <v>0</v>
      </c>
      <c r="O35" s="48">
        <v>615069.4368</v>
      </c>
      <c r="P35" s="48">
        <v>197324.4</v>
      </c>
      <c r="Q35" s="48">
        <v>15289.7472</v>
      </c>
      <c r="R35" s="48">
        <v>9226.9632</v>
      </c>
      <c r="S35" s="48">
        <v>23345.2128</v>
      </c>
      <c r="T35" s="48">
        <v>13320.6528</v>
      </c>
      <c r="U35" s="48">
        <v>0</v>
      </c>
      <c r="V35" s="48">
        <v>0</v>
      </c>
      <c r="W35" s="48">
        <v>23.5872</v>
      </c>
      <c r="X35" s="48">
        <v>0</v>
      </c>
      <c r="Y35" s="48"/>
      <c r="Z35" s="48"/>
      <c r="AA35" s="48"/>
      <c r="AB35" s="48"/>
      <c r="AC35" s="48"/>
      <c r="AD35" s="48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s="106" customFormat="1" ht="11.25">
      <c r="A36" s="135">
        <v>16</v>
      </c>
      <c r="B36" s="147" t="s">
        <v>192</v>
      </c>
      <c r="C36" s="136" t="s">
        <v>193</v>
      </c>
      <c r="D36" s="136" t="s">
        <v>159</v>
      </c>
      <c r="E36" s="48">
        <v>1800000</v>
      </c>
      <c r="F36" s="48">
        <v>1175450.4</v>
      </c>
      <c r="G36" s="48">
        <v>420181.2</v>
      </c>
      <c r="H36" s="48">
        <v>77238</v>
      </c>
      <c r="I36" s="48">
        <v>26672.4</v>
      </c>
      <c r="J36" s="48">
        <v>48864.6</v>
      </c>
      <c r="K36" s="48">
        <v>51501.6</v>
      </c>
      <c r="L36" s="48">
        <v>0</v>
      </c>
      <c r="M36" s="48">
        <v>91.8</v>
      </c>
      <c r="N36" s="48">
        <v>0</v>
      </c>
      <c r="O36" s="48">
        <v>1175450.4</v>
      </c>
      <c r="P36" s="48">
        <v>420181.2</v>
      </c>
      <c r="Q36" s="48">
        <v>77238</v>
      </c>
      <c r="R36" s="48">
        <v>26672.4</v>
      </c>
      <c r="S36" s="48">
        <v>48864.6</v>
      </c>
      <c r="T36" s="48">
        <v>51501.6</v>
      </c>
      <c r="U36" s="48">
        <v>0</v>
      </c>
      <c r="V36" s="48">
        <v>0</v>
      </c>
      <c r="W36" s="48">
        <v>91.8</v>
      </c>
      <c r="X36" s="48">
        <v>0</v>
      </c>
      <c r="Y36" s="48"/>
      <c r="Z36" s="48"/>
      <c r="AA36" s="48"/>
      <c r="AB36" s="48"/>
      <c r="AC36" s="48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s="106" customFormat="1" ht="11.25">
      <c r="A37" s="135">
        <v>17</v>
      </c>
      <c r="B37" s="147" t="s">
        <v>194</v>
      </c>
      <c r="C37" s="136" t="s">
        <v>195</v>
      </c>
      <c r="D37" s="136" t="s">
        <v>169</v>
      </c>
      <c r="E37" s="48">
        <v>1200000</v>
      </c>
      <c r="F37" s="48">
        <v>844875.6</v>
      </c>
      <c r="G37" s="48">
        <v>271050</v>
      </c>
      <c r="H37" s="48">
        <v>21002.4</v>
      </c>
      <c r="I37" s="48">
        <v>12674.4</v>
      </c>
      <c r="J37" s="48">
        <v>32067.6</v>
      </c>
      <c r="K37" s="48">
        <v>18297.6</v>
      </c>
      <c r="L37" s="48">
        <v>0</v>
      </c>
      <c r="M37" s="48">
        <v>32.4</v>
      </c>
      <c r="N37" s="48">
        <v>0</v>
      </c>
      <c r="O37" s="48">
        <v>844875.6</v>
      </c>
      <c r="P37" s="48">
        <v>271050</v>
      </c>
      <c r="Q37" s="48">
        <v>21002.4</v>
      </c>
      <c r="R37" s="48">
        <v>12674.4</v>
      </c>
      <c r="S37" s="48">
        <v>32067.6</v>
      </c>
      <c r="T37" s="48">
        <v>18297.6</v>
      </c>
      <c r="U37" s="48">
        <v>0</v>
      </c>
      <c r="V37" s="48">
        <v>0</v>
      </c>
      <c r="W37" s="48">
        <v>32.4</v>
      </c>
      <c r="X37" s="48">
        <v>0</v>
      </c>
      <c r="Y37" s="48"/>
      <c r="Z37" s="48"/>
      <c r="AA37" s="48"/>
      <c r="AB37" s="48"/>
      <c r="AC37" s="48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s="106" customFormat="1" ht="11.25">
      <c r="A38" s="135">
        <v>18</v>
      </c>
      <c r="B38" s="147" t="s">
        <v>196</v>
      </c>
      <c r="C38" s="136" t="s">
        <v>197</v>
      </c>
      <c r="D38" s="136" t="s">
        <v>174</v>
      </c>
      <c r="E38" s="48">
        <v>288820</v>
      </c>
      <c r="F38" s="48">
        <v>203727.683143104</v>
      </c>
      <c r="G38" s="48">
        <v>64905.88204947056</v>
      </c>
      <c r="H38" s="48">
        <v>4768.477118361597</v>
      </c>
      <c r="I38" s="48">
        <v>3093.781227877868</v>
      </c>
      <c r="J38" s="48">
        <v>7856.541603794598</v>
      </c>
      <c r="K38" s="48">
        <v>4459.787426193834</v>
      </c>
      <c r="L38" s="48">
        <v>0</v>
      </c>
      <c r="M38" s="48">
        <v>7.847431197557343</v>
      </c>
      <c r="N38" s="48">
        <v>0</v>
      </c>
      <c r="O38" s="48">
        <v>203727.683143104</v>
      </c>
      <c r="P38" s="48">
        <v>64905.88204947056</v>
      </c>
      <c r="Q38" s="48">
        <v>4768.477118361597</v>
      </c>
      <c r="R38" s="48">
        <v>3093.781227877868</v>
      </c>
      <c r="S38" s="48">
        <v>7856.541603794598</v>
      </c>
      <c r="T38" s="48">
        <v>4459.787426193834</v>
      </c>
      <c r="U38" s="48">
        <v>0</v>
      </c>
      <c r="V38" s="48">
        <v>0</v>
      </c>
      <c r="W38" s="48">
        <v>7.847431197557343</v>
      </c>
      <c r="X38" s="48">
        <v>0</v>
      </c>
      <c r="Y38" s="48"/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s="106" customFormat="1" ht="11.25">
      <c r="A39" s="135">
        <v>19</v>
      </c>
      <c r="B39" s="147" t="s">
        <v>198</v>
      </c>
      <c r="C39" s="136" t="s">
        <v>199</v>
      </c>
      <c r="D39" s="136" t="s">
        <v>174</v>
      </c>
      <c r="E39" s="48">
        <v>1386361</v>
      </c>
      <c r="F39" s="48">
        <v>977910.5135723177</v>
      </c>
      <c r="G39" s="48">
        <v>311553.8520323594</v>
      </c>
      <c r="H39" s="48">
        <v>22889.102923235583</v>
      </c>
      <c r="I39" s="48">
        <v>14850.417688740352</v>
      </c>
      <c r="J39" s="48">
        <v>37712.07975340448</v>
      </c>
      <c r="K39" s="48">
        <v>21407.365680927604</v>
      </c>
      <c r="L39" s="48">
        <v>0</v>
      </c>
      <c r="M39" s="48">
        <v>37.66834901487707</v>
      </c>
      <c r="N39" s="48">
        <v>0</v>
      </c>
      <c r="O39" s="48">
        <v>977910.5135723177</v>
      </c>
      <c r="P39" s="48">
        <v>311553.8520323594</v>
      </c>
      <c r="Q39" s="48">
        <v>22889.102923235583</v>
      </c>
      <c r="R39" s="48">
        <v>14850.417688740352</v>
      </c>
      <c r="S39" s="48">
        <v>37712.07975340448</v>
      </c>
      <c r="T39" s="48">
        <v>21407.365680927604</v>
      </c>
      <c r="U39" s="48">
        <v>0</v>
      </c>
      <c r="V39" s="48">
        <v>0</v>
      </c>
      <c r="W39" s="48">
        <v>37.66834901487707</v>
      </c>
      <c r="X39" s="48">
        <v>0</v>
      </c>
      <c r="Y39" s="48"/>
      <c r="Z39" s="48"/>
      <c r="AA39" s="48"/>
      <c r="AB39" s="48"/>
      <c r="AC39" s="48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s="106" customFormat="1" ht="11.25">
      <c r="A40" s="135">
        <v>20</v>
      </c>
      <c r="B40" s="148" t="s">
        <v>200</v>
      </c>
      <c r="C40" s="136" t="s">
        <v>201</v>
      </c>
      <c r="D40" s="136" t="s">
        <v>174</v>
      </c>
      <c r="E40" s="48">
        <v>66024</v>
      </c>
      <c r="F40" s="48">
        <v>46571.97061090055</v>
      </c>
      <c r="G40" s="48">
        <v>14837.42800510437</v>
      </c>
      <c r="H40" s="48">
        <v>1090.0697086860537</v>
      </c>
      <c r="I40" s="48">
        <v>707.2356893200206</v>
      </c>
      <c r="J40" s="48">
        <v>1795.9985556711258</v>
      </c>
      <c r="K40" s="48">
        <v>1019.5035143931227</v>
      </c>
      <c r="L40" s="48">
        <v>0</v>
      </c>
      <c r="M40" s="48">
        <v>1.7939159247542622</v>
      </c>
      <c r="N40" s="48">
        <v>0</v>
      </c>
      <c r="O40" s="48">
        <v>46571.97061090055</v>
      </c>
      <c r="P40" s="48">
        <v>14837.42800510437</v>
      </c>
      <c r="Q40" s="48">
        <v>1090.0697086860537</v>
      </c>
      <c r="R40" s="48">
        <v>707.2356893200206</v>
      </c>
      <c r="S40" s="48">
        <v>1795.9985556711258</v>
      </c>
      <c r="T40" s="48">
        <v>1019.5035143931227</v>
      </c>
      <c r="U40" s="48">
        <v>0</v>
      </c>
      <c r="V40" s="48">
        <v>0</v>
      </c>
      <c r="W40" s="48">
        <v>1.7939159247542622</v>
      </c>
      <c r="X40" s="48">
        <v>0</v>
      </c>
      <c r="Y40" s="48"/>
      <c r="Z40" s="48"/>
      <c r="AA40" s="48"/>
      <c r="AB40" s="48"/>
      <c r="AC40" s="48"/>
      <c r="AD40" s="48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s="106" customFormat="1" ht="11.25">
      <c r="A41" s="135"/>
      <c r="B41" s="148"/>
      <c r="C41" s="135"/>
      <c r="D41" s="14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s="106" customFormat="1" ht="31.5">
      <c r="A42" s="135">
        <v>21</v>
      </c>
      <c r="B42" s="156" t="s">
        <v>202</v>
      </c>
      <c r="C42" s="146" t="s">
        <v>203</v>
      </c>
      <c r="D42" s="145" t="s">
        <v>114</v>
      </c>
      <c r="E42" s="48">
        <f aca="true" t="shared" si="2" ref="E42:X42">(E32+E33+E34+E35+E36+E37+E38+E39+E40)</f>
        <v>53341205</v>
      </c>
      <c r="F42" s="48">
        <f t="shared" si="2"/>
        <v>35977817.36732633</v>
      </c>
      <c r="G42" s="48">
        <f t="shared" si="2"/>
        <v>12280473.802086934</v>
      </c>
      <c r="H42" s="48">
        <f t="shared" si="2"/>
        <v>1718482.529750283</v>
      </c>
      <c r="I42" s="48">
        <f t="shared" si="2"/>
        <v>695416.3946059382</v>
      </c>
      <c r="J42" s="48">
        <f t="shared" si="2"/>
        <v>1439398.4599128705</v>
      </c>
      <c r="K42" s="48">
        <f t="shared" si="2"/>
        <v>1227432.896621515</v>
      </c>
      <c r="L42" s="48">
        <f t="shared" si="2"/>
        <v>0</v>
      </c>
      <c r="M42" s="48">
        <f t="shared" si="2"/>
        <v>2183.549696137189</v>
      </c>
      <c r="N42" s="48">
        <f t="shared" si="2"/>
        <v>0</v>
      </c>
      <c r="O42" s="48">
        <f t="shared" si="2"/>
        <v>35977817.36732633</v>
      </c>
      <c r="P42" s="48">
        <f t="shared" si="2"/>
        <v>12280473.802086934</v>
      </c>
      <c r="Q42" s="48">
        <f t="shared" si="2"/>
        <v>1718482.529750283</v>
      </c>
      <c r="R42" s="48">
        <f t="shared" si="2"/>
        <v>695416.3946059382</v>
      </c>
      <c r="S42" s="48">
        <f t="shared" si="2"/>
        <v>1439398.4599128705</v>
      </c>
      <c r="T42" s="48">
        <f t="shared" si="2"/>
        <v>1227432.896621515</v>
      </c>
      <c r="U42" s="48">
        <f t="shared" si="2"/>
        <v>0</v>
      </c>
      <c r="V42" s="48">
        <f t="shared" si="2"/>
        <v>0</v>
      </c>
      <c r="W42" s="48">
        <f t="shared" si="2"/>
        <v>2183.549696137189</v>
      </c>
      <c r="X42" s="48">
        <f t="shared" si="2"/>
        <v>0</v>
      </c>
      <c r="Y42" s="48"/>
      <c r="Z42" s="48"/>
      <c r="AA42" s="48"/>
      <c r="AB42" s="48"/>
      <c r="AC42" s="48"/>
      <c r="AD42" s="48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s="106" customFormat="1" ht="11.25">
      <c r="A43" s="135"/>
      <c r="B43" s="148"/>
      <c r="C43" s="146"/>
      <c r="D43" s="145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s="106" customFormat="1" ht="11.25">
      <c r="A44" s="135"/>
      <c r="B44" s="155" t="s">
        <v>204</v>
      </c>
      <c r="C44" s="135"/>
      <c r="D44" s="14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s="106" customFormat="1" ht="11.25">
      <c r="A45" s="135"/>
      <c r="B45" s="148"/>
      <c r="C45" s="146"/>
      <c r="D45" s="145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s="106" customFormat="1" ht="11.25">
      <c r="A46" s="135">
        <v>22</v>
      </c>
      <c r="B46" s="148" t="s">
        <v>205</v>
      </c>
      <c r="C46" s="136" t="s">
        <v>206</v>
      </c>
      <c r="D46" s="136" t="s">
        <v>207</v>
      </c>
      <c r="E46" s="48">
        <v>62400</v>
      </c>
      <c r="F46" s="48">
        <v>30463.637255591686</v>
      </c>
      <c r="G46" s="48">
        <v>11831.92665745183</v>
      </c>
      <c r="H46" s="48">
        <v>3003.6229757228566</v>
      </c>
      <c r="I46" s="48">
        <v>879.8667624007467</v>
      </c>
      <c r="J46" s="48">
        <v>1355.0365983933762</v>
      </c>
      <c r="K46" s="48">
        <v>12512.9718757443</v>
      </c>
      <c r="L46" s="48">
        <v>2349.600179745926</v>
      </c>
      <c r="M46" s="48">
        <v>3.337694949274155</v>
      </c>
      <c r="N46" s="48">
        <v>0</v>
      </c>
      <c r="O46" s="48">
        <v>30463.637255591686</v>
      </c>
      <c r="P46" s="48">
        <v>11831.92665745183</v>
      </c>
      <c r="Q46" s="48">
        <v>3003.6229757228566</v>
      </c>
      <c r="R46" s="48">
        <v>879.8667624007467</v>
      </c>
      <c r="S46" s="48">
        <v>1355.0365983933762</v>
      </c>
      <c r="T46" s="48">
        <v>1878.166326169605</v>
      </c>
      <c r="U46" s="48">
        <v>10634.805549574696</v>
      </c>
      <c r="V46" s="48">
        <v>2349.600179745926</v>
      </c>
      <c r="W46" s="48">
        <v>3.337694949274155</v>
      </c>
      <c r="X46" s="48">
        <v>0</v>
      </c>
      <c r="Y46" s="48"/>
      <c r="Z46" s="48"/>
      <c r="AA46" s="48"/>
      <c r="AB46" s="48"/>
      <c r="AC46" s="48"/>
      <c r="AD46" s="48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s="106" customFormat="1" ht="11.25">
      <c r="A47" s="135">
        <v>23</v>
      </c>
      <c r="B47" s="148" t="s">
        <v>208</v>
      </c>
      <c r="C47" s="136" t="s">
        <v>209</v>
      </c>
      <c r="D47" s="136" t="s">
        <v>207</v>
      </c>
      <c r="E47" s="48">
        <v>57600</v>
      </c>
      <c r="F47" s="48">
        <v>28120.280543623092</v>
      </c>
      <c r="G47" s="48">
        <v>10921.778453032459</v>
      </c>
      <c r="H47" s="48">
        <v>2772.575054513406</v>
      </c>
      <c r="I47" s="48">
        <v>812.1847037545353</v>
      </c>
      <c r="J47" s="48">
        <v>1250.803013901578</v>
      </c>
      <c r="K47" s="48">
        <v>11550.435577610126</v>
      </c>
      <c r="L47" s="48">
        <v>2168.861704380855</v>
      </c>
      <c r="M47" s="48">
        <v>3.080949183945374</v>
      </c>
      <c r="N47" s="48">
        <v>0</v>
      </c>
      <c r="O47" s="48">
        <v>28120.280543623092</v>
      </c>
      <c r="P47" s="48">
        <v>10921.778453032459</v>
      </c>
      <c r="Q47" s="48">
        <v>2772.575054513406</v>
      </c>
      <c r="R47" s="48">
        <v>812.1847037545353</v>
      </c>
      <c r="S47" s="48">
        <v>1250.803013901578</v>
      </c>
      <c r="T47" s="48">
        <v>1733.6919933873278</v>
      </c>
      <c r="U47" s="48">
        <v>9816.743584222797</v>
      </c>
      <c r="V47" s="48">
        <v>2168.861704380855</v>
      </c>
      <c r="W47" s="48">
        <v>3.080949183945374</v>
      </c>
      <c r="X47" s="48">
        <v>0</v>
      </c>
      <c r="Y47" s="48"/>
      <c r="Z47" s="48"/>
      <c r="AA47" s="48"/>
      <c r="AB47" s="48"/>
      <c r="AC47" s="48"/>
      <c r="AD47" s="48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s="106" customFormat="1" ht="11.25">
      <c r="A48" s="135">
        <v>24</v>
      </c>
      <c r="B48" s="147" t="s">
        <v>210</v>
      </c>
      <c r="C48" s="136" t="s">
        <v>211</v>
      </c>
      <c r="D48" s="136" t="s">
        <v>207</v>
      </c>
      <c r="E48" s="48">
        <v>72205</v>
      </c>
      <c r="F48" s="48">
        <v>35250.43153910252</v>
      </c>
      <c r="G48" s="48">
        <v>13691.09397918765</v>
      </c>
      <c r="H48" s="48">
        <v>3475.5864897767447</v>
      </c>
      <c r="I48" s="48">
        <v>1018.1214676145179</v>
      </c>
      <c r="J48" s="48">
        <v>1567.9554100479763</v>
      </c>
      <c r="K48" s="48">
        <v>14479.152793078803</v>
      </c>
      <c r="L48" s="48">
        <v>2718.7961695281183</v>
      </c>
      <c r="M48" s="48">
        <v>3.862151663659301</v>
      </c>
      <c r="N48" s="48">
        <v>0</v>
      </c>
      <c r="O48" s="48">
        <v>35250.43153910252</v>
      </c>
      <c r="P48" s="48">
        <v>13691.09397918765</v>
      </c>
      <c r="Q48" s="48">
        <v>3475.5864897767447</v>
      </c>
      <c r="R48" s="48">
        <v>1018.1214676145179</v>
      </c>
      <c r="S48" s="48">
        <v>1567.9554100479763</v>
      </c>
      <c r="T48" s="48">
        <v>2173.285249696736</v>
      </c>
      <c r="U48" s="48">
        <v>12305.867543382066</v>
      </c>
      <c r="V48" s="48">
        <v>2718.7961695281183</v>
      </c>
      <c r="W48" s="48">
        <v>3.862151663659301</v>
      </c>
      <c r="X48" s="48">
        <v>0</v>
      </c>
      <c r="Y48" s="48"/>
      <c r="Z48" s="48"/>
      <c r="AA48" s="48"/>
      <c r="AB48" s="48"/>
      <c r="AC48" s="48"/>
      <c r="AD48" s="48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s="106" customFormat="1" ht="11.25">
      <c r="A49" s="135">
        <v>25</v>
      </c>
      <c r="B49" s="147" t="s">
        <v>212</v>
      </c>
      <c r="C49" s="136" t="s">
        <v>213</v>
      </c>
      <c r="D49" s="136" t="s">
        <v>207</v>
      </c>
      <c r="E49" s="48">
        <v>346590</v>
      </c>
      <c r="F49" s="48">
        <v>169205.0005835821</v>
      </c>
      <c r="G49" s="48">
        <v>65718.38878535625</v>
      </c>
      <c r="H49" s="48">
        <v>16683.103960829885</v>
      </c>
      <c r="I49" s="48">
        <v>4887.067647122994</v>
      </c>
      <c r="J49" s="48">
        <v>7526.3162602109005</v>
      </c>
      <c r="K49" s="48">
        <v>69501.13657715093</v>
      </c>
      <c r="L49" s="48">
        <v>13050.447536829175</v>
      </c>
      <c r="M49" s="48">
        <v>18.538648917771305</v>
      </c>
      <c r="N49" s="48">
        <v>0</v>
      </c>
      <c r="O49" s="48">
        <v>169205.0005835821</v>
      </c>
      <c r="P49" s="48">
        <v>65718.38878535625</v>
      </c>
      <c r="Q49" s="48">
        <v>16683.103960829885</v>
      </c>
      <c r="R49" s="48">
        <v>4887.067647122994</v>
      </c>
      <c r="S49" s="48">
        <v>7526.3162602109005</v>
      </c>
      <c r="T49" s="48">
        <v>10431.949791460313</v>
      </c>
      <c r="U49" s="48">
        <v>59069.18678569061</v>
      </c>
      <c r="V49" s="48">
        <v>13050.447536829175</v>
      </c>
      <c r="W49" s="48">
        <v>18.538648917771305</v>
      </c>
      <c r="X49" s="48">
        <v>0</v>
      </c>
      <c r="Y49" s="48"/>
      <c r="Z49" s="48"/>
      <c r="AA49" s="48"/>
      <c r="AB49" s="48"/>
      <c r="AC49" s="48"/>
      <c r="AD49" s="48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s="106" customFormat="1" ht="11.25">
      <c r="A50" s="135"/>
      <c r="B50" s="148"/>
      <c r="C50" s="136"/>
      <c r="D50" s="136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s="106" customFormat="1" ht="11.25">
      <c r="A51" s="135">
        <v>26</v>
      </c>
      <c r="B51" s="148" t="s">
        <v>214</v>
      </c>
      <c r="C51" s="146" t="s">
        <v>215</v>
      </c>
      <c r="D51" s="136" t="s">
        <v>114</v>
      </c>
      <c r="E51" s="48">
        <f aca="true" t="shared" si="3" ref="E51:X51">(E46+E47+E48+E49)</f>
        <v>538795</v>
      </c>
      <c r="F51" s="48">
        <f t="shared" si="3"/>
        <v>263039.3499218994</v>
      </c>
      <c r="G51" s="48">
        <f t="shared" si="3"/>
        <v>102163.18787502819</v>
      </c>
      <c r="H51" s="48">
        <f t="shared" si="3"/>
        <v>25934.888480842892</v>
      </c>
      <c r="I51" s="48">
        <f t="shared" si="3"/>
        <v>7597.240580892793</v>
      </c>
      <c r="J51" s="48">
        <f t="shared" si="3"/>
        <v>11700.111282553831</v>
      </c>
      <c r="K51" s="48">
        <f t="shared" si="3"/>
        <v>108043.69682358416</v>
      </c>
      <c r="L51" s="48">
        <f t="shared" si="3"/>
        <v>20287.705590484074</v>
      </c>
      <c r="M51" s="48">
        <f t="shared" si="3"/>
        <v>28.819444714650135</v>
      </c>
      <c r="N51" s="48">
        <f t="shared" si="3"/>
        <v>0</v>
      </c>
      <c r="O51" s="48">
        <f t="shared" si="3"/>
        <v>263039.3499218994</v>
      </c>
      <c r="P51" s="48">
        <f t="shared" si="3"/>
        <v>102163.18787502819</v>
      </c>
      <c r="Q51" s="48">
        <f t="shared" si="3"/>
        <v>25934.888480842892</v>
      </c>
      <c r="R51" s="48">
        <f t="shared" si="3"/>
        <v>7597.240580892793</v>
      </c>
      <c r="S51" s="48">
        <f t="shared" si="3"/>
        <v>11700.111282553831</v>
      </c>
      <c r="T51" s="48">
        <f t="shared" si="3"/>
        <v>16217.093360713981</v>
      </c>
      <c r="U51" s="48">
        <f t="shared" si="3"/>
        <v>91826.60346287017</v>
      </c>
      <c r="V51" s="48">
        <f t="shared" si="3"/>
        <v>20287.705590484074</v>
      </c>
      <c r="W51" s="48">
        <f t="shared" si="3"/>
        <v>28.819444714650135</v>
      </c>
      <c r="X51" s="48">
        <f t="shared" si="3"/>
        <v>0</v>
      </c>
      <c r="Y51" s="48"/>
      <c r="Z51" s="48"/>
      <c r="AA51" s="48"/>
      <c r="AB51" s="48"/>
      <c r="AC51" s="48"/>
      <c r="AD51" s="48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s="106" customFormat="1" ht="11.25">
      <c r="A52" s="135"/>
      <c r="B52" s="148"/>
      <c r="C52" s="135"/>
      <c r="D52" s="145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s="106" customFormat="1" ht="11.25">
      <c r="A53" s="135">
        <v>27</v>
      </c>
      <c r="B53" s="156" t="s">
        <v>216</v>
      </c>
      <c r="C53" s="146" t="s">
        <v>217</v>
      </c>
      <c r="D53" s="145" t="s">
        <v>114</v>
      </c>
      <c r="E53" s="48">
        <f aca="true" t="shared" si="4" ref="E53:X53">(E17+E28+E42+E51)</f>
        <v>84630000</v>
      </c>
      <c r="F53" s="48">
        <f t="shared" si="4"/>
        <v>56759749.24253629</v>
      </c>
      <c r="G53" s="48">
        <f t="shared" si="4"/>
        <v>19535495.329207238</v>
      </c>
      <c r="H53" s="48">
        <f t="shared" si="4"/>
        <v>2862644.4155951887</v>
      </c>
      <c r="I53" s="48">
        <f t="shared" si="4"/>
        <v>1110766.0308432507</v>
      </c>
      <c r="J53" s="48">
        <f t="shared" si="4"/>
        <v>2260287.057506867</v>
      </c>
      <c r="K53" s="48">
        <f t="shared" si="4"/>
        <v>2077225.5165888525</v>
      </c>
      <c r="L53" s="48">
        <f t="shared" si="4"/>
        <v>20287.705590484074</v>
      </c>
      <c r="M53" s="48">
        <f t="shared" si="4"/>
        <v>3544.70213184018</v>
      </c>
      <c r="N53" s="48">
        <f t="shared" si="4"/>
        <v>0</v>
      </c>
      <c r="O53" s="48">
        <f t="shared" si="4"/>
        <v>56759749.24253629</v>
      </c>
      <c r="P53" s="48">
        <f t="shared" si="4"/>
        <v>19535495.329207238</v>
      </c>
      <c r="Q53" s="48">
        <f t="shared" si="4"/>
        <v>2862644.4155951887</v>
      </c>
      <c r="R53" s="48">
        <f t="shared" si="4"/>
        <v>1110766.0308432507</v>
      </c>
      <c r="S53" s="48">
        <f t="shared" si="4"/>
        <v>2260287.057506867</v>
      </c>
      <c r="T53" s="48">
        <f t="shared" si="4"/>
        <v>1985398.9131259823</v>
      </c>
      <c r="U53" s="48">
        <f t="shared" si="4"/>
        <v>91826.60346287017</v>
      </c>
      <c r="V53" s="48">
        <f t="shared" si="4"/>
        <v>20287.705590484074</v>
      </c>
      <c r="W53" s="48">
        <f t="shared" si="4"/>
        <v>3544.70213184018</v>
      </c>
      <c r="X53" s="48">
        <f t="shared" si="4"/>
        <v>0</v>
      </c>
      <c r="Y53" s="48"/>
      <c r="Z53" s="48"/>
      <c r="AA53" s="48"/>
      <c r="AB53" s="48"/>
      <c r="AC53" s="48"/>
      <c r="AD53" s="48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s="106" customFormat="1" ht="11.25">
      <c r="A54" s="135"/>
      <c r="B54" s="148"/>
      <c r="C54" s="149"/>
      <c r="D54" s="145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s="106" customFormat="1" ht="11.25">
      <c r="A55" s="135"/>
      <c r="B55" s="155" t="s">
        <v>218</v>
      </c>
      <c r="C55" s="135"/>
      <c r="D55" s="145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1:40" s="106" customFormat="1" ht="11.25">
      <c r="A56" s="135"/>
      <c r="B56" s="148"/>
      <c r="C56" s="146"/>
      <c r="D56" s="145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s="106" customFormat="1" ht="11.25">
      <c r="A57" s="135">
        <v>28</v>
      </c>
      <c r="B57" s="148" t="s">
        <v>157</v>
      </c>
      <c r="C57" s="136" t="s">
        <v>219</v>
      </c>
      <c r="D57" s="136" t="s">
        <v>220</v>
      </c>
      <c r="E57" s="48">
        <v>313482695</v>
      </c>
      <c r="F57" s="48">
        <v>193255251.65345725</v>
      </c>
      <c r="G57" s="48">
        <v>75059387.83824623</v>
      </c>
      <c r="H57" s="48">
        <v>19054386.354960967</v>
      </c>
      <c r="I57" s="48">
        <v>5581699.623148509</v>
      </c>
      <c r="J57" s="48">
        <v>8596082.490907747</v>
      </c>
      <c r="K57" s="48">
        <v>11914713.366813513</v>
      </c>
      <c r="L57" s="48">
        <v>0</v>
      </c>
      <c r="M57" s="48">
        <v>21173.672465721527</v>
      </c>
      <c r="N57" s="48">
        <v>0</v>
      </c>
      <c r="O57" s="48">
        <v>193255251.65345725</v>
      </c>
      <c r="P57" s="48">
        <v>75059387.83824623</v>
      </c>
      <c r="Q57" s="48">
        <v>19054386.354960967</v>
      </c>
      <c r="R57" s="48">
        <v>5581699.623148509</v>
      </c>
      <c r="S57" s="48">
        <v>8596082.490907747</v>
      </c>
      <c r="T57" s="48">
        <v>11914713.366813513</v>
      </c>
      <c r="U57" s="48">
        <v>0</v>
      </c>
      <c r="V57" s="48">
        <v>0</v>
      </c>
      <c r="W57" s="48">
        <v>21173.672465721527</v>
      </c>
      <c r="X57" s="48">
        <v>0</v>
      </c>
      <c r="Y57" s="48"/>
      <c r="Z57" s="48"/>
      <c r="AA57" s="48"/>
      <c r="AB57" s="48"/>
      <c r="AC57" s="48"/>
      <c r="AD57" s="48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s="106" customFormat="1" ht="11.25">
      <c r="A58" s="135">
        <v>29</v>
      </c>
      <c r="B58" s="148" t="s">
        <v>221</v>
      </c>
      <c r="C58" s="136" t="s">
        <v>222</v>
      </c>
      <c r="D58" s="136" t="s">
        <v>220</v>
      </c>
      <c r="E58" s="48">
        <v>58360973</v>
      </c>
      <c r="F58" s="48">
        <v>35978268.3502055</v>
      </c>
      <c r="G58" s="48">
        <v>13973782.211564872</v>
      </c>
      <c r="H58" s="48">
        <v>3547349.009467478</v>
      </c>
      <c r="I58" s="48">
        <v>1039143.2324539648</v>
      </c>
      <c r="J58" s="48">
        <v>1600329.9262105671</v>
      </c>
      <c r="K58" s="48">
        <v>2218158.374271162</v>
      </c>
      <c r="L58" s="48">
        <v>0</v>
      </c>
      <c r="M58" s="48">
        <v>3941.8958264436815</v>
      </c>
      <c r="N58" s="48">
        <v>0</v>
      </c>
      <c r="O58" s="48">
        <v>35978268.3502055</v>
      </c>
      <c r="P58" s="48">
        <v>13973782.211564872</v>
      </c>
      <c r="Q58" s="48">
        <v>3547349.009467478</v>
      </c>
      <c r="R58" s="48">
        <v>1039143.2324539648</v>
      </c>
      <c r="S58" s="48">
        <v>1600329.9262105671</v>
      </c>
      <c r="T58" s="48">
        <v>2218158.374271162</v>
      </c>
      <c r="U58" s="48">
        <v>0</v>
      </c>
      <c r="V58" s="48">
        <v>0</v>
      </c>
      <c r="W58" s="48">
        <v>3941.8958264436815</v>
      </c>
      <c r="X58" s="48">
        <v>0</v>
      </c>
      <c r="Y58" s="48"/>
      <c r="Z58" s="48"/>
      <c r="AA58" s="48"/>
      <c r="AB58" s="48"/>
      <c r="AC58" s="48"/>
      <c r="AD58" s="48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1:40" s="106" customFormat="1" ht="11.25">
      <c r="A59" s="135">
        <v>30</v>
      </c>
      <c r="B59" s="148" t="s">
        <v>163</v>
      </c>
      <c r="C59" s="136" t="s">
        <v>223</v>
      </c>
      <c r="D59" s="136" t="s">
        <v>224</v>
      </c>
      <c r="E59" s="48">
        <v>3967713</v>
      </c>
      <c r="F59" s="48">
        <v>2649631.073673645</v>
      </c>
      <c r="G59" s="48">
        <v>1019600.1312719526</v>
      </c>
      <c r="H59" s="48">
        <v>184587.04152720005</v>
      </c>
      <c r="I59" s="48">
        <v>24718.895395618165</v>
      </c>
      <c r="J59" s="48">
        <v>50822.62060948763</v>
      </c>
      <c r="K59" s="48">
        <v>38255.222110249706</v>
      </c>
      <c r="L59" s="48">
        <v>0</v>
      </c>
      <c r="M59" s="48">
        <v>98.01541184746644</v>
      </c>
      <c r="N59" s="48">
        <v>0</v>
      </c>
      <c r="O59" s="48">
        <v>2649631.073673645</v>
      </c>
      <c r="P59" s="48">
        <v>1019600.1312719526</v>
      </c>
      <c r="Q59" s="48">
        <v>184587.04152720005</v>
      </c>
      <c r="R59" s="48">
        <v>24718.895395618165</v>
      </c>
      <c r="S59" s="48">
        <v>50822.62060948763</v>
      </c>
      <c r="T59" s="48">
        <v>38255.222110249706</v>
      </c>
      <c r="U59" s="48">
        <v>0</v>
      </c>
      <c r="V59" s="48">
        <v>0</v>
      </c>
      <c r="W59" s="48">
        <v>98.01541184746644</v>
      </c>
      <c r="X59" s="48">
        <v>0</v>
      </c>
      <c r="Y59" s="48"/>
      <c r="Z59" s="48"/>
      <c r="AA59" s="48"/>
      <c r="AB59" s="48"/>
      <c r="AC59" s="48"/>
      <c r="AD59" s="48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s="106" customFormat="1" ht="11.25">
      <c r="A60" s="135">
        <v>31</v>
      </c>
      <c r="B60" s="148" t="s">
        <v>225</v>
      </c>
      <c r="C60" s="136" t="s">
        <v>226</v>
      </c>
      <c r="D60" s="136" t="s">
        <v>220</v>
      </c>
      <c r="E60" s="48">
        <v>140886795</v>
      </c>
      <c r="F60" s="48">
        <v>86853639.63192305</v>
      </c>
      <c r="G60" s="48">
        <v>33733525.82410487</v>
      </c>
      <c r="H60" s="48">
        <v>8563507.546220958</v>
      </c>
      <c r="I60" s="48">
        <v>2508552.4116669386</v>
      </c>
      <c r="J60" s="48">
        <v>3863289.843477992</v>
      </c>
      <c r="K60" s="48">
        <v>5354763.776016457</v>
      </c>
      <c r="L60" s="48">
        <v>0</v>
      </c>
      <c r="M60" s="48">
        <v>9515.966589719581</v>
      </c>
      <c r="N60" s="48">
        <v>0</v>
      </c>
      <c r="O60" s="48">
        <v>86853639.63192305</v>
      </c>
      <c r="P60" s="48">
        <v>33733525.82410487</v>
      </c>
      <c r="Q60" s="48">
        <v>8563507.546220958</v>
      </c>
      <c r="R60" s="48">
        <v>2508552.4116669386</v>
      </c>
      <c r="S60" s="48">
        <v>3863289.843477992</v>
      </c>
      <c r="T60" s="48">
        <v>5354763.776016457</v>
      </c>
      <c r="U60" s="48">
        <v>0</v>
      </c>
      <c r="V60" s="48">
        <v>0</v>
      </c>
      <c r="W60" s="48">
        <v>9515.966589719581</v>
      </c>
      <c r="X60" s="48">
        <v>0</v>
      </c>
      <c r="Y60" s="48"/>
      <c r="Z60" s="48"/>
      <c r="AA60" s="48"/>
      <c r="AB60" s="48"/>
      <c r="AC60" s="48"/>
      <c r="AD60" s="48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s="106" customFormat="1" ht="11.25">
      <c r="A61" s="135">
        <v>32</v>
      </c>
      <c r="B61" s="148" t="s">
        <v>227</v>
      </c>
      <c r="C61" s="136" t="s">
        <v>228</v>
      </c>
      <c r="D61" s="136" t="s">
        <v>220</v>
      </c>
      <c r="E61" s="48">
        <v>-87970341</v>
      </c>
      <c r="F61" s="48">
        <v>-54231798.62606276</v>
      </c>
      <c r="G61" s="48">
        <v>-21063363.460562866</v>
      </c>
      <c r="H61" s="48">
        <v>-5347092.174232021</v>
      </c>
      <c r="I61" s="48">
        <v>-1566351.2756515823</v>
      </c>
      <c r="J61" s="48">
        <v>-2412255.3494995437</v>
      </c>
      <c r="K61" s="48">
        <v>-3343538.3021568153</v>
      </c>
      <c r="L61" s="48">
        <v>0</v>
      </c>
      <c r="M61" s="48">
        <v>-5941.811834403917</v>
      </c>
      <c r="N61" s="48">
        <v>0</v>
      </c>
      <c r="O61" s="48">
        <v>-54231798.62606276</v>
      </c>
      <c r="P61" s="48">
        <v>-21063363.460562866</v>
      </c>
      <c r="Q61" s="48">
        <v>-5347092.174232021</v>
      </c>
      <c r="R61" s="48">
        <v>-1566351.2756515823</v>
      </c>
      <c r="S61" s="48">
        <v>-2412255.3494995437</v>
      </c>
      <c r="T61" s="48">
        <v>-3343538.3021568153</v>
      </c>
      <c r="U61" s="48">
        <v>0</v>
      </c>
      <c r="V61" s="48">
        <v>0</v>
      </c>
      <c r="W61" s="48">
        <v>-5941.811834403917</v>
      </c>
      <c r="X61" s="48">
        <v>0</v>
      </c>
      <c r="Y61" s="48"/>
      <c r="Z61" s="48"/>
      <c r="AA61" s="48"/>
      <c r="AB61" s="48"/>
      <c r="AC61" s="48"/>
      <c r="AD61" s="48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1:40" s="106" customFormat="1" ht="11.25">
      <c r="A62" s="135">
        <v>33</v>
      </c>
      <c r="B62" s="148" t="s">
        <v>229</v>
      </c>
      <c r="C62" s="136" t="s">
        <v>230</v>
      </c>
      <c r="D62" s="136" t="s">
        <v>220</v>
      </c>
      <c r="E62" s="48">
        <v>53770901</v>
      </c>
      <c r="F62" s="48">
        <v>33148588.96561463</v>
      </c>
      <c r="G62" s="48">
        <v>12874748.676544784</v>
      </c>
      <c r="H62" s="48">
        <v>3268351.1359641626</v>
      </c>
      <c r="I62" s="48">
        <v>957414.9470931906</v>
      </c>
      <c r="J62" s="48">
        <v>1474464.485532236</v>
      </c>
      <c r="K62" s="48">
        <v>2043700.9222799558</v>
      </c>
      <c r="L62" s="48">
        <v>0</v>
      </c>
      <c r="M62" s="48">
        <v>3631.866971032446</v>
      </c>
      <c r="N62" s="48">
        <v>0</v>
      </c>
      <c r="O62" s="48">
        <v>33148588.96561463</v>
      </c>
      <c r="P62" s="48">
        <v>12874748.676544784</v>
      </c>
      <c r="Q62" s="48">
        <v>3268351.1359641626</v>
      </c>
      <c r="R62" s="48">
        <v>957414.9470931906</v>
      </c>
      <c r="S62" s="48">
        <v>1474464.485532236</v>
      </c>
      <c r="T62" s="48">
        <v>2043700.9222799558</v>
      </c>
      <c r="U62" s="48">
        <v>0</v>
      </c>
      <c r="V62" s="48">
        <v>0</v>
      </c>
      <c r="W62" s="48">
        <v>3631.866971032446</v>
      </c>
      <c r="X62" s="48">
        <v>0</v>
      </c>
      <c r="Y62" s="48"/>
      <c r="Z62" s="48"/>
      <c r="AA62" s="48"/>
      <c r="AB62" s="48"/>
      <c r="AC62" s="48"/>
      <c r="AD62" s="48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s="106" customFormat="1" ht="11.25">
      <c r="A63" s="135"/>
      <c r="B63" s="148"/>
      <c r="C63" s="146"/>
      <c r="D63" s="145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9"/>
      <c r="AF63" s="49"/>
      <c r="AG63" s="49"/>
      <c r="AH63" s="49"/>
      <c r="AI63" s="49"/>
      <c r="AJ63" s="49"/>
      <c r="AK63" s="49"/>
      <c r="AL63" s="49"/>
      <c r="AM63" s="49"/>
      <c r="AN63" s="49"/>
    </row>
    <row r="64" spans="1:40" s="106" customFormat="1" ht="21">
      <c r="A64" s="135">
        <v>35</v>
      </c>
      <c r="B64" s="148" t="s">
        <v>231</v>
      </c>
      <c r="C64" s="146" t="s">
        <v>232</v>
      </c>
      <c r="D64" s="136" t="s">
        <v>114</v>
      </c>
      <c r="E64" s="48">
        <f aca="true" t="shared" si="5" ref="E64:X64">(E57+E58+E59+E60+E61+E62)</f>
        <v>482498736</v>
      </c>
      <c r="F64" s="48">
        <f t="shared" si="5"/>
        <v>297653581.0488113</v>
      </c>
      <c r="G64" s="48">
        <f t="shared" si="5"/>
        <v>115597681.22116984</v>
      </c>
      <c r="H64" s="48">
        <f t="shared" si="5"/>
        <v>29271088.913908746</v>
      </c>
      <c r="I64" s="48">
        <f t="shared" si="5"/>
        <v>8545177.834106639</v>
      </c>
      <c r="J64" s="48">
        <f t="shared" si="5"/>
        <v>13172734.017238487</v>
      </c>
      <c r="K64" s="48">
        <f t="shared" si="5"/>
        <v>18226053.35933452</v>
      </c>
      <c r="L64" s="48">
        <f t="shared" si="5"/>
        <v>0</v>
      </c>
      <c r="M64" s="48">
        <f t="shared" si="5"/>
        <v>32419.60543036079</v>
      </c>
      <c r="N64" s="48">
        <f t="shared" si="5"/>
        <v>0</v>
      </c>
      <c r="O64" s="48">
        <f t="shared" si="5"/>
        <v>297653581.0488113</v>
      </c>
      <c r="P64" s="48">
        <f t="shared" si="5"/>
        <v>115597681.22116984</v>
      </c>
      <c r="Q64" s="48">
        <f t="shared" si="5"/>
        <v>29271088.913908746</v>
      </c>
      <c r="R64" s="48">
        <f t="shared" si="5"/>
        <v>8545177.834106639</v>
      </c>
      <c r="S64" s="48">
        <f t="shared" si="5"/>
        <v>13172734.017238487</v>
      </c>
      <c r="T64" s="48">
        <f t="shared" si="5"/>
        <v>18226053.35933452</v>
      </c>
      <c r="U64" s="48">
        <f t="shared" si="5"/>
        <v>0</v>
      </c>
      <c r="V64" s="48">
        <f t="shared" si="5"/>
        <v>0</v>
      </c>
      <c r="W64" s="48">
        <f t="shared" si="5"/>
        <v>32419.60543036079</v>
      </c>
      <c r="X64" s="48">
        <f t="shared" si="5"/>
        <v>0</v>
      </c>
      <c r="Y64" s="48"/>
      <c r="Z64" s="48"/>
      <c r="AA64" s="48"/>
      <c r="AB64" s="48"/>
      <c r="AC64" s="48"/>
      <c r="AD64" s="48"/>
      <c r="AE64" s="49"/>
      <c r="AF64" s="49"/>
      <c r="AG64" s="49"/>
      <c r="AH64" s="49"/>
      <c r="AI64" s="49"/>
      <c r="AJ64" s="49"/>
      <c r="AK64" s="49"/>
      <c r="AL64" s="49"/>
      <c r="AM64" s="49"/>
      <c r="AN64" s="49"/>
    </row>
    <row r="65" spans="1:40" s="106" customFormat="1" ht="11.25">
      <c r="A65" s="135"/>
      <c r="B65" s="135"/>
      <c r="C65" s="135"/>
      <c r="D65" s="145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49"/>
      <c r="AG65" s="49"/>
      <c r="AH65" s="49"/>
      <c r="AI65" s="49"/>
      <c r="AJ65" s="49"/>
      <c r="AK65" s="49"/>
      <c r="AL65" s="49"/>
      <c r="AM65" s="49"/>
      <c r="AN65" s="49"/>
    </row>
    <row r="66" spans="1:40" s="106" customFormat="1" ht="11.25">
      <c r="A66" s="135"/>
      <c r="B66" s="157" t="s">
        <v>233</v>
      </c>
      <c r="C66" s="135"/>
      <c r="D66" s="145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  <c r="AF66" s="49"/>
      <c r="AG66" s="49"/>
      <c r="AH66" s="49"/>
      <c r="AI66" s="49"/>
      <c r="AJ66" s="49"/>
      <c r="AK66" s="49"/>
      <c r="AL66" s="49"/>
      <c r="AM66" s="49"/>
      <c r="AN66" s="49"/>
    </row>
    <row r="67" spans="1:40" s="106" customFormat="1" ht="11.25">
      <c r="A67" s="135">
        <v>36</v>
      </c>
      <c r="B67" s="148" t="s">
        <v>234</v>
      </c>
      <c r="C67" s="136" t="s">
        <v>235</v>
      </c>
      <c r="D67" s="136" t="s">
        <v>220</v>
      </c>
      <c r="E67" s="48">
        <v>419000</v>
      </c>
      <c r="F67" s="48">
        <v>258304.37129168675</v>
      </c>
      <c r="G67" s="48">
        <v>100324.14549780864</v>
      </c>
      <c r="H67" s="48">
        <v>25468.033834303504</v>
      </c>
      <c r="I67" s="48">
        <v>7460.482442577016</v>
      </c>
      <c r="J67" s="48">
        <v>11489.49725499312</v>
      </c>
      <c r="K67" s="48">
        <v>15925.169013539526</v>
      </c>
      <c r="L67" s="48">
        <v>0</v>
      </c>
      <c r="M67" s="48">
        <v>28.300665091377116</v>
      </c>
      <c r="N67" s="48">
        <v>0</v>
      </c>
      <c r="O67" s="48">
        <v>258304.37129168675</v>
      </c>
      <c r="P67" s="48">
        <v>100324.14549780864</v>
      </c>
      <c r="Q67" s="48">
        <v>25468.033834303504</v>
      </c>
      <c r="R67" s="48">
        <v>7460.482442577016</v>
      </c>
      <c r="S67" s="48">
        <v>11489.49725499312</v>
      </c>
      <c r="T67" s="48">
        <v>15925.169013539526</v>
      </c>
      <c r="U67" s="48">
        <v>0</v>
      </c>
      <c r="V67" s="48">
        <v>0</v>
      </c>
      <c r="W67" s="48">
        <v>28.300665091377116</v>
      </c>
      <c r="X67" s="48">
        <v>0</v>
      </c>
      <c r="Y67" s="48"/>
      <c r="Z67" s="48"/>
      <c r="AA67" s="48"/>
      <c r="AB67" s="48"/>
      <c r="AC67" s="48"/>
      <c r="AD67" s="48"/>
      <c r="AE67" s="49"/>
      <c r="AF67" s="49"/>
      <c r="AG67" s="49"/>
      <c r="AH67" s="49"/>
      <c r="AI67" s="49"/>
      <c r="AJ67" s="49"/>
      <c r="AK67" s="49"/>
      <c r="AL67" s="49"/>
      <c r="AM67" s="49"/>
      <c r="AN67" s="49"/>
    </row>
    <row r="68" spans="1:40" s="106" customFormat="1" ht="11.25">
      <c r="A68" s="135"/>
      <c r="B68" s="148"/>
      <c r="C68" s="136"/>
      <c r="D68" s="136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s="106" customFormat="1" ht="21">
      <c r="A69" s="135">
        <v>37</v>
      </c>
      <c r="B69" s="147" t="s">
        <v>236</v>
      </c>
      <c r="C69" s="146" t="s">
        <v>237</v>
      </c>
      <c r="D69" s="136" t="s">
        <v>114</v>
      </c>
      <c r="E69" s="48">
        <f aca="true" t="shared" si="6" ref="E69:X69">(E67)</f>
        <v>419000</v>
      </c>
      <c r="F69" s="48">
        <f t="shared" si="6"/>
        <v>258304.37129168675</v>
      </c>
      <c r="G69" s="48">
        <f t="shared" si="6"/>
        <v>100324.14549780864</v>
      </c>
      <c r="H69" s="48">
        <f t="shared" si="6"/>
        <v>25468.033834303504</v>
      </c>
      <c r="I69" s="48">
        <f t="shared" si="6"/>
        <v>7460.482442577016</v>
      </c>
      <c r="J69" s="48">
        <f t="shared" si="6"/>
        <v>11489.49725499312</v>
      </c>
      <c r="K69" s="48">
        <f t="shared" si="6"/>
        <v>15925.169013539526</v>
      </c>
      <c r="L69" s="48">
        <f t="shared" si="6"/>
        <v>0</v>
      </c>
      <c r="M69" s="48">
        <f t="shared" si="6"/>
        <v>28.300665091377116</v>
      </c>
      <c r="N69" s="48">
        <f t="shared" si="6"/>
        <v>0</v>
      </c>
      <c r="O69" s="48">
        <f t="shared" si="6"/>
        <v>258304.37129168675</v>
      </c>
      <c r="P69" s="48">
        <f t="shared" si="6"/>
        <v>100324.14549780864</v>
      </c>
      <c r="Q69" s="48">
        <f t="shared" si="6"/>
        <v>25468.033834303504</v>
      </c>
      <c r="R69" s="48">
        <f t="shared" si="6"/>
        <v>7460.482442577016</v>
      </c>
      <c r="S69" s="48">
        <f t="shared" si="6"/>
        <v>11489.49725499312</v>
      </c>
      <c r="T69" s="48">
        <f t="shared" si="6"/>
        <v>15925.169013539526</v>
      </c>
      <c r="U69" s="48">
        <f t="shared" si="6"/>
        <v>0</v>
      </c>
      <c r="V69" s="48">
        <f t="shared" si="6"/>
        <v>0</v>
      </c>
      <c r="W69" s="48">
        <f t="shared" si="6"/>
        <v>28.300665091377116</v>
      </c>
      <c r="X69" s="48">
        <f t="shared" si="6"/>
        <v>0</v>
      </c>
      <c r="Y69" s="48"/>
      <c r="Z69" s="48"/>
      <c r="AA69" s="48"/>
      <c r="AB69" s="48"/>
      <c r="AC69" s="48"/>
      <c r="AD69" s="48"/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1:40" s="106" customFormat="1" ht="11.25">
      <c r="A70" s="135"/>
      <c r="B70" s="144"/>
      <c r="C70" s="135"/>
      <c r="D70" s="145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s="106" customFormat="1" ht="11.25">
      <c r="A71" s="135"/>
      <c r="B71" s="155" t="s">
        <v>238</v>
      </c>
      <c r="C71" s="135"/>
      <c r="D71" s="145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49"/>
      <c r="AG71" s="49"/>
      <c r="AH71" s="49"/>
      <c r="AI71" s="49"/>
      <c r="AJ71" s="49"/>
      <c r="AK71" s="49"/>
      <c r="AL71" s="49"/>
      <c r="AM71" s="49"/>
      <c r="AN71" s="49"/>
    </row>
    <row r="72" spans="1:40" s="106" customFormat="1" ht="11.25">
      <c r="A72" s="135"/>
      <c r="B72" s="148"/>
      <c r="C72" s="135"/>
      <c r="D72" s="145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9"/>
      <c r="AF72" s="49"/>
      <c r="AG72" s="49"/>
      <c r="AH72" s="49"/>
      <c r="AI72" s="49"/>
      <c r="AJ72" s="49"/>
      <c r="AK72" s="49"/>
      <c r="AL72" s="49"/>
      <c r="AM72" s="49"/>
      <c r="AN72" s="49"/>
    </row>
    <row r="73" spans="1:40" s="106" customFormat="1" ht="11.25">
      <c r="A73" s="135">
        <v>38</v>
      </c>
      <c r="B73" s="148" t="s">
        <v>239</v>
      </c>
      <c r="C73" s="136" t="s">
        <v>240</v>
      </c>
      <c r="D73" s="136" t="s">
        <v>220</v>
      </c>
      <c r="E73" s="48">
        <v>3698743</v>
      </c>
      <c r="F73" s="48">
        <v>2280194.4753807336</v>
      </c>
      <c r="G73" s="48">
        <v>885616.302842485</v>
      </c>
      <c r="H73" s="48">
        <v>224820.31472170225</v>
      </c>
      <c r="I73" s="48">
        <v>65857.77377351942</v>
      </c>
      <c r="J73" s="48">
        <v>101424.099153759</v>
      </c>
      <c r="K73" s="48">
        <v>140580.20862206735</v>
      </c>
      <c r="L73" s="48">
        <v>0</v>
      </c>
      <c r="M73" s="48">
        <v>249.82550573287702</v>
      </c>
      <c r="N73" s="48">
        <v>0</v>
      </c>
      <c r="O73" s="48">
        <v>2280194.4753807336</v>
      </c>
      <c r="P73" s="48">
        <v>885616.302842485</v>
      </c>
      <c r="Q73" s="48">
        <v>224820.31472170225</v>
      </c>
      <c r="R73" s="48">
        <v>65857.77377351942</v>
      </c>
      <c r="S73" s="48">
        <v>101424.099153759</v>
      </c>
      <c r="T73" s="48">
        <v>140580.20862206735</v>
      </c>
      <c r="U73" s="48">
        <v>0</v>
      </c>
      <c r="V73" s="48">
        <v>0</v>
      </c>
      <c r="W73" s="48">
        <v>249.82550573287702</v>
      </c>
      <c r="X73" s="48">
        <v>0</v>
      </c>
      <c r="Y73" s="48"/>
      <c r="Z73" s="48"/>
      <c r="AA73" s="48"/>
      <c r="AB73" s="48"/>
      <c r="AC73" s="48"/>
      <c r="AD73" s="48"/>
      <c r="AE73" s="49"/>
      <c r="AF73" s="49"/>
      <c r="AG73" s="49"/>
      <c r="AH73" s="49"/>
      <c r="AI73" s="49"/>
      <c r="AJ73" s="49"/>
      <c r="AK73" s="49"/>
      <c r="AL73" s="49"/>
      <c r="AM73" s="49"/>
      <c r="AN73" s="49"/>
    </row>
    <row r="74" spans="1:40" s="106" customFormat="1" ht="11.25">
      <c r="A74" s="135">
        <v>39</v>
      </c>
      <c r="B74" s="148" t="s">
        <v>241</v>
      </c>
      <c r="C74" s="136" t="s">
        <v>242</v>
      </c>
      <c r="D74" s="136" t="s">
        <v>243</v>
      </c>
      <c r="E74" s="48">
        <v>206</v>
      </c>
      <c r="F74" s="48">
        <v>145.30815984862343</v>
      </c>
      <c r="G74" s="48">
        <v>46.293925982241305</v>
      </c>
      <c r="H74" s="48">
        <v>3.401102023344951</v>
      </c>
      <c r="I74" s="48">
        <v>2.206630195079429</v>
      </c>
      <c r="J74" s="48">
        <v>5.6036547689969085</v>
      </c>
      <c r="K74" s="48">
        <v>3.1809300249149293</v>
      </c>
      <c r="L74" s="48">
        <v>0</v>
      </c>
      <c r="M74" s="48">
        <v>0.005597156799033352</v>
      </c>
      <c r="N74" s="48">
        <v>0</v>
      </c>
      <c r="O74" s="48">
        <v>145.30815984862343</v>
      </c>
      <c r="P74" s="48">
        <v>46.293925982241305</v>
      </c>
      <c r="Q74" s="48">
        <v>3.401102023344951</v>
      </c>
      <c r="R74" s="48">
        <v>2.206630195079429</v>
      </c>
      <c r="S74" s="48">
        <v>5.6036547689969085</v>
      </c>
      <c r="T74" s="48">
        <v>3.1809300249149293</v>
      </c>
      <c r="U74" s="48">
        <v>0</v>
      </c>
      <c r="V74" s="48">
        <v>0</v>
      </c>
      <c r="W74" s="48">
        <v>0.005597156799033352</v>
      </c>
      <c r="X74" s="48">
        <v>0</v>
      </c>
      <c r="Y74" s="48"/>
      <c r="Z74" s="48"/>
      <c r="AA74" s="48"/>
      <c r="AB74" s="48"/>
      <c r="AC74" s="48"/>
      <c r="AD74" s="48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1:40" s="106" customFormat="1" ht="11.25">
      <c r="A75" s="135"/>
      <c r="B75" s="148"/>
      <c r="C75" s="136"/>
      <c r="D75" s="136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  <c r="AF75" s="49"/>
      <c r="AG75" s="49"/>
      <c r="AH75" s="49"/>
      <c r="AI75" s="49"/>
      <c r="AJ75" s="49"/>
      <c r="AK75" s="49"/>
      <c r="AL75" s="49"/>
      <c r="AM75" s="49"/>
      <c r="AN75" s="49"/>
    </row>
    <row r="76" spans="1:40" s="106" customFormat="1" ht="11.25">
      <c r="A76" s="135">
        <v>40</v>
      </c>
      <c r="B76" s="147" t="s">
        <v>244</v>
      </c>
      <c r="C76" s="146" t="s">
        <v>245</v>
      </c>
      <c r="D76" s="136" t="s">
        <v>114</v>
      </c>
      <c r="E76" s="48">
        <f aca="true" t="shared" si="7" ref="E76:X76">(E73+E74)</f>
        <v>3698949</v>
      </c>
      <c r="F76" s="48">
        <f t="shared" si="7"/>
        <v>2280339.7835405823</v>
      </c>
      <c r="G76" s="48">
        <f t="shared" si="7"/>
        <v>885662.5967684672</v>
      </c>
      <c r="H76" s="48">
        <f t="shared" si="7"/>
        <v>224823.7158237256</v>
      </c>
      <c r="I76" s="48">
        <f t="shared" si="7"/>
        <v>65859.98040371451</v>
      </c>
      <c r="J76" s="48">
        <f t="shared" si="7"/>
        <v>101429.702808528</v>
      </c>
      <c r="K76" s="48">
        <f t="shared" si="7"/>
        <v>140583.38955209227</v>
      </c>
      <c r="L76" s="48">
        <f t="shared" si="7"/>
        <v>0</v>
      </c>
      <c r="M76" s="48">
        <f t="shared" si="7"/>
        <v>249.83110288967606</v>
      </c>
      <c r="N76" s="48">
        <f t="shared" si="7"/>
        <v>0</v>
      </c>
      <c r="O76" s="48">
        <f t="shared" si="7"/>
        <v>2280339.7835405823</v>
      </c>
      <c r="P76" s="48">
        <f t="shared" si="7"/>
        <v>885662.5967684672</v>
      </c>
      <c r="Q76" s="48">
        <f t="shared" si="7"/>
        <v>224823.7158237256</v>
      </c>
      <c r="R76" s="48">
        <f t="shared" si="7"/>
        <v>65859.98040371451</v>
      </c>
      <c r="S76" s="48">
        <f t="shared" si="7"/>
        <v>101429.702808528</v>
      </c>
      <c r="T76" s="48">
        <f t="shared" si="7"/>
        <v>140583.38955209227</v>
      </c>
      <c r="U76" s="48">
        <f t="shared" si="7"/>
        <v>0</v>
      </c>
      <c r="V76" s="48">
        <f t="shared" si="7"/>
        <v>0</v>
      </c>
      <c r="W76" s="48">
        <f t="shared" si="7"/>
        <v>249.83110288967606</v>
      </c>
      <c r="X76" s="48">
        <f t="shared" si="7"/>
        <v>0</v>
      </c>
      <c r="Y76" s="48"/>
      <c r="Z76" s="48"/>
      <c r="AA76" s="48"/>
      <c r="AB76" s="48"/>
      <c r="AC76" s="48"/>
      <c r="AD76" s="48"/>
      <c r="AE76" s="49"/>
      <c r="AF76" s="49"/>
      <c r="AG76" s="49"/>
      <c r="AH76" s="49"/>
      <c r="AI76" s="49"/>
      <c r="AJ76" s="49"/>
      <c r="AK76" s="49"/>
      <c r="AL76" s="49"/>
      <c r="AM76" s="49"/>
      <c r="AN76" s="49"/>
    </row>
    <row r="77" spans="1:40" s="106" customFormat="1" ht="11.25">
      <c r="A77" s="135"/>
      <c r="B77" s="1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49"/>
      <c r="AG77" s="49"/>
      <c r="AH77" s="49"/>
      <c r="AI77" s="49"/>
      <c r="AJ77" s="49"/>
      <c r="AK77" s="49"/>
      <c r="AL77" s="49"/>
      <c r="AM77" s="49"/>
      <c r="AN77" s="49"/>
    </row>
    <row r="78" spans="1:40" s="106" customFormat="1" ht="11.25">
      <c r="A78" s="135"/>
      <c r="B78" s="155" t="s">
        <v>246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9"/>
      <c r="AF78" s="49"/>
      <c r="AG78" s="49"/>
      <c r="AH78" s="49"/>
      <c r="AI78" s="49"/>
      <c r="AJ78" s="49"/>
      <c r="AK78" s="49"/>
      <c r="AL78" s="49"/>
      <c r="AM78" s="49"/>
      <c r="AN78" s="49"/>
    </row>
    <row r="79" spans="1:40" s="106" customFormat="1" ht="11.25">
      <c r="A79" s="135"/>
      <c r="B79" s="1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9"/>
      <c r="AF79" s="49"/>
      <c r="AG79" s="49"/>
      <c r="AH79" s="49"/>
      <c r="AI79" s="49"/>
      <c r="AJ79" s="49"/>
      <c r="AK79" s="49"/>
      <c r="AL79" s="49"/>
      <c r="AM79" s="49"/>
      <c r="AN79" s="49"/>
    </row>
    <row r="80" spans="1:40" s="106" customFormat="1" ht="11.25">
      <c r="A80" s="135">
        <v>41</v>
      </c>
      <c r="B80" s="148" t="s">
        <v>247</v>
      </c>
      <c r="C80" s="136" t="s">
        <v>248</v>
      </c>
      <c r="D80" s="136" t="s">
        <v>207</v>
      </c>
      <c r="E80" s="48">
        <v>51</v>
      </c>
      <c r="F80" s="48">
        <v>24.89816506466628</v>
      </c>
      <c r="G80" s="48">
        <v>9.670324671955823</v>
      </c>
      <c r="H80" s="48">
        <v>2.4548841628504117</v>
      </c>
      <c r="I80" s="48">
        <v>0.7191218731159948</v>
      </c>
      <c r="J80" s="48">
        <v>1.1074818352253555</v>
      </c>
      <c r="K80" s="48">
        <v>10.22694816767563</v>
      </c>
      <c r="L80" s="48">
        <v>1.920346300753882</v>
      </c>
      <c r="M80" s="48">
        <v>0.0027279237566183</v>
      </c>
      <c r="N80" s="48">
        <v>0</v>
      </c>
      <c r="O80" s="48">
        <v>24.89816506466628</v>
      </c>
      <c r="P80" s="48">
        <v>9.670324671955823</v>
      </c>
      <c r="Q80" s="48">
        <v>2.4548841628504117</v>
      </c>
      <c r="R80" s="48">
        <v>0.7191218731159948</v>
      </c>
      <c r="S80" s="48">
        <v>1.1074818352253555</v>
      </c>
      <c r="T80" s="48">
        <v>1.5350397858116964</v>
      </c>
      <c r="U80" s="48">
        <v>8.691908381863934</v>
      </c>
      <c r="V80" s="48">
        <v>1.920346300753882</v>
      </c>
      <c r="W80" s="48">
        <v>0.0027279237566183</v>
      </c>
      <c r="X80" s="48">
        <v>0</v>
      </c>
      <c r="Y80" s="48"/>
      <c r="Z80" s="48"/>
      <c r="AA80" s="48"/>
      <c r="AB80" s="48"/>
      <c r="AC80" s="48"/>
      <c r="AD80" s="48"/>
      <c r="AE80" s="49"/>
      <c r="AF80" s="49"/>
      <c r="AG80" s="49"/>
      <c r="AH80" s="49"/>
      <c r="AI80" s="49"/>
      <c r="AJ80" s="49"/>
      <c r="AK80" s="49"/>
      <c r="AL80" s="49"/>
      <c r="AM80" s="49"/>
      <c r="AN80" s="49"/>
    </row>
    <row r="81" spans="1:40" s="106" customFormat="1" ht="11.25">
      <c r="A81" s="135"/>
      <c r="B81" s="148"/>
      <c r="C81" s="136"/>
      <c r="D81" s="136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9"/>
      <c r="AF81" s="49"/>
      <c r="AG81" s="49"/>
      <c r="AH81" s="49"/>
      <c r="AI81" s="49"/>
      <c r="AJ81" s="49"/>
      <c r="AK81" s="49"/>
      <c r="AL81" s="49"/>
      <c r="AM81" s="49"/>
      <c r="AN81" s="49"/>
    </row>
    <row r="82" spans="1:40" s="106" customFormat="1" ht="11.25">
      <c r="A82" s="135">
        <v>42</v>
      </c>
      <c r="B82" s="147" t="s">
        <v>249</v>
      </c>
      <c r="C82" s="146" t="s">
        <v>250</v>
      </c>
      <c r="D82" s="136" t="s">
        <v>114</v>
      </c>
      <c r="E82" s="48">
        <f aca="true" t="shared" si="8" ref="E82:X82">(E80)</f>
        <v>51</v>
      </c>
      <c r="F82" s="48">
        <f t="shared" si="8"/>
        <v>24.89816506466628</v>
      </c>
      <c r="G82" s="48">
        <f t="shared" si="8"/>
        <v>9.670324671955823</v>
      </c>
      <c r="H82" s="48">
        <f t="shared" si="8"/>
        <v>2.4548841628504117</v>
      </c>
      <c r="I82" s="48">
        <f t="shared" si="8"/>
        <v>0.7191218731159948</v>
      </c>
      <c r="J82" s="48">
        <f t="shared" si="8"/>
        <v>1.1074818352253555</v>
      </c>
      <c r="K82" s="48">
        <f t="shared" si="8"/>
        <v>10.22694816767563</v>
      </c>
      <c r="L82" s="48">
        <f t="shared" si="8"/>
        <v>1.920346300753882</v>
      </c>
      <c r="M82" s="48">
        <f t="shared" si="8"/>
        <v>0.0027279237566183</v>
      </c>
      <c r="N82" s="48">
        <f t="shared" si="8"/>
        <v>0</v>
      </c>
      <c r="O82" s="48">
        <f t="shared" si="8"/>
        <v>24.89816506466628</v>
      </c>
      <c r="P82" s="48">
        <f t="shared" si="8"/>
        <v>9.670324671955823</v>
      </c>
      <c r="Q82" s="48">
        <f t="shared" si="8"/>
        <v>2.4548841628504117</v>
      </c>
      <c r="R82" s="48">
        <f t="shared" si="8"/>
        <v>0.7191218731159948</v>
      </c>
      <c r="S82" s="48">
        <f t="shared" si="8"/>
        <v>1.1074818352253555</v>
      </c>
      <c r="T82" s="48">
        <f t="shared" si="8"/>
        <v>1.5350397858116964</v>
      </c>
      <c r="U82" s="48">
        <f t="shared" si="8"/>
        <v>8.691908381863934</v>
      </c>
      <c r="V82" s="48">
        <f t="shared" si="8"/>
        <v>1.920346300753882</v>
      </c>
      <c r="W82" s="48">
        <f t="shared" si="8"/>
        <v>0.0027279237566183</v>
      </c>
      <c r="X82" s="48">
        <f t="shared" si="8"/>
        <v>0</v>
      </c>
      <c r="Y82" s="48"/>
      <c r="Z82" s="48"/>
      <c r="AA82" s="48"/>
      <c r="AB82" s="48"/>
      <c r="AC82" s="48"/>
      <c r="AD82" s="48"/>
      <c r="AE82" s="49"/>
      <c r="AF82" s="49"/>
      <c r="AG82" s="49"/>
      <c r="AH82" s="49"/>
      <c r="AI82" s="49"/>
      <c r="AJ82" s="49"/>
      <c r="AK82" s="49"/>
      <c r="AL82" s="49"/>
      <c r="AM82" s="49"/>
      <c r="AN82" s="49"/>
    </row>
    <row r="83" spans="1:40" s="106" customFormat="1" ht="11.25">
      <c r="A83" s="135"/>
      <c r="B83" s="150"/>
      <c r="C83" s="151"/>
      <c r="D83" s="145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9"/>
      <c r="AF83" s="49"/>
      <c r="AG83" s="49"/>
      <c r="AH83" s="49"/>
      <c r="AI83" s="49"/>
      <c r="AJ83" s="49"/>
      <c r="AK83" s="49"/>
      <c r="AL83" s="49"/>
      <c r="AM83" s="49"/>
      <c r="AN83" s="49"/>
    </row>
    <row r="84" spans="1:40" s="106" customFormat="1" ht="11.25">
      <c r="A84" s="135">
        <v>43</v>
      </c>
      <c r="B84" s="144" t="s">
        <v>251</v>
      </c>
      <c r="C84" s="146" t="s">
        <v>252</v>
      </c>
      <c r="D84" s="136" t="s">
        <v>114</v>
      </c>
      <c r="E84" s="48">
        <f aca="true" t="shared" si="9" ref="E84:X84">(E64+E69+E76+E82)</f>
        <v>486616736</v>
      </c>
      <c r="F84" s="48">
        <f t="shared" si="9"/>
        <v>300192250.10180867</v>
      </c>
      <c r="G84" s="48">
        <f t="shared" si="9"/>
        <v>116583677.6337608</v>
      </c>
      <c r="H84" s="48">
        <f t="shared" si="9"/>
        <v>29521383.11845094</v>
      </c>
      <c r="I84" s="48">
        <f t="shared" si="9"/>
        <v>8618499.016074803</v>
      </c>
      <c r="J84" s="48">
        <f t="shared" si="9"/>
        <v>13285654.324783843</v>
      </c>
      <c r="K84" s="48">
        <f t="shared" si="9"/>
        <v>18382572.144848324</v>
      </c>
      <c r="L84" s="48">
        <f t="shared" si="9"/>
        <v>1.920346300753882</v>
      </c>
      <c r="M84" s="48">
        <f t="shared" si="9"/>
        <v>32697.7399262656</v>
      </c>
      <c r="N84" s="48">
        <f t="shared" si="9"/>
        <v>0</v>
      </c>
      <c r="O84" s="48">
        <f t="shared" si="9"/>
        <v>300192250.10180867</v>
      </c>
      <c r="P84" s="48">
        <f t="shared" si="9"/>
        <v>116583677.6337608</v>
      </c>
      <c r="Q84" s="48">
        <f t="shared" si="9"/>
        <v>29521383.11845094</v>
      </c>
      <c r="R84" s="48">
        <f t="shared" si="9"/>
        <v>8618499.016074803</v>
      </c>
      <c r="S84" s="48">
        <f t="shared" si="9"/>
        <v>13285654.324783843</v>
      </c>
      <c r="T84" s="48">
        <f t="shared" si="9"/>
        <v>18382563.452939942</v>
      </c>
      <c r="U84" s="48">
        <f t="shared" si="9"/>
        <v>8.691908381863934</v>
      </c>
      <c r="V84" s="48">
        <f t="shared" si="9"/>
        <v>1.920346300753882</v>
      </c>
      <c r="W84" s="48">
        <f t="shared" si="9"/>
        <v>32697.7399262656</v>
      </c>
      <c r="X84" s="48">
        <f t="shared" si="9"/>
        <v>0</v>
      </c>
      <c r="Y84" s="48"/>
      <c r="Z84" s="48"/>
      <c r="AA84" s="48"/>
      <c r="AB84" s="48"/>
      <c r="AC84" s="48"/>
      <c r="AD84" s="48"/>
      <c r="AE84" s="49"/>
      <c r="AF84" s="49"/>
      <c r="AG84" s="49"/>
      <c r="AH84" s="49"/>
      <c r="AI84" s="49"/>
      <c r="AJ84" s="49"/>
      <c r="AK84" s="49"/>
      <c r="AL84" s="49"/>
      <c r="AM84" s="49"/>
      <c r="AN84" s="49"/>
    </row>
    <row r="85" spans="1:40" s="106" customFormat="1" ht="11.25">
      <c r="A85" s="135"/>
      <c r="B85" s="150"/>
      <c r="C85" s="135"/>
      <c r="D85" s="145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  <c r="AF85" s="49"/>
      <c r="AG85" s="49"/>
      <c r="AH85" s="49"/>
      <c r="AI85" s="49"/>
      <c r="AJ85" s="49"/>
      <c r="AK85" s="49"/>
      <c r="AL85" s="49"/>
      <c r="AM85" s="49"/>
      <c r="AN85" s="49"/>
    </row>
    <row r="86" spans="1:40" s="106" customFormat="1" ht="11.25">
      <c r="A86" s="135"/>
      <c r="B86" s="155" t="s">
        <v>253</v>
      </c>
      <c r="C86" s="151"/>
      <c r="D86" s="136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  <c r="AF86" s="49"/>
      <c r="AG86" s="49"/>
      <c r="AH86" s="49"/>
      <c r="AI86" s="49"/>
      <c r="AJ86" s="49"/>
      <c r="AK86" s="49"/>
      <c r="AL86" s="49"/>
      <c r="AM86" s="49"/>
      <c r="AN86" s="49"/>
    </row>
    <row r="87" spans="1:40" s="106" customFormat="1" ht="11.25">
      <c r="A87" s="135"/>
      <c r="B87" s="152"/>
      <c r="C87" s="151"/>
      <c r="D87" s="136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9"/>
      <c r="AF87" s="49"/>
      <c r="AG87" s="49"/>
      <c r="AH87" s="49"/>
      <c r="AI87" s="49"/>
      <c r="AJ87" s="49"/>
      <c r="AK87" s="49"/>
      <c r="AL87" s="49"/>
      <c r="AM87" s="49"/>
      <c r="AN87" s="49"/>
    </row>
    <row r="88" spans="1:40" s="106" customFormat="1" ht="11.25">
      <c r="A88" s="135">
        <v>44</v>
      </c>
      <c r="B88" s="148" t="s">
        <v>254</v>
      </c>
      <c r="C88" s="136" t="s">
        <v>255</v>
      </c>
      <c r="D88" s="136" t="s">
        <v>220</v>
      </c>
      <c r="E88" s="48">
        <v>-138838726</v>
      </c>
      <c r="F88" s="48">
        <v>-85591049.71448392</v>
      </c>
      <c r="G88" s="48">
        <v>-33243142.11922288</v>
      </c>
      <c r="H88" s="48">
        <v>-8439019.979187574</v>
      </c>
      <c r="I88" s="48">
        <v>-2472085.626903964</v>
      </c>
      <c r="J88" s="48">
        <v>-3807129.263159289</v>
      </c>
      <c r="K88" s="48">
        <v>-5276921.663900965</v>
      </c>
      <c r="L88" s="48">
        <v>0</v>
      </c>
      <c r="M88" s="48">
        <v>-9377.633141382988</v>
      </c>
      <c r="N88" s="48">
        <v>0</v>
      </c>
      <c r="O88" s="48">
        <v>-85591049.71448392</v>
      </c>
      <c r="P88" s="48">
        <v>-33243142.11922288</v>
      </c>
      <c r="Q88" s="48">
        <v>-8439019.979187574</v>
      </c>
      <c r="R88" s="48">
        <v>-2472085.626903964</v>
      </c>
      <c r="S88" s="48">
        <v>-3807129.263159289</v>
      </c>
      <c r="T88" s="48">
        <v>-5276921.663900965</v>
      </c>
      <c r="U88" s="48">
        <v>0</v>
      </c>
      <c r="V88" s="48">
        <v>0</v>
      </c>
      <c r="W88" s="48">
        <v>-9377.633141382988</v>
      </c>
      <c r="X88" s="48">
        <v>0</v>
      </c>
      <c r="Y88" s="48"/>
      <c r="Z88" s="48"/>
      <c r="AA88" s="48"/>
      <c r="AB88" s="48"/>
      <c r="AC88" s="48"/>
      <c r="AD88" s="48"/>
      <c r="AE88" s="49"/>
      <c r="AF88" s="49"/>
      <c r="AG88" s="49"/>
      <c r="AH88" s="49"/>
      <c r="AI88" s="49"/>
      <c r="AJ88" s="49"/>
      <c r="AK88" s="49"/>
      <c r="AL88" s="49"/>
      <c r="AM88" s="49"/>
      <c r="AN88" s="49"/>
    </row>
    <row r="89" spans="1:40" s="106" customFormat="1" ht="11.25">
      <c r="A89" s="135">
        <v>45</v>
      </c>
      <c r="B89" s="148" t="s">
        <v>256</v>
      </c>
      <c r="C89" s="136" t="s">
        <v>257</v>
      </c>
      <c r="D89" s="136" t="s">
        <v>220</v>
      </c>
      <c r="E89" s="48">
        <v>-5796038</v>
      </c>
      <c r="F89" s="48">
        <v>-3573131.1493382473</v>
      </c>
      <c r="G89" s="48">
        <v>-1387786.5384793025</v>
      </c>
      <c r="H89" s="48">
        <v>-352299.9806417871</v>
      </c>
      <c r="I89" s="48">
        <v>-103201.04948808879</v>
      </c>
      <c r="J89" s="48">
        <v>-158934.51716189933</v>
      </c>
      <c r="K89" s="48">
        <v>-220293.2810474883</v>
      </c>
      <c r="L89" s="48">
        <v>0</v>
      </c>
      <c r="M89" s="48">
        <v>-391.4838431859075</v>
      </c>
      <c r="N89" s="48">
        <v>0</v>
      </c>
      <c r="O89" s="48">
        <v>-3573131.1493382473</v>
      </c>
      <c r="P89" s="48">
        <v>-1387786.5384793025</v>
      </c>
      <c r="Q89" s="48">
        <v>-352299.9806417871</v>
      </c>
      <c r="R89" s="48">
        <v>-103201.04948808879</v>
      </c>
      <c r="S89" s="48">
        <v>-158934.51716189933</v>
      </c>
      <c r="T89" s="48">
        <v>-220293.2810474883</v>
      </c>
      <c r="U89" s="48">
        <v>0</v>
      </c>
      <c r="V89" s="48">
        <v>0</v>
      </c>
      <c r="W89" s="48">
        <v>-391.4838431859075</v>
      </c>
      <c r="X89" s="48">
        <v>0</v>
      </c>
      <c r="Y89" s="48"/>
      <c r="Z89" s="48"/>
      <c r="AA89" s="48"/>
      <c r="AB89" s="48"/>
      <c r="AC89" s="48"/>
      <c r="AD89" s="48"/>
      <c r="AE89" s="49"/>
      <c r="AF89" s="49"/>
      <c r="AG89" s="49"/>
      <c r="AH89" s="49"/>
      <c r="AI89" s="49"/>
      <c r="AJ89" s="49"/>
      <c r="AK89" s="49"/>
      <c r="AL89" s="49"/>
      <c r="AM89" s="49"/>
      <c r="AN89" s="49"/>
    </row>
    <row r="90" spans="1:40" s="106" customFormat="1" ht="11.25">
      <c r="A90" s="135">
        <v>46</v>
      </c>
      <c r="B90" s="148" t="s">
        <v>258</v>
      </c>
      <c r="C90" s="136" t="s">
        <v>259</v>
      </c>
      <c r="D90" s="136" t="s">
        <v>220</v>
      </c>
      <c r="E90" s="48">
        <v>-88571</v>
      </c>
      <c r="F90" s="48">
        <v>-54602.09181306918</v>
      </c>
      <c r="G90" s="48">
        <v>-21207.183510468756</v>
      </c>
      <c r="H90" s="48">
        <v>-5383.601968348677</v>
      </c>
      <c r="I90" s="48">
        <v>-1577.046277855582</v>
      </c>
      <c r="J90" s="48">
        <v>-2428.7261607923524</v>
      </c>
      <c r="K90" s="48">
        <v>-3366.3678871078982</v>
      </c>
      <c r="L90" s="48">
        <v>0</v>
      </c>
      <c r="M90" s="48">
        <v>-5.982382357537858</v>
      </c>
      <c r="N90" s="48">
        <v>0</v>
      </c>
      <c r="O90" s="48">
        <v>-54602.09181306918</v>
      </c>
      <c r="P90" s="48">
        <v>-21207.183510468756</v>
      </c>
      <c r="Q90" s="48">
        <v>-5383.601968348677</v>
      </c>
      <c r="R90" s="48">
        <v>-1577.046277855582</v>
      </c>
      <c r="S90" s="48">
        <v>-2428.7261607923524</v>
      </c>
      <c r="T90" s="48">
        <v>-3366.3678871078982</v>
      </c>
      <c r="U90" s="48">
        <v>0</v>
      </c>
      <c r="V90" s="48">
        <v>0</v>
      </c>
      <c r="W90" s="48">
        <v>-5.982382357537858</v>
      </c>
      <c r="X90" s="48">
        <v>0</v>
      </c>
      <c r="Y90" s="48"/>
      <c r="Z90" s="48"/>
      <c r="AA90" s="48"/>
      <c r="AB90" s="48"/>
      <c r="AC90" s="48"/>
      <c r="AD90" s="48"/>
      <c r="AE90" s="49"/>
      <c r="AF90" s="49"/>
      <c r="AG90" s="49"/>
      <c r="AH90" s="49"/>
      <c r="AI90" s="49"/>
      <c r="AJ90" s="49"/>
      <c r="AK90" s="49"/>
      <c r="AL90" s="49"/>
      <c r="AM90" s="49"/>
      <c r="AN90" s="49"/>
    </row>
    <row r="91" spans="1:40" s="106" customFormat="1" ht="11.25">
      <c r="A91" s="135">
        <v>47</v>
      </c>
      <c r="B91" s="148" t="s">
        <v>260</v>
      </c>
      <c r="C91" s="136" t="s">
        <v>261</v>
      </c>
      <c r="D91" s="136" t="s">
        <v>220</v>
      </c>
      <c r="E91" s="48">
        <v>-3399884</v>
      </c>
      <c r="F91" s="48">
        <v>-2095954.4130898928</v>
      </c>
      <c r="G91" s="48">
        <v>-814058.3701471876</v>
      </c>
      <c r="H91" s="48">
        <v>-206654.79891338217</v>
      </c>
      <c r="I91" s="48">
        <v>-60536.45558185803</v>
      </c>
      <c r="J91" s="48">
        <v>-93229.01643268504</v>
      </c>
      <c r="K91" s="48">
        <v>-129221.30626832653</v>
      </c>
      <c r="L91" s="48">
        <v>0</v>
      </c>
      <c r="M91" s="48">
        <v>-229.63956666713986</v>
      </c>
      <c r="N91" s="48">
        <v>0</v>
      </c>
      <c r="O91" s="48">
        <v>-2095954.4130898928</v>
      </c>
      <c r="P91" s="48">
        <v>-814058.3701471876</v>
      </c>
      <c r="Q91" s="48">
        <v>-206654.79891338217</v>
      </c>
      <c r="R91" s="48">
        <v>-60536.45558185803</v>
      </c>
      <c r="S91" s="48">
        <v>-93229.01643268504</v>
      </c>
      <c r="T91" s="48">
        <v>-129221.30626832653</v>
      </c>
      <c r="U91" s="48">
        <v>0</v>
      </c>
      <c r="V91" s="48">
        <v>0</v>
      </c>
      <c r="W91" s="48">
        <v>-229.63956666713986</v>
      </c>
      <c r="X91" s="48">
        <v>0</v>
      </c>
      <c r="Y91" s="48"/>
      <c r="Z91" s="48"/>
      <c r="AA91" s="48"/>
      <c r="AB91" s="48"/>
      <c r="AC91" s="48"/>
      <c r="AD91" s="48"/>
      <c r="AE91" s="49"/>
      <c r="AF91" s="49"/>
      <c r="AG91" s="49"/>
      <c r="AH91" s="49"/>
      <c r="AI91" s="49"/>
      <c r="AJ91" s="49"/>
      <c r="AK91" s="49"/>
      <c r="AL91" s="49"/>
      <c r="AM91" s="49"/>
      <c r="AN91" s="49"/>
    </row>
    <row r="92" spans="1:40" s="106" customFormat="1" ht="11.25">
      <c r="A92" s="135"/>
      <c r="B92" s="109"/>
      <c r="C92" s="153"/>
      <c r="D92" s="145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9"/>
      <c r="AF92" s="49"/>
      <c r="AG92" s="49"/>
      <c r="AH92" s="49"/>
      <c r="AI92" s="49"/>
      <c r="AJ92" s="49"/>
      <c r="AK92" s="49"/>
      <c r="AL92" s="49"/>
      <c r="AM92" s="49"/>
      <c r="AN92" s="49"/>
    </row>
    <row r="93" spans="1:40" s="106" customFormat="1" ht="11.25">
      <c r="A93" s="135">
        <v>48</v>
      </c>
      <c r="B93" s="156" t="s">
        <v>262</v>
      </c>
      <c r="C93" s="146" t="s">
        <v>263</v>
      </c>
      <c r="D93" s="136" t="s">
        <v>114</v>
      </c>
      <c r="E93" s="48">
        <f aca="true" t="shared" si="10" ref="E93:X93">(E88+E89+E90+E91)</f>
        <v>-148123219</v>
      </c>
      <c r="F93" s="48">
        <f t="shared" si="10"/>
        <v>-91314737.36872512</v>
      </c>
      <c r="G93" s="48">
        <f t="shared" si="10"/>
        <v>-35466194.21135984</v>
      </c>
      <c r="H93" s="48">
        <f t="shared" si="10"/>
        <v>-9003358.360711092</v>
      </c>
      <c r="I93" s="48">
        <f t="shared" si="10"/>
        <v>-2637400.178251766</v>
      </c>
      <c r="J93" s="48">
        <f t="shared" si="10"/>
        <v>-4061721.5229146653</v>
      </c>
      <c r="K93" s="48">
        <f t="shared" si="10"/>
        <v>-5629802.619103888</v>
      </c>
      <c r="L93" s="48">
        <f t="shared" si="10"/>
        <v>0</v>
      </c>
      <c r="M93" s="48">
        <f t="shared" si="10"/>
        <v>-10004.738933593573</v>
      </c>
      <c r="N93" s="48">
        <f t="shared" si="10"/>
        <v>0</v>
      </c>
      <c r="O93" s="48">
        <f t="shared" si="10"/>
        <v>-91314737.36872512</v>
      </c>
      <c r="P93" s="48">
        <f t="shared" si="10"/>
        <v>-35466194.21135984</v>
      </c>
      <c r="Q93" s="48">
        <f t="shared" si="10"/>
        <v>-9003358.360711092</v>
      </c>
      <c r="R93" s="48">
        <f t="shared" si="10"/>
        <v>-2637400.178251766</v>
      </c>
      <c r="S93" s="48">
        <f t="shared" si="10"/>
        <v>-4061721.5229146653</v>
      </c>
      <c r="T93" s="48">
        <f t="shared" si="10"/>
        <v>-5629802.619103888</v>
      </c>
      <c r="U93" s="48">
        <f t="shared" si="10"/>
        <v>0</v>
      </c>
      <c r="V93" s="48">
        <f t="shared" si="10"/>
        <v>0</v>
      </c>
      <c r="W93" s="48">
        <f t="shared" si="10"/>
        <v>-10004.738933593573</v>
      </c>
      <c r="X93" s="48">
        <f t="shared" si="10"/>
        <v>0</v>
      </c>
      <c r="Y93" s="48"/>
      <c r="Z93" s="48"/>
      <c r="AA93" s="48"/>
      <c r="AB93" s="48"/>
      <c r="AC93" s="48"/>
      <c r="AD93" s="48"/>
      <c r="AE93" s="49"/>
      <c r="AF93" s="49"/>
      <c r="AG93" s="49"/>
      <c r="AH93" s="49"/>
      <c r="AI93" s="49"/>
      <c r="AJ93" s="49"/>
      <c r="AK93" s="49"/>
      <c r="AL93" s="49"/>
      <c r="AM93" s="49"/>
      <c r="AN93" s="49"/>
    </row>
    <row r="94" spans="1:40" s="106" customFormat="1" ht="11.25">
      <c r="A94" s="135"/>
      <c r="B94" s="156"/>
      <c r="C94" s="146"/>
      <c r="D94" s="136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9"/>
      <c r="AF94" s="49"/>
      <c r="AG94" s="49"/>
      <c r="AH94" s="49"/>
      <c r="AI94" s="49"/>
      <c r="AJ94" s="49"/>
      <c r="AK94" s="49"/>
      <c r="AL94" s="49"/>
      <c r="AM94" s="49"/>
      <c r="AN94" s="49"/>
    </row>
    <row r="95" spans="1:40" s="106" customFormat="1" ht="11.25">
      <c r="A95" s="135">
        <v>49</v>
      </c>
      <c r="B95" s="156" t="s">
        <v>264</v>
      </c>
      <c r="C95" s="146" t="s">
        <v>265</v>
      </c>
      <c r="D95" s="136" t="s">
        <v>114</v>
      </c>
      <c r="E95" s="48">
        <f aca="true" t="shared" si="11" ref="E95:X95">(E53+E84+E93)</f>
        <v>423123517</v>
      </c>
      <c r="F95" s="48">
        <f t="shared" si="11"/>
        <v>265637261.97561985</v>
      </c>
      <c r="G95" s="48">
        <f t="shared" si="11"/>
        <v>100652978.75160818</v>
      </c>
      <c r="H95" s="48">
        <f t="shared" si="11"/>
        <v>23380669.173335038</v>
      </c>
      <c r="I95" s="48">
        <f t="shared" si="11"/>
        <v>7091864.8686662875</v>
      </c>
      <c r="J95" s="48">
        <f t="shared" si="11"/>
        <v>11484219.859376045</v>
      </c>
      <c r="K95" s="48">
        <f t="shared" si="11"/>
        <v>14829995.042333288</v>
      </c>
      <c r="L95" s="48">
        <f t="shared" si="11"/>
        <v>20289.62593678483</v>
      </c>
      <c r="M95" s="48">
        <f t="shared" si="11"/>
        <v>26237.703124512205</v>
      </c>
      <c r="N95" s="48">
        <f t="shared" si="11"/>
        <v>0</v>
      </c>
      <c r="O95" s="48">
        <f t="shared" si="11"/>
        <v>265637261.97561985</v>
      </c>
      <c r="P95" s="48">
        <f t="shared" si="11"/>
        <v>100652978.75160818</v>
      </c>
      <c r="Q95" s="48">
        <f t="shared" si="11"/>
        <v>23380669.173335038</v>
      </c>
      <c r="R95" s="48">
        <f t="shared" si="11"/>
        <v>7091864.8686662875</v>
      </c>
      <c r="S95" s="48">
        <f t="shared" si="11"/>
        <v>11484219.859376045</v>
      </c>
      <c r="T95" s="48">
        <f t="shared" si="11"/>
        <v>14738159.746962035</v>
      </c>
      <c r="U95" s="48">
        <f t="shared" si="11"/>
        <v>91835.29537125204</v>
      </c>
      <c r="V95" s="48">
        <f t="shared" si="11"/>
        <v>20289.62593678483</v>
      </c>
      <c r="W95" s="48">
        <f t="shared" si="11"/>
        <v>26237.703124512205</v>
      </c>
      <c r="X95" s="48">
        <f t="shared" si="11"/>
        <v>0</v>
      </c>
      <c r="Y95" s="48"/>
      <c r="Z95" s="48"/>
      <c r="AA95" s="48"/>
      <c r="AB95" s="48"/>
      <c r="AC95" s="48"/>
      <c r="AD95" s="48"/>
      <c r="AE95" s="49"/>
      <c r="AF95" s="49"/>
      <c r="AG95" s="49"/>
      <c r="AH95" s="49"/>
      <c r="AI95" s="49"/>
      <c r="AJ95" s="49"/>
      <c r="AK95" s="49"/>
      <c r="AL95" s="49"/>
      <c r="AM95" s="49"/>
      <c r="AN95" s="49"/>
    </row>
    <row r="96" spans="1:40" s="106" customFormat="1" ht="11.25">
      <c r="A96" s="135"/>
      <c r="B96" s="150"/>
      <c r="C96" s="135"/>
      <c r="D96" s="145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  <c r="AF96" s="49"/>
      <c r="AG96" s="49"/>
      <c r="AH96" s="49"/>
      <c r="AI96" s="49"/>
      <c r="AJ96" s="49"/>
      <c r="AK96" s="49"/>
      <c r="AL96" s="49"/>
      <c r="AM96" s="49"/>
      <c r="AN96" s="49"/>
    </row>
    <row r="97" spans="1:40" ht="11.25">
      <c r="A97" s="135">
        <v>50</v>
      </c>
      <c r="B97" s="156" t="s">
        <v>274</v>
      </c>
      <c r="C97" s="135" t="s">
        <v>153</v>
      </c>
      <c r="D97" s="136" t="s">
        <v>114</v>
      </c>
      <c r="E97" s="48">
        <v>423123517</v>
      </c>
      <c r="F97" s="48">
        <v>265637261.97561985</v>
      </c>
      <c r="G97" s="48">
        <v>100652978.7516082</v>
      </c>
      <c r="H97" s="48">
        <v>23380669.173335034</v>
      </c>
      <c r="I97" s="48">
        <v>7091864.8686662875</v>
      </c>
      <c r="J97" s="48">
        <v>11484219.859376043</v>
      </c>
      <c r="K97" s="48">
        <v>14829995.042333286</v>
      </c>
      <c r="L97" s="48">
        <v>20289.62593678483</v>
      </c>
      <c r="M97" s="48">
        <v>26237.70312451221</v>
      </c>
      <c r="N97" s="48">
        <v>0</v>
      </c>
      <c r="O97" s="48">
        <v>265637261.97561985</v>
      </c>
      <c r="P97" s="48">
        <v>100652978.7516082</v>
      </c>
      <c r="Q97" s="48">
        <v>23380669.173335034</v>
      </c>
      <c r="R97" s="48">
        <v>7091864.8686662875</v>
      </c>
      <c r="S97" s="48">
        <v>11484219.859376043</v>
      </c>
      <c r="T97" s="48">
        <v>14738159.746962033</v>
      </c>
      <c r="U97" s="48">
        <v>91835.29537125204</v>
      </c>
      <c r="V97" s="48">
        <v>20289.62593678483</v>
      </c>
      <c r="W97" s="48">
        <v>26237.70312451221</v>
      </c>
      <c r="X97" s="48">
        <v>0</v>
      </c>
      <c r="Y97" s="48"/>
      <c r="Z97" s="48"/>
      <c r="AA97" s="48"/>
      <c r="AB97" s="48"/>
      <c r="AC97" s="48"/>
      <c r="AD97" s="48"/>
      <c r="AE97" s="49"/>
      <c r="AF97" s="49"/>
      <c r="AG97" s="49"/>
      <c r="AH97" s="49"/>
      <c r="AI97" s="49"/>
      <c r="AJ97" s="49"/>
      <c r="AK97" s="49"/>
      <c r="AL97" s="49"/>
      <c r="AM97" s="49"/>
      <c r="AN97" s="49"/>
    </row>
    <row r="98" spans="1:40" ht="11.25">
      <c r="A98" s="135">
        <v>51</v>
      </c>
      <c r="B98" s="112" t="s">
        <v>275</v>
      </c>
      <c r="C98" s="146" t="s">
        <v>276</v>
      </c>
      <c r="D98" s="136" t="s">
        <v>114</v>
      </c>
      <c r="E98" s="48">
        <f aca="true" t="shared" si="12" ref="E98:X98">(E97-E95)</f>
        <v>0</v>
      </c>
      <c r="F98" s="48">
        <f t="shared" si="12"/>
        <v>0</v>
      </c>
      <c r="G98" s="48">
        <f t="shared" si="12"/>
        <v>1.4901161193847656E-08</v>
      </c>
      <c r="H98" s="48">
        <f t="shared" si="12"/>
        <v>-3.725290298461914E-09</v>
      </c>
      <c r="I98" s="48">
        <f t="shared" si="12"/>
        <v>0</v>
      </c>
      <c r="J98" s="48">
        <f t="shared" si="12"/>
        <v>-1.862645149230957E-09</v>
      </c>
      <c r="K98" s="48">
        <f t="shared" si="12"/>
        <v>-1.862645149230957E-09</v>
      </c>
      <c r="L98" s="48">
        <f t="shared" si="12"/>
        <v>0</v>
      </c>
      <c r="M98" s="48">
        <f t="shared" si="12"/>
        <v>3.637978807091713E-12</v>
      </c>
      <c r="N98" s="48">
        <f t="shared" si="12"/>
        <v>0</v>
      </c>
      <c r="O98" s="48">
        <f t="shared" si="12"/>
        <v>0</v>
      </c>
      <c r="P98" s="48">
        <f t="shared" si="12"/>
        <v>1.4901161193847656E-08</v>
      </c>
      <c r="Q98" s="48">
        <f t="shared" si="12"/>
        <v>-3.725290298461914E-09</v>
      </c>
      <c r="R98" s="48">
        <f t="shared" si="12"/>
        <v>0</v>
      </c>
      <c r="S98" s="48">
        <f t="shared" si="12"/>
        <v>-1.862645149230957E-09</v>
      </c>
      <c r="T98" s="48">
        <f t="shared" si="12"/>
        <v>-1.862645149230957E-09</v>
      </c>
      <c r="U98" s="48">
        <f t="shared" si="12"/>
        <v>0</v>
      </c>
      <c r="V98" s="48">
        <f t="shared" si="12"/>
        <v>0</v>
      </c>
      <c r="W98" s="48">
        <f t="shared" si="12"/>
        <v>3.637978807091713E-12</v>
      </c>
      <c r="X98" s="48">
        <f t="shared" si="12"/>
        <v>0</v>
      </c>
      <c r="Y98" s="48"/>
      <c r="Z98" s="48"/>
      <c r="AA98" s="48"/>
      <c r="AB98" s="48"/>
      <c r="AC98" s="48"/>
      <c r="AD98" s="48"/>
      <c r="AE98" s="49"/>
      <c r="AF98" s="49"/>
      <c r="AG98" s="49"/>
      <c r="AH98" s="49"/>
      <c r="AI98" s="49"/>
      <c r="AJ98" s="49"/>
      <c r="AK98" s="49"/>
      <c r="AL98" s="49"/>
      <c r="AM98" s="49"/>
      <c r="AN98" s="49"/>
    </row>
    <row r="99" ht="11.25">
      <c r="E99" s="158"/>
    </row>
    <row r="100" ht="11.25">
      <c r="E100" s="158"/>
    </row>
    <row r="101" ht="11.25">
      <c r="E101" s="158"/>
    </row>
    <row r="102" ht="11.25">
      <c r="E102" s="158"/>
    </row>
    <row r="103" ht="11.25">
      <c r="E103" s="158"/>
    </row>
    <row r="104" ht="11.25">
      <c r="E104" s="158"/>
    </row>
    <row r="105" ht="11.25">
      <c r="E105" s="158"/>
    </row>
    <row r="106" ht="11.25">
      <c r="E106" s="158"/>
    </row>
    <row r="107" ht="11.25">
      <c r="E107" s="158"/>
    </row>
    <row r="108" ht="11.25">
      <c r="E108" s="158"/>
    </row>
    <row r="109" ht="11.25">
      <c r="E109" s="158"/>
    </row>
    <row r="110" ht="11.25">
      <c r="E110" s="158"/>
    </row>
    <row r="111" ht="11.25">
      <c r="E111" s="158"/>
    </row>
    <row r="112" ht="11.25">
      <c r="E112" s="158"/>
    </row>
    <row r="113" ht="11.25">
      <c r="E113" s="158"/>
    </row>
    <row r="114" ht="11.25">
      <c r="E114" s="158"/>
    </row>
    <row r="115" ht="11.25">
      <c r="E115" s="158"/>
    </row>
    <row r="116" ht="11.25">
      <c r="E116" s="158"/>
    </row>
    <row r="117" ht="11.25">
      <c r="E117" s="158"/>
    </row>
    <row r="118" ht="11.25">
      <c r="E118" s="158"/>
    </row>
    <row r="119" ht="11.25">
      <c r="E119" s="158"/>
    </row>
    <row r="120" ht="11.25">
      <c r="E120" s="158"/>
    </row>
    <row r="121" ht="11.25">
      <c r="E121" s="158"/>
    </row>
    <row r="122" ht="11.25">
      <c r="E122" s="158"/>
    </row>
    <row r="123" ht="11.25">
      <c r="E123" s="158"/>
    </row>
    <row r="124" ht="11.25">
      <c r="E124" s="158"/>
    </row>
    <row r="125" ht="11.25">
      <c r="E125" s="158"/>
    </row>
    <row r="126" ht="11.25">
      <c r="E126" s="158"/>
    </row>
    <row r="127" ht="11.25">
      <c r="E127" s="158"/>
    </row>
    <row r="128" ht="11.25">
      <c r="E128" s="158"/>
    </row>
    <row r="129" ht="11.25">
      <c r="E129" s="158"/>
    </row>
    <row r="130" ht="11.25">
      <c r="E130" s="158"/>
    </row>
    <row r="131" ht="11.25">
      <c r="E131" s="158"/>
    </row>
    <row r="132" ht="11.25">
      <c r="E132" s="158"/>
    </row>
    <row r="133" ht="11.25">
      <c r="E133" s="158"/>
    </row>
    <row r="134" ht="11.25">
      <c r="E134" s="158"/>
    </row>
    <row r="135" ht="11.25">
      <c r="E135" s="158"/>
    </row>
  </sheetData>
  <printOptions horizontalCentered="1"/>
  <pageMargins left="0.5" right="0.5" top="1.75" bottom="1" header="1" footer="0.5"/>
  <pageSetup firstPageNumber="1" useFirstPageNumber="1" horizontalDpi="600" verticalDpi="600" orientation="landscape" scale="70" r:id="rId1"/>
  <headerFooter alignWithMargins="0">
    <oddHeader>&amp;LFourth Exhibit to the 
Prefiled Rebuttal Testimony of
Colleen E. Paulson&amp;CPuget Sound Energy
Gas Cost of Service
Purchased Gas Costs
Includes Revenue Deficiency and Includes Gas Costs&amp;RExhibit No. ___(CEP-14)
Page &amp;P+10 of &amp;N</oddHeader>
    <oddFooter>&amp;LPurchased Gas Costs
Includes Revenue Deficiency and Excludes Gas Costs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AN91"/>
  <sheetViews>
    <sheetView workbookViewId="0" topLeftCell="A1">
      <pane xSplit="2" ySplit="9" topLeftCell="C1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7.7109375" style="50" bestFit="1" customWidth="1"/>
    <col min="2" max="2" width="33.7109375" style="58" bestFit="1" customWidth="1"/>
    <col min="3" max="3" width="9.140625" style="57" customWidth="1"/>
    <col min="4" max="4" width="9.57421875" style="57" bestFit="1" customWidth="1"/>
    <col min="5" max="12" width="11.421875" style="50" customWidth="1"/>
    <col min="13" max="13" width="11.140625" style="50" bestFit="1" customWidth="1"/>
    <col min="14" max="15" width="9.57421875" style="50" hidden="1" customWidth="1"/>
    <col min="16" max="16" width="10.8515625" style="50" hidden="1" customWidth="1"/>
    <col min="17" max="17" width="9.7109375" style="50" hidden="1" customWidth="1"/>
    <col min="18" max="18" width="12.00390625" style="50" hidden="1" customWidth="1"/>
    <col min="19" max="19" width="8.7109375" style="50" hidden="1" customWidth="1"/>
    <col min="20" max="20" width="8.8515625" style="50" hidden="1" customWidth="1"/>
    <col min="21" max="21" width="13.00390625" style="50" hidden="1" customWidth="1"/>
    <col min="22" max="22" width="7.28125" style="50" hidden="1" customWidth="1"/>
    <col min="23" max="23" width="8.7109375" style="50" hidden="1" customWidth="1"/>
    <col min="24" max="24" width="16.140625" style="50" bestFit="1" customWidth="1"/>
    <col min="25" max="25" width="9.00390625" style="50" customWidth="1"/>
    <col min="26" max="26" width="14.421875" style="50" bestFit="1" customWidth="1"/>
    <col min="27" max="199" width="11.8515625" style="50" customWidth="1"/>
    <col min="200" max="16384" width="6.28125" style="50" customWidth="1"/>
  </cols>
  <sheetData>
    <row r="1" spans="1:11" ht="11.25">
      <c r="A1" s="50">
        <v>38</v>
      </c>
      <c r="B1" s="5" t="s">
        <v>0</v>
      </c>
      <c r="C1" s="6">
        <v>1</v>
      </c>
      <c r="K1" s="50" t="s">
        <v>1</v>
      </c>
    </row>
    <row r="2" spans="1:11" ht="12" thickBot="1">
      <c r="A2" s="50">
        <v>1</v>
      </c>
      <c r="B2" s="9" t="s">
        <v>2</v>
      </c>
      <c r="C2" s="10">
        <v>1</v>
      </c>
      <c r="K2" s="57" t="s">
        <v>72</v>
      </c>
    </row>
    <row r="4" spans="1:5" ht="11.25">
      <c r="A4" s="50" t="s">
        <v>73</v>
      </c>
      <c r="B4" s="59" t="s">
        <v>4</v>
      </c>
      <c r="D4" s="46"/>
      <c r="E4" s="60"/>
    </row>
    <row r="5" spans="2:5" ht="11.25">
      <c r="B5" s="59" t="s">
        <v>74</v>
      </c>
      <c r="D5" s="61"/>
      <c r="E5" s="61"/>
    </row>
    <row r="6" spans="2:6" ht="12" thickBot="1">
      <c r="B6" s="62" t="s">
        <v>6</v>
      </c>
      <c r="D6" s="63">
        <v>38291</v>
      </c>
      <c r="F6" s="64"/>
    </row>
    <row r="7" spans="1:40" s="65" customFormat="1" ht="31.5">
      <c r="A7" s="19" t="s">
        <v>7</v>
      </c>
      <c r="B7" s="20" t="s">
        <v>278</v>
      </c>
      <c r="C7" s="21" t="s">
        <v>8</v>
      </c>
      <c r="D7" s="21"/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3" t="s">
        <v>9</v>
      </c>
      <c r="N7" s="23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1:40" s="65" customFormat="1" ht="21">
      <c r="A8" s="25" t="s">
        <v>20</v>
      </c>
      <c r="B8" s="26">
        <v>38291</v>
      </c>
      <c r="C8" s="27" t="s">
        <v>21</v>
      </c>
      <c r="D8" s="27" t="s">
        <v>22</v>
      </c>
      <c r="E8" s="8" t="s">
        <v>23</v>
      </c>
      <c r="F8" s="8" t="s">
        <v>24</v>
      </c>
      <c r="G8" s="8" t="s">
        <v>12</v>
      </c>
      <c r="H8" s="8" t="s">
        <v>13</v>
      </c>
      <c r="I8" s="8" t="s">
        <v>14</v>
      </c>
      <c r="J8" s="8" t="s">
        <v>25</v>
      </c>
      <c r="K8" s="8" t="s">
        <v>26</v>
      </c>
      <c r="L8" s="8" t="s">
        <v>27</v>
      </c>
      <c r="M8" s="28" t="s">
        <v>19</v>
      </c>
      <c r="N8" s="28" t="s">
        <v>28</v>
      </c>
      <c r="O8" s="8" t="s">
        <v>29</v>
      </c>
      <c r="P8" s="8" t="s">
        <v>30</v>
      </c>
      <c r="Q8" s="8" t="s">
        <v>31</v>
      </c>
      <c r="R8" s="8" t="s">
        <v>32</v>
      </c>
      <c r="S8" s="8" t="s">
        <v>33</v>
      </c>
      <c r="T8" s="8" t="s">
        <v>34</v>
      </c>
      <c r="U8" s="8" t="s">
        <v>35</v>
      </c>
      <c r="V8" s="8" t="s">
        <v>27</v>
      </c>
      <c r="W8" s="8" t="s">
        <v>19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s="65" customFormat="1" ht="21.75" thickBot="1">
      <c r="A9" s="29"/>
      <c r="B9" s="30"/>
      <c r="C9" s="30" t="s">
        <v>1</v>
      </c>
      <c r="D9" s="31" t="s">
        <v>36</v>
      </c>
      <c r="E9" s="32"/>
      <c r="F9" s="32"/>
      <c r="G9" s="32"/>
      <c r="H9" s="32"/>
      <c r="I9" s="32"/>
      <c r="J9" s="32"/>
      <c r="K9" s="32"/>
      <c r="L9" s="32"/>
      <c r="M9" s="33"/>
      <c r="N9" s="33" t="s">
        <v>37</v>
      </c>
      <c r="O9" s="32" t="s">
        <v>38</v>
      </c>
      <c r="P9" s="32">
        <v>41</v>
      </c>
      <c r="Q9" s="32">
        <v>85</v>
      </c>
      <c r="R9" s="32">
        <v>86</v>
      </c>
      <c r="S9" s="32">
        <v>87</v>
      </c>
      <c r="T9" s="32">
        <v>57</v>
      </c>
      <c r="U9" s="32" t="s">
        <v>39</v>
      </c>
      <c r="V9" s="32">
        <v>50</v>
      </c>
      <c r="W9" s="32" t="s">
        <v>19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</row>
    <row r="10" spans="1:40" s="58" customFormat="1" ht="11.25">
      <c r="A10" s="57"/>
      <c r="B10" s="58" t="s">
        <v>42</v>
      </c>
      <c r="C10" s="57"/>
      <c r="D10" s="66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s="58" customFormat="1" ht="11.25">
      <c r="A11" s="57">
        <v>1</v>
      </c>
      <c r="B11" s="58" t="s">
        <v>43</v>
      </c>
      <c r="C11" s="57" t="s">
        <v>44</v>
      </c>
      <c r="D11" s="48">
        <v>507342000.90505</v>
      </c>
      <c r="E11" s="48">
        <v>326489847.23910636</v>
      </c>
      <c r="F11" s="48">
        <v>114314132.78828387</v>
      </c>
      <c r="G11" s="48">
        <v>25612870.58230059</v>
      </c>
      <c r="H11" s="48">
        <v>7648535.207332845</v>
      </c>
      <c r="I11" s="48">
        <v>12524021.360881755</v>
      </c>
      <c r="J11" s="48">
        <v>18769864.75095024</v>
      </c>
      <c r="K11" s="48">
        <v>734836.8343622092</v>
      </c>
      <c r="L11" s="48">
        <v>113995.27983331555</v>
      </c>
      <c r="M11" s="48">
        <v>1133896.861998739</v>
      </c>
      <c r="N11" s="48">
        <v>326489847.23910636</v>
      </c>
      <c r="O11" s="48">
        <v>114314132.78828387</v>
      </c>
      <c r="P11" s="48">
        <v>25612870.58230059</v>
      </c>
      <c r="Q11" s="48">
        <v>7648535.207332845</v>
      </c>
      <c r="R11" s="48">
        <v>12524021.360881755</v>
      </c>
      <c r="S11" s="48">
        <v>15530660.304109922</v>
      </c>
      <c r="T11" s="48">
        <v>3239204.446840318</v>
      </c>
      <c r="U11" s="48">
        <v>734836.8343622092</v>
      </c>
      <c r="V11" s="48">
        <v>113995.27983331555</v>
      </c>
      <c r="W11" s="48">
        <v>1133896.861998739</v>
      </c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58" customFormat="1" ht="11.25">
      <c r="A12" s="57">
        <v>2</v>
      </c>
      <c r="B12" s="69" t="s">
        <v>45</v>
      </c>
      <c r="C12" s="57" t="s">
        <v>46</v>
      </c>
      <c r="D12" s="48">
        <v>68114577.00000001</v>
      </c>
      <c r="E12" s="48">
        <v>40784255.88134956</v>
      </c>
      <c r="F12" s="48">
        <v>11600058.997977968</v>
      </c>
      <c r="G12" s="48">
        <v>2725817.733287715</v>
      </c>
      <c r="H12" s="48">
        <v>523534.6572351859</v>
      </c>
      <c r="I12" s="48">
        <v>1124676.3947898974</v>
      </c>
      <c r="J12" s="48">
        <v>2187070.1173237264</v>
      </c>
      <c r="K12" s="48">
        <v>451768.31331230694</v>
      </c>
      <c r="L12" s="48">
        <v>9937.399141841684</v>
      </c>
      <c r="M12" s="48">
        <v>8707457.505581798</v>
      </c>
      <c r="N12" s="48">
        <v>40784255.88134956</v>
      </c>
      <c r="O12" s="48">
        <v>11600058.997977968</v>
      </c>
      <c r="P12" s="48">
        <v>2725817.733287715</v>
      </c>
      <c r="Q12" s="48">
        <v>523534.6572351859</v>
      </c>
      <c r="R12" s="48">
        <v>1124676.3947898974</v>
      </c>
      <c r="S12" s="48">
        <v>423977.3327801341</v>
      </c>
      <c r="T12" s="48">
        <v>1763092.7845435925</v>
      </c>
      <c r="U12" s="48">
        <v>451768.31331230694</v>
      </c>
      <c r="V12" s="48">
        <v>9937.399141841684</v>
      </c>
      <c r="W12" s="48">
        <v>8707457.505581798</v>
      </c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58" customFormat="1" ht="11.25">
      <c r="A13" s="57">
        <v>3</v>
      </c>
      <c r="B13" s="58" t="s">
        <v>75</v>
      </c>
      <c r="C13" s="57" t="s">
        <v>76</v>
      </c>
      <c r="D13" s="48">
        <v>58789572.97237999</v>
      </c>
      <c r="E13" s="48">
        <v>37534529.35124333</v>
      </c>
      <c r="F13" s="48">
        <v>12960274.331864757</v>
      </c>
      <c r="G13" s="48">
        <v>3106537.6880579055</v>
      </c>
      <c r="H13" s="48">
        <v>592009.3542385497</v>
      </c>
      <c r="I13" s="48">
        <v>1218976.7427979622</v>
      </c>
      <c r="J13" s="48">
        <v>2644917.7948925565</v>
      </c>
      <c r="K13" s="48">
        <v>261433.00579789674</v>
      </c>
      <c r="L13" s="48">
        <v>-9429.423731664607</v>
      </c>
      <c r="M13" s="48">
        <v>480324.1272187078</v>
      </c>
      <c r="N13" s="48">
        <v>37534529.35124333</v>
      </c>
      <c r="O13" s="48">
        <v>12960274.331864757</v>
      </c>
      <c r="P13" s="48">
        <v>3106537.6880579055</v>
      </c>
      <c r="Q13" s="48">
        <v>592009.3542385497</v>
      </c>
      <c r="R13" s="48">
        <v>1218976.7427979622</v>
      </c>
      <c r="S13" s="48">
        <v>754073.718786131</v>
      </c>
      <c r="T13" s="48">
        <v>1890844.0761064254</v>
      </c>
      <c r="U13" s="48">
        <v>261433.00579789674</v>
      </c>
      <c r="V13" s="48">
        <v>-9429.423731664607</v>
      </c>
      <c r="W13" s="48">
        <v>480324.1272187078</v>
      </c>
      <c r="X13" s="48"/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s="58" customFormat="1" ht="11.25">
      <c r="A14" s="57"/>
      <c r="C14" s="5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s="58" customFormat="1" ht="11.25">
      <c r="A15" s="57">
        <v>4</v>
      </c>
      <c r="B15" s="58" t="s">
        <v>77</v>
      </c>
      <c r="C15" s="70" t="s">
        <v>78</v>
      </c>
      <c r="D15" s="48">
        <f aca="true" t="shared" si="0" ref="D15:W15">(D11+D12+D13)</f>
        <v>634246150.8774301</v>
      </c>
      <c r="E15" s="48">
        <f t="shared" si="0"/>
        <v>404808632.47169924</v>
      </c>
      <c r="F15" s="48">
        <f t="shared" si="0"/>
        <v>138874466.1181266</v>
      </c>
      <c r="G15" s="48">
        <f t="shared" si="0"/>
        <v>31445226.00364621</v>
      </c>
      <c r="H15" s="48">
        <f t="shared" si="0"/>
        <v>8764079.21880658</v>
      </c>
      <c r="I15" s="48">
        <f t="shared" si="0"/>
        <v>14867674.498469613</v>
      </c>
      <c r="J15" s="48">
        <f t="shared" si="0"/>
        <v>23601852.663166523</v>
      </c>
      <c r="K15" s="48">
        <f t="shared" si="0"/>
        <v>1448038.1534724128</v>
      </c>
      <c r="L15" s="48">
        <f t="shared" si="0"/>
        <v>114503.25524349263</v>
      </c>
      <c r="M15" s="48">
        <f t="shared" si="0"/>
        <v>10321678.494799245</v>
      </c>
      <c r="N15" s="48">
        <f t="shared" si="0"/>
        <v>404808632.47169924</v>
      </c>
      <c r="O15" s="48">
        <f t="shared" si="0"/>
        <v>138874466.1181266</v>
      </c>
      <c r="P15" s="48">
        <f t="shared" si="0"/>
        <v>31445226.00364621</v>
      </c>
      <c r="Q15" s="48">
        <f t="shared" si="0"/>
        <v>8764079.21880658</v>
      </c>
      <c r="R15" s="48">
        <f t="shared" si="0"/>
        <v>14867674.498469613</v>
      </c>
      <c r="S15" s="48">
        <f t="shared" si="0"/>
        <v>16708711.355676187</v>
      </c>
      <c r="T15" s="48">
        <f t="shared" si="0"/>
        <v>6893141.307490336</v>
      </c>
      <c r="U15" s="48">
        <f t="shared" si="0"/>
        <v>1448038.1534724128</v>
      </c>
      <c r="V15" s="48">
        <f t="shared" si="0"/>
        <v>114503.25524349263</v>
      </c>
      <c r="W15" s="48">
        <f t="shared" si="0"/>
        <v>10321678.494799245</v>
      </c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58" customFormat="1" ht="11.25">
      <c r="A16" s="57"/>
      <c r="C16" s="70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58" customFormat="1" ht="11.25">
      <c r="A17" s="57">
        <v>5</v>
      </c>
      <c r="B17" s="71" t="s">
        <v>79</v>
      </c>
      <c r="C17" s="57" t="s">
        <v>80</v>
      </c>
      <c r="D17" s="48">
        <v>97429297.77382399</v>
      </c>
      <c r="E17" s="48">
        <v>65214820.476498745</v>
      </c>
      <c r="F17" s="48">
        <v>17926036.147241775</v>
      </c>
      <c r="G17" s="48">
        <v>4189047.9626432573</v>
      </c>
      <c r="H17" s="48">
        <v>817801.1318658688</v>
      </c>
      <c r="I17" s="48">
        <v>1734497.1404069972</v>
      </c>
      <c r="J17" s="48">
        <v>3800843.9003552278</v>
      </c>
      <c r="K17" s="48">
        <v>785023.1997631622</v>
      </c>
      <c r="L17" s="48">
        <v>17093.51056474524</v>
      </c>
      <c r="M17" s="48">
        <v>2944134.3044842165</v>
      </c>
      <c r="N17" s="48">
        <v>65214820.476498745</v>
      </c>
      <c r="O17" s="48">
        <v>17926036.147241775</v>
      </c>
      <c r="P17" s="48">
        <v>4189047.9626432573</v>
      </c>
      <c r="Q17" s="48">
        <v>817801.1318658688</v>
      </c>
      <c r="R17" s="48">
        <v>1734497.1404069972</v>
      </c>
      <c r="S17" s="48">
        <v>714884.6779116387</v>
      </c>
      <c r="T17" s="48">
        <v>3085959.2224435885</v>
      </c>
      <c r="U17" s="48">
        <v>785023.1997631622</v>
      </c>
      <c r="V17" s="48">
        <v>17093.51056474524</v>
      </c>
      <c r="W17" s="48">
        <v>2944134.3044842165</v>
      </c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58" customFormat="1" ht="11.25">
      <c r="A18" s="57"/>
      <c r="C18" s="5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58" customFormat="1" ht="11.25">
      <c r="A19" s="57">
        <v>6</v>
      </c>
      <c r="B19" s="58" t="s">
        <v>81</v>
      </c>
      <c r="C19" s="57" t="s">
        <v>82</v>
      </c>
      <c r="D19" s="48">
        <f aca="true" t="shared" si="1" ref="D19:W19">(D15+D17)</f>
        <v>731675448.651254</v>
      </c>
      <c r="E19" s="48">
        <f t="shared" si="1"/>
        <v>470023452.94819796</v>
      </c>
      <c r="F19" s="48">
        <f t="shared" si="1"/>
        <v>156800502.26536837</v>
      </c>
      <c r="G19" s="48">
        <f t="shared" si="1"/>
        <v>35634273.96628947</v>
      </c>
      <c r="H19" s="48">
        <f t="shared" si="1"/>
        <v>9581880.350672448</v>
      </c>
      <c r="I19" s="48">
        <f t="shared" si="1"/>
        <v>16602171.638876611</v>
      </c>
      <c r="J19" s="48">
        <f t="shared" si="1"/>
        <v>27402696.56352175</v>
      </c>
      <c r="K19" s="48">
        <f t="shared" si="1"/>
        <v>2233061.353235575</v>
      </c>
      <c r="L19" s="48">
        <f t="shared" si="1"/>
        <v>131596.76580823786</v>
      </c>
      <c r="M19" s="48">
        <f t="shared" si="1"/>
        <v>13265812.799283462</v>
      </c>
      <c r="N19" s="48">
        <f t="shared" si="1"/>
        <v>470023452.94819796</v>
      </c>
      <c r="O19" s="48">
        <f t="shared" si="1"/>
        <v>156800502.26536837</v>
      </c>
      <c r="P19" s="48">
        <f t="shared" si="1"/>
        <v>35634273.96628947</v>
      </c>
      <c r="Q19" s="48">
        <f t="shared" si="1"/>
        <v>9581880.350672448</v>
      </c>
      <c r="R19" s="48">
        <f t="shared" si="1"/>
        <v>16602171.638876611</v>
      </c>
      <c r="S19" s="48">
        <f t="shared" si="1"/>
        <v>17423596.033587825</v>
      </c>
      <c r="T19" s="48">
        <f t="shared" si="1"/>
        <v>9979100.529933924</v>
      </c>
      <c r="U19" s="48">
        <f t="shared" si="1"/>
        <v>2233061.353235575</v>
      </c>
      <c r="V19" s="48">
        <f t="shared" si="1"/>
        <v>131596.76580823786</v>
      </c>
      <c r="W19" s="48">
        <f t="shared" si="1"/>
        <v>13265812.799283462</v>
      </c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58" customFormat="1" ht="11.25">
      <c r="A20" s="57">
        <v>7</v>
      </c>
      <c r="B20" s="58" t="s">
        <v>83</v>
      </c>
      <c r="C20" s="57" t="s">
        <v>84</v>
      </c>
      <c r="D20" s="48">
        <v>704140083</v>
      </c>
      <c r="E20" s="48">
        <v>447313869.9006531</v>
      </c>
      <c r="F20" s="48">
        <v>156973333.5130625</v>
      </c>
      <c r="G20" s="48">
        <v>35994540.44575396</v>
      </c>
      <c r="H20" s="48">
        <v>9087180.663259836</v>
      </c>
      <c r="I20" s="48">
        <v>16057638.11225078</v>
      </c>
      <c r="J20" s="48">
        <v>28848721.815798737</v>
      </c>
      <c r="K20" s="48">
        <v>1690854.7416310748</v>
      </c>
      <c r="L20" s="48">
        <v>36623.80759006489</v>
      </c>
      <c r="M20" s="48">
        <v>8137320</v>
      </c>
      <c r="N20" s="48">
        <v>447313869.9006531</v>
      </c>
      <c r="O20" s="48">
        <v>156973333.5130625</v>
      </c>
      <c r="P20" s="48">
        <v>35994540.44575396</v>
      </c>
      <c r="Q20" s="48">
        <v>9087180.663259836</v>
      </c>
      <c r="R20" s="48">
        <v>16057638.11225078</v>
      </c>
      <c r="S20" s="48">
        <v>16532853.075875212</v>
      </c>
      <c r="T20" s="48">
        <v>12315868.739923526</v>
      </c>
      <c r="U20" s="48">
        <v>1690854.7416310748</v>
      </c>
      <c r="V20" s="48">
        <v>36623.80759006489</v>
      </c>
      <c r="W20" s="48">
        <v>8137320</v>
      </c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s="58" customFormat="1" ht="11.25">
      <c r="A21" s="57"/>
      <c r="C21" s="5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58" customFormat="1" ht="11.25">
      <c r="A22" s="57">
        <v>8</v>
      </c>
      <c r="B22" s="58" t="s">
        <v>85</v>
      </c>
      <c r="C22" s="57" t="s">
        <v>86</v>
      </c>
      <c r="D22" s="48">
        <f aca="true" t="shared" si="2" ref="D22:W22">(D19-D20)</f>
        <v>27535365.651254058</v>
      </c>
      <c r="E22" s="48">
        <f t="shared" si="2"/>
        <v>22709583.047544837</v>
      </c>
      <c r="F22" s="48">
        <f t="shared" si="2"/>
        <v>-172831.2476941347</v>
      </c>
      <c r="G22" s="48">
        <f t="shared" si="2"/>
        <v>-360266.4794644937</v>
      </c>
      <c r="H22" s="48">
        <f t="shared" si="2"/>
        <v>494699.68741261214</v>
      </c>
      <c r="I22" s="48">
        <f t="shared" si="2"/>
        <v>544533.5266258307</v>
      </c>
      <c r="J22" s="48">
        <f t="shared" si="2"/>
        <v>-1446025.2522769868</v>
      </c>
      <c r="K22" s="48">
        <f t="shared" si="2"/>
        <v>542206.6116045001</v>
      </c>
      <c r="L22" s="48">
        <f t="shared" si="2"/>
        <v>94972.95821817298</v>
      </c>
      <c r="M22" s="48">
        <f t="shared" si="2"/>
        <v>5128492.799283462</v>
      </c>
      <c r="N22" s="48">
        <f t="shared" si="2"/>
        <v>22709583.047544837</v>
      </c>
      <c r="O22" s="48">
        <f t="shared" si="2"/>
        <v>-172831.2476941347</v>
      </c>
      <c r="P22" s="48">
        <f t="shared" si="2"/>
        <v>-360266.4794644937</v>
      </c>
      <c r="Q22" s="48">
        <f t="shared" si="2"/>
        <v>494699.68741261214</v>
      </c>
      <c r="R22" s="48">
        <f t="shared" si="2"/>
        <v>544533.5266258307</v>
      </c>
      <c r="S22" s="48">
        <f t="shared" si="2"/>
        <v>890742.957712613</v>
      </c>
      <c r="T22" s="48">
        <f t="shared" si="2"/>
        <v>-2336768.2099896017</v>
      </c>
      <c r="U22" s="48">
        <f t="shared" si="2"/>
        <v>542206.6116045001</v>
      </c>
      <c r="V22" s="48">
        <f t="shared" si="2"/>
        <v>94972.95821817298</v>
      </c>
      <c r="W22" s="48">
        <f t="shared" si="2"/>
        <v>5128492.799283462</v>
      </c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58" customFormat="1" ht="11.25">
      <c r="A23" s="57"/>
      <c r="C23" s="5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58" customFormat="1" ht="11.25">
      <c r="A24" s="57">
        <v>9</v>
      </c>
      <c r="B24" s="58" t="s">
        <v>87</v>
      </c>
      <c r="C24" s="57" t="s">
        <v>88</v>
      </c>
      <c r="D24" s="48">
        <v>44513652.05281676</v>
      </c>
      <c r="E24" s="48">
        <v>36712295.41115323</v>
      </c>
      <c r="F24" s="48">
        <v>-279398.8691178907</v>
      </c>
      <c r="G24" s="48">
        <v>-582406.5282548787</v>
      </c>
      <c r="H24" s="48">
        <v>799731.1542917301</v>
      </c>
      <c r="I24" s="48">
        <v>880292.5024608013</v>
      </c>
      <c r="J24" s="48">
        <v>-2337643.3694285336</v>
      </c>
      <c r="K24" s="48">
        <v>876530.8133324274</v>
      </c>
      <c r="L24" s="48">
        <v>153533.2150694692</v>
      </c>
      <c r="M24" s="48">
        <v>8290717.723310262</v>
      </c>
      <c r="N24" s="48">
        <v>36712295.41115323</v>
      </c>
      <c r="O24" s="48">
        <v>-279398.8691178907</v>
      </c>
      <c r="P24" s="48">
        <v>-582406.5282548787</v>
      </c>
      <c r="Q24" s="48">
        <v>799731.1542917301</v>
      </c>
      <c r="R24" s="48">
        <v>880292.5024608013</v>
      </c>
      <c r="S24" s="48">
        <v>1439974.4165485844</v>
      </c>
      <c r="T24" s="48">
        <v>-3777617.785977118</v>
      </c>
      <c r="U24" s="48">
        <v>876530.8133324274</v>
      </c>
      <c r="V24" s="48">
        <v>153533.2150694692</v>
      </c>
      <c r="W24" s="48">
        <v>8290717.723310262</v>
      </c>
      <c r="X24" s="48"/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58" customFormat="1" ht="11.25">
      <c r="A25" s="57"/>
      <c r="C25" s="5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58" customFormat="1" ht="11.25">
      <c r="A26" s="57">
        <v>10</v>
      </c>
      <c r="B26" s="72" t="s">
        <v>89</v>
      </c>
      <c r="C26" s="59" t="s">
        <v>90</v>
      </c>
      <c r="D26" s="48">
        <v>692127920</v>
      </c>
      <c r="E26" s="48">
        <v>444574739.28820187</v>
      </c>
      <c r="F26" s="48">
        <v>156262645.25909144</v>
      </c>
      <c r="G26" s="48">
        <v>35840847.718900196</v>
      </c>
      <c r="H26" s="48">
        <v>9065371.845323533</v>
      </c>
      <c r="I26" s="48">
        <v>16005207.392090417</v>
      </c>
      <c r="J26" s="48">
        <v>28673736.924732126</v>
      </c>
      <c r="K26" s="48">
        <v>1668905.052346788</v>
      </c>
      <c r="L26" s="48">
        <v>36466.51931370545</v>
      </c>
      <c r="M26" s="48">
        <v>0</v>
      </c>
      <c r="N26" s="48">
        <v>444574739.28820187</v>
      </c>
      <c r="O26" s="48">
        <v>156262645.25909144</v>
      </c>
      <c r="P26" s="48">
        <v>35840847.718900196</v>
      </c>
      <c r="Q26" s="48">
        <v>9065371.845323533</v>
      </c>
      <c r="R26" s="48">
        <v>16005207.392090417</v>
      </c>
      <c r="S26" s="48">
        <v>16518516.396118768</v>
      </c>
      <c r="T26" s="48">
        <v>12155220.52861336</v>
      </c>
      <c r="U26" s="48">
        <v>1668905.052346788</v>
      </c>
      <c r="V26" s="48">
        <v>36466.51931370545</v>
      </c>
      <c r="W26" s="48">
        <v>0</v>
      </c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58" customFormat="1" ht="11.25">
      <c r="A27" s="57">
        <v>11</v>
      </c>
      <c r="B27" s="73" t="s">
        <v>91</v>
      </c>
      <c r="C27" s="74" t="s">
        <v>92</v>
      </c>
      <c r="D27" s="48">
        <v>8137320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8137320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8137320</v>
      </c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58" customFormat="1" ht="11.25">
      <c r="A28" s="57">
        <v>12</v>
      </c>
      <c r="B28" s="72" t="s">
        <v>89</v>
      </c>
      <c r="C28" s="59" t="s">
        <v>93</v>
      </c>
      <c r="D28" s="48">
        <f aca="true" t="shared" si="3" ref="D28:W28">(D26+D27)</f>
        <v>700265240</v>
      </c>
      <c r="E28" s="48">
        <f t="shared" si="3"/>
        <v>444574739.28820187</v>
      </c>
      <c r="F28" s="48">
        <f t="shared" si="3"/>
        <v>156262645.25909144</v>
      </c>
      <c r="G28" s="48">
        <f t="shared" si="3"/>
        <v>35840847.718900196</v>
      </c>
      <c r="H28" s="48">
        <f t="shared" si="3"/>
        <v>9065371.845323533</v>
      </c>
      <c r="I28" s="48">
        <f t="shared" si="3"/>
        <v>16005207.392090417</v>
      </c>
      <c r="J28" s="48">
        <f t="shared" si="3"/>
        <v>28673736.924732126</v>
      </c>
      <c r="K28" s="48">
        <f t="shared" si="3"/>
        <v>1668905.052346788</v>
      </c>
      <c r="L28" s="48">
        <f t="shared" si="3"/>
        <v>36466.51931370545</v>
      </c>
      <c r="M28" s="48">
        <f t="shared" si="3"/>
        <v>8137320</v>
      </c>
      <c r="N28" s="48">
        <f t="shared" si="3"/>
        <v>444574739.28820187</v>
      </c>
      <c r="O28" s="48">
        <f t="shared" si="3"/>
        <v>156262645.25909144</v>
      </c>
      <c r="P28" s="48">
        <f t="shared" si="3"/>
        <v>35840847.718900196</v>
      </c>
      <c r="Q28" s="48">
        <f t="shared" si="3"/>
        <v>9065371.845323533</v>
      </c>
      <c r="R28" s="48">
        <f t="shared" si="3"/>
        <v>16005207.392090417</v>
      </c>
      <c r="S28" s="48">
        <f t="shared" si="3"/>
        <v>16518516.396118768</v>
      </c>
      <c r="T28" s="48">
        <f t="shared" si="3"/>
        <v>12155220.52861336</v>
      </c>
      <c r="U28" s="48">
        <f t="shared" si="3"/>
        <v>1668905.052346788</v>
      </c>
      <c r="V28" s="48">
        <f t="shared" si="3"/>
        <v>36466.51931370545</v>
      </c>
      <c r="W28" s="48">
        <f t="shared" si="3"/>
        <v>8137320</v>
      </c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58" customFormat="1" ht="11.25">
      <c r="A29" s="57"/>
      <c r="B29" s="72"/>
      <c r="C29" s="5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58" customFormat="1" ht="11.25">
      <c r="A30" s="57">
        <v>13</v>
      </c>
      <c r="B30" s="72" t="s">
        <v>94</v>
      </c>
      <c r="C30" s="59" t="s">
        <v>95</v>
      </c>
      <c r="D30" s="48">
        <f aca="true" t="shared" si="4" ref="D30:W30">(D24+D28)</f>
        <v>744778892.0528167</v>
      </c>
      <c r="E30" s="48">
        <f t="shared" si="4"/>
        <v>481287034.6993551</v>
      </c>
      <c r="F30" s="48">
        <f t="shared" si="4"/>
        <v>155983246.38997355</v>
      </c>
      <c r="G30" s="48">
        <f t="shared" si="4"/>
        <v>35258441.190645315</v>
      </c>
      <c r="H30" s="48">
        <f t="shared" si="4"/>
        <v>9865102.999615263</v>
      </c>
      <c r="I30" s="48">
        <f t="shared" si="4"/>
        <v>16885499.894551218</v>
      </c>
      <c r="J30" s="48">
        <f t="shared" si="4"/>
        <v>26336093.555303592</v>
      </c>
      <c r="K30" s="48">
        <f t="shared" si="4"/>
        <v>2545435.8656792156</v>
      </c>
      <c r="L30" s="48">
        <f t="shared" si="4"/>
        <v>189999.73438317465</v>
      </c>
      <c r="M30" s="48">
        <f t="shared" si="4"/>
        <v>16428037.723310262</v>
      </c>
      <c r="N30" s="48">
        <f t="shared" si="4"/>
        <v>481287034.6993551</v>
      </c>
      <c r="O30" s="48">
        <f t="shared" si="4"/>
        <v>155983246.38997355</v>
      </c>
      <c r="P30" s="48">
        <f t="shared" si="4"/>
        <v>35258441.190645315</v>
      </c>
      <c r="Q30" s="48">
        <f t="shared" si="4"/>
        <v>9865102.999615263</v>
      </c>
      <c r="R30" s="48">
        <f t="shared" si="4"/>
        <v>16885499.894551218</v>
      </c>
      <c r="S30" s="48">
        <f t="shared" si="4"/>
        <v>17958490.81266735</v>
      </c>
      <c r="T30" s="48">
        <f t="shared" si="4"/>
        <v>8377602.742636243</v>
      </c>
      <c r="U30" s="48">
        <f t="shared" si="4"/>
        <v>2545435.8656792156</v>
      </c>
      <c r="V30" s="48">
        <f t="shared" si="4"/>
        <v>189999.73438317465</v>
      </c>
      <c r="W30" s="48">
        <f t="shared" si="4"/>
        <v>16428037.723310262</v>
      </c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58" customFormat="1" ht="11.25">
      <c r="A31" s="57"/>
      <c r="C31" s="5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54" customFormat="1" ht="11.25">
      <c r="A32" s="53">
        <v>14</v>
      </c>
      <c r="B32" s="54" t="s">
        <v>96</v>
      </c>
      <c r="C32" s="55" t="s">
        <v>97</v>
      </c>
      <c r="D32" s="3">
        <f aca="true" t="shared" si="5" ref="D32:W32">(D28/D30)</f>
        <v>0.9402323930930362</v>
      </c>
      <c r="E32" s="3">
        <f t="shared" si="5"/>
        <v>0.9237205809334003</v>
      </c>
      <c r="F32" s="3">
        <f t="shared" si="5"/>
        <v>1.0017912107587463</v>
      </c>
      <c r="G32" s="3">
        <f t="shared" si="5"/>
        <v>1.0165182154567118</v>
      </c>
      <c r="H32" s="3">
        <f t="shared" si="5"/>
        <v>0.918933319365959</v>
      </c>
      <c r="I32" s="3">
        <f t="shared" si="5"/>
        <v>0.9478669563851727</v>
      </c>
      <c r="J32" s="3">
        <f t="shared" si="5"/>
        <v>1.0887619632926835</v>
      </c>
      <c r="K32" s="3">
        <f t="shared" si="5"/>
        <v>0.6556460820125448</v>
      </c>
      <c r="L32" s="3">
        <f t="shared" si="5"/>
        <v>0.19192931733348112</v>
      </c>
      <c r="M32" s="3">
        <f t="shared" si="5"/>
        <v>0.495331221966559</v>
      </c>
      <c r="N32" s="48">
        <f t="shared" si="5"/>
        <v>0.9237205809334003</v>
      </c>
      <c r="O32" s="48">
        <f t="shared" si="5"/>
        <v>1.0017912107587463</v>
      </c>
      <c r="P32" s="48">
        <f t="shared" si="5"/>
        <v>1.0165182154567118</v>
      </c>
      <c r="Q32" s="48">
        <f t="shared" si="5"/>
        <v>0.918933319365959</v>
      </c>
      <c r="R32" s="48">
        <f t="shared" si="5"/>
        <v>0.9478669563851727</v>
      </c>
      <c r="S32" s="48">
        <f t="shared" si="5"/>
        <v>0.9198165128924491</v>
      </c>
      <c r="T32" s="48">
        <f t="shared" si="5"/>
        <v>1.4509187057476047</v>
      </c>
      <c r="U32" s="48">
        <f t="shared" si="5"/>
        <v>0.6556460820125448</v>
      </c>
      <c r="V32" s="48">
        <f t="shared" si="5"/>
        <v>0.19192931733348112</v>
      </c>
      <c r="W32" s="48">
        <f t="shared" si="5"/>
        <v>0.495331221966559</v>
      </c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54" customFormat="1" ht="11.25">
      <c r="A33" s="53"/>
      <c r="C33" s="55"/>
      <c r="D33" s="3"/>
      <c r="E33" s="3"/>
      <c r="F33" s="3"/>
      <c r="G33" s="3"/>
      <c r="H33" s="3"/>
      <c r="I33" s="3"/>
      <c r="J33" s="3"/>
      <c r="K33" s="3"/>
      <c r="L33" s="3"/>
      <c r="M33" s="3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s="54" customFormat="1" ht="11.25">
      <c r="A34" s="53">
        <v>15</v>
      </c>
      <c r="B34" s="54" t="s">
        <v>98</v>
      </c>
      <c r="C34" s="55" t="s">
        <v>70</v>
      </c>
      <c r="D34" s="3">
        <f aca="true" t="shared" si="6" ref="D34:W34">(D32/$D32)</f>
        <v>1</v>
      </c>
      <c r="E34" s="3">
        <f t="shared" si="6"/>
        <v>0.9824385840341898</v>
      </c>
      <c r="F34" s="3">
        <f t="shared" si="6"/>
        <v>1.0654719174939327</v>
      </c>
      <c r="G34" s="3">
        <f t="shared" si="6"/>
        <v>1.0811350714185903</v>
      </c>
      <c r="H34" s="3">
        <f t="shared" si="6"/>
        <v>0.9773470113521502</v>
      </c>
      <c r="I34" s="3">
        <f t="shared" si="6"/>
        <v>1.0081198683944737</v>
      </c>
      <c r="J34" s="3">
        <f t="shared" si="6"/>
        <v>1.1579711263840176</v>
      </c>
      <c r="K34" s="3">
        <f t="shared" si="6"/>
        <v>0.6973234349602636</v>
      </c>
      <c r="L34" s="3">
        <f t="shared" si="6"/>
        <v>0.20412965852208165</v>
      </c>
      <c r="M34" s="3">
        <f t="shared" si="6"/>
        <v>0.5268178650355709</v>
      </c>
      <c r="N34" s="56">
        <f t="shared" si="6"/>
        <v>0.9824385840341898</v>
      </c>
      <c r="O34" s="56">
        <f t="shared" si="6"/>
        <v>1.0654719174939327</v>
      </c>
      <c r="P34" s="56">
        <f t="shared" si="6"/>
        <v>1.0811350714185903</v>
      </c>
      <c r="Q34" s="56">
        <f t="shared" si="6"/>
        <v>0.9773470113521502</v>
      </c>
      <c r="R34" s="56">
        <f t="shared" si="6"/>
        <v>1.0081198683944737</v>
      </c>
      <c r="S34" s="56">
        <f t="shared" si="6"/>
        <v>0.9782863467047482</v>
      </c>
      <c r="T34" s="56">
        <f t="shared" si="6"/>
        <v>1.5431490303951227</v>
      </c>
      <c r="U34" s="56">
        <f t="shared" si="6"/>
        <v>0.6973234349602636</v>
      </c>
      <c r="V34" s="56">
        <f t="shared" si="6"/>
        <v>0.20412965852208165</v>
      </c>
      <c r="W34" s="56">
        <f t="shared" si="6"/>
        <v>0.5268178650355709</v>
      </c>
      <c r="X34" s="56"/>
      <c r="Y34" s="56"/>
      <c r="Z34" s="56"/>
      <c r="AA34" s="56"/>
      <c r="AB34" s="56"/>
      <c r="AC34" s="56"/>
      <c r="AD34" s="56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4:40" ht="11.25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4:40" ht="11.25"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s="58" customFormat="1" ht="11.25">
      <c r="A37" s="57">
        <v>81</v>
      </c>
      <c r="B37" s="71" t="s">
        <v>266</v>
      </c>
      <c r="C37" s="57" t="s">
        <v>72</v>
      </c>
      <c r="D37" s="48">
        <v>27535365.651254013</v>
      </c>
      <c r="E37" s="48">
        <v>22709583.04754488</v>
      </c>
      <c r="F37" s="48">
        <v>-172831.24769406812</v>
      </c>
      <c r="G37" s="48">
        <v>-360266.47946448857</v>
      </c>
      <c r="H37" s="48">
        <v>494699.68741261214</v>
      </c>
      <c r="I37" s="48">
        <v>544533.5266258335</v>
      </c>
      <c r="J37" s="48">
        <v>-1446025.252276982</v>
      </c>
      <c r="K37" s="48">
        <v>542206.6116044999</v>
      </c>
      <c r="L37" s="48">
        <v>94972.958218173</v>
      </c>
      <c r="M37" s="48">
        <v>5128492.799283463</v>
      </c>
      <c r="N37" s="48">
        <v>22709583.04754488</v>
      </c>
      <c r="O37" s="48">
        <v>-172831.24769406812</v>
      </c>
      <c r="P37" s="48">
        <v>-360266.47946448857</v>
      </c>
      <c r="Q37" s="48">
        <v>494699.68741261214</v>
      </c>
      <c r="R37" s="48">
        <v>544533.5266258335</v>
      </c>
      <c r="S37" s="48">
        <v>890742.9577126198</v>
      </c>
      <c r="T37" s="48">
        <v>-2336768.2099896013</v>
      </c>
      <c r="U37" s="48">
        <v>542206.6116044999</v>
      </c>
      <c r="V37" s="48">
        <v>94972.958218173</v>
      </c>
      <c r="W37" s="48">
        <v>5128492.799283463</v>
      </c>
      <c r="X37" s="48"/>
      <c r="Y37" s="48"/>
      <c r="Z37" s="48"/>
      <c r="AA37" s="48"/>
      <c r="AB37" s="48"/>
      <c r="AC37" s="48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s="58" customFormat="1" ht="11.25">
      <c r="A38" s="57">
        <v>82</v>
      </c>
      <c r="B38" s="72" t="s">
        <v>267</v>
      </c>
      <c r="C38" s="57" t="s">
        <v>268</v>
      </c>
      <c r="D38" s="48">
        <f aca="true" t="shared" si="7" ref="D38:W38">(D37-D22)</f>
        <v>-4.470348358154297E-08</v>
      </c>
      <c r="E38" s="48">
        <f t="shared" si="7"/>
        <v>4.470348358154297E-08</v>
      </c>
      <c r="F38" s="48">
        <f t="shared" si="7"/>
        <v>6.658956408500671E-08</v>
      </c>
      <c r="G38" s="48">
        <f t="shared" si="7"/>
        <v>5.122274160385132E-09</v>
      </c>
      <c r="H38" s="48">
        <f t="shared" si="7"/>
        <v>0</v>
      </c>
      <c r="I38" s="48">
        <f t="shared" si="7"/>
        <v>2.7939677238464355E-09</v>
      </c>
      <c r="J38" s="48">
        <f t="shared" si="7"/>
        <v>4.889443516731262E-09</v>
      </c>
      <c r="K38" s="48">
        <f t="shared" si="7"/>
        <v>-2.3283064365386963E-10</v>
      </c>
      <c r="L38" s="48">
        <f t="shared" si="7"/>
        <v>1.4551915228366852E-11</v>
      </c>
      <c r="M38" s="48">
        <f t="shared" si="7"/>
        <v>9.313225746154785E-10</v>
      </c>
      <c r="N38" s="48">
        <f t="shared" si="7"/>
        <v>4.470348358154297E-08</v>
      </c>
      <c r="O38" s="48">
        <f t="shared" si="7"/>
        <v>6.658956408500671E-08</v>
      </c>
      <c r="P38" s="48">
        <f t="shared" si="7"/>
        <v>5.122274160385132E-09</v>
      </c>
      <c r="Q38" s="48">
        <f t="shared" si="7"/>
        <v>0</v>
      </c>
      <c r="R38" s="48">
        <f t="shared" si="7"/>
        <v>2.7939677238464355E-09</v>
      </c>
      <c r="S38" s="48">
        <f t="shared" si="7"/>
        <v>6.752088665962219E-09</v>
      </c>
      <c r="T38" s="48">
        <f t="shared" si="7"/>
        <v>4.656612873077393E-10</v>
      </c>
      <c r="U38" s="48">
        <f t="shared" si="7"/>
        <v>-2.3283064365386963E-10</v>
      </c>
      <c r="V38" s="48">
        <f t="shared" si="7"/>
        <v>1.4551915228366852E-11</v>
      </c>
      <c r="W38" s="48">
        <f t="shared" si="7"/>
        <v>9.313225746154785E-10</v>
      </c>
      <c r="X38" s="48"/>
      <c r="Y38" s="48"/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s="58" customFormat="1" ht="11.25">
      <c r="A39" s="57"/>
      <c r="C39" s="57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ht="11.25">
      <c r="D40" s="50"/>
    </row>
    <row r="41" ht="11.25">
      <c r="D41" s="50"/>
    </row>
    <row r="42" ht="11.25">
      <c r="D42" s="50"/>
    </row>
    <row r="43" ht="11.25">
      <c r="D43" s="50"/>
    </row>
    <row r="44" ht="11.25">
      <c r="D44" s="50"/>
    </row>
    <row r="45" ht="11.25">
      <c r="D45" s="50"/>
    </row>
    <row r="46" ht="11.25">
      <c r="D46" s="50"/>
    </row>
    <row r="47" ht="11.25">
      <c r="D47" s="50"/>
    </row>
    <row r="48" ht="11.25">
      <c r="D48" s="50"/>
    </row>
    <row r="49" ht="11.25">
      <c r="D49" s="50"/>
    </row>
    <row r="50" ht="11.25">
      <c r="D50" s="50"/>
    </row>
    <row r="51" ht="11.25">
      <c r="D51" s="50"/>
    </row>
    <row r="52" ht="11.25">
      <c r="D52" s="50"/>
    </row>
    <row r="53" ht="11.25">
      <c r="D53" s="50"/>
    </row>
    <row r="89" ht="12" thickBot="1"/>
    <row r="90" spans="2:4" ht="12" thickTop="1">
      <c r="B90" s="75" t="s">
        <v>71</v>
      </c>
      <c r="C90" s="76" t="s">
        <v>1</v>
      </c>
      <c r="D90" s="77"/>
    </row>
    <row r="91" spans="2:4" ht="12" thickBot="1">
      <c r="B91" s="78"/>
      <c r="C91" s="79" t="s">
        <v>90</v>
      </c>
      <c r="D91" s="80"/>
    </row>
    <row r="92" ht="12" thickTop="1"/>
  </sheetData>
  <printOptions horizontalCentered="1"/>
  <pageMargins left="0.5" right="0.5" top="1.75" bottom="1" header="1" footer="0.5"/>
  <pageSetup firstPageNumber="1" useFirstPageNumber="1" horizontalDpi="600" verticalDpi="600" orientation="landscape" scale="75" r:id="rId1"/>
  <headerFooter alignWithMargins="0">
    <oddHeader>&amp;LFourth Exhibit to the 
Prefiled Rebuttal Testimony of
Colleen E. Paulson&amp;CPuget Sound Energy
Allocated Gas Costs versus Gas Revenue
Excludes Revenue Deficiency and Includes Gas Costs&amp;RExhibit No. ___(CEP-14)
Page &amp;P+1 of &amp;N</oddHeader>
    <oddFooter>&amp;LSummary 2
Excludes Revenue Deficiency and Includes Gas Costs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V87"/>
  <sheetViews>
    <sheetView workbookViewId="0" topLeftCell="A1">
      <pane xSplit="3" ySplit="9" topLeftCell="L1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9.140625" style="4" customWidth="1"/>
    <col min="2" max="2" width="28.421875" style="12" bestFit="1" customWidth="1"/>
    <col min="3" max="3" width="10.421875" style="11" bestFit="1" customWidth="1"/>
    <col min="4" max="4" width="10.8515625" style="7" bestFit="1" customWidth="1"/>
    <col min="5" max="13" width="11.57421875" style="7" customWidth="1"/>
    <col min="14" max="14" width="11.57421875" style="7" hidden="1" customWidth="1"/>
    <col min="15" max="15" width="10.421875" style="50" hidden="1" customWidth="1"/>
    <col min="16" max="16" width="10.8515625" style="50" hidden="1" customWidth="1"/>
    <col min="17" max="18" width="12.00390625" style="7" hidden="1" customWidth="1"/>
    <col min="19" max="19" width="8.7109375" style="7" hidden="1" customWidth="1"/>
    <col min="20" max="20" width="9.28125" style="7" hidden="1" customWidth="1"/>
    <col min="21" max="21" width="11.140625" style="7" hidden="1" customWidth="1"/>
    <col min="22" max="22" width="7.7109375" style="7" hidden="1" customWidth="1"/>
    <col min="23" max="23" width="9.28125" style="7" hidden="1" customWidth="1"/>
    <col min="24" max="24" width="10.421875" style="7" customWidth="1"/>
    <col min="25" max="25" width="9.8515625" style="7" bestFit="1" customWidth="1"/>
    <col min="26" max="26" width="9.00390625" style="7" bestFit="1" customWidth="1"/>
    <col min="27" max="16384" width="8.28125" style="7" customWidth="1"/>
  </cols>
  <sheetData>
    <row r="1" spans="1:28" ht="11.25">
      <c r="A1" s="4">
        <v>34</v>
      </c>
      <c r="B1" s="5" t="s">
        <v>0</v>
      </c>
      <c r="C1" s="6">
        <v>1</v>
      </c>
      <c r="K1" s="7" t="s">
        <v>1</v>
      </c>
      <c r="O1" s="7"/>
      <c r="P1" s="7"/>
      <c r="U1" s="8"/>
      <c r="V1" s="8"/>
      <c r="W1" s="8"/>
      <c r="X1" s="8"/>
      <c r="Y1" s="8"/>
      <c r="Z1" s="8"/>
      <c r="AA1" s="44"/>
      <c r="AB1" s="44"/>
    </row>
    <row r="2" spans="1:28" ht="12" thickBot="1">
      <c r="A2" s="4">
        <v>1</v>
      </c>
      <c r="B2" s="9" t="s">
        <v>2</v>
      </c>
      <c r="C2" s="10">
        <v>1</v>
      </c>
      <c r="K2" s="11" t="s">
        <v>64</v>
      </c>
      <c r="O2" s="7"/>
      <c r="P2" s="7"/>
      <c r="U2" s="8"/>
      <c r="V2" s="8"/>
      <c r="W2" s="8"/>
      <c r="X2" s="8"/>
      <c r="Y2" s="8"/>
      <c r="Z2" s="8"/>
      <c r="AA2" s="44"/>
      <c r="AB2" s="44"/>
    </row>
    <row r="3" spans="15:28" ht="11.25">
      <c r="O3" s="7"/>
      <c r="P3" s="7"/>
      <c r="U3" s="8"/>
      <c r="V3" s="8"/>
      <c r="W3" s="8"/>
      <c r="X3" s="8"/>
      <c r="Y3" s="8"/>
      <c r="Z3" s="8"/>
      <c r="AA3" s="44"/>
      <c r="AB3" s="44"/>
    </row>
    <row r="4" spans="1:28" ht="11.25">
      <c r="A4" s="45"/>
      <c r="B4" s="11" t="s">
        <v>4</v>
      </c>
      <c r="D4" s="46"/>
      <c r="E4" s="13"/>
      <c r="J4" s="14"/>
      <c r="K4" s="14"/>
      <c r="O4" s="7"/>
      <c r="P4" s="7"/>
      <c r="U4" s="8"/>
      <c r="V4" s="8"/>
      <c r="W4" s="8"/>
      <c r="X4" s="8"/>
      <c r="Y4" s="8"/>
      <c r="Z4" s="8"/>
      <c r="AA4" s="44"/>
      <c r="AB4" s="44"/>
    </row>
    <row r="5" spans="2:28" ht="11.25">
      <c r="B5" s="15" t="s">
        <v>5</v>
      </c>
      <c r="D5" s="47"/>
      <c r="E5" s="13"/>
      <c r="O5" s="7"/>
      <c r="P5" s="7"/>
      <c r="U5" s="8"/>
      <c r="V5" s="8"/>
      <c r="W5" s="8"/>
      <c r="X5" s="8"/>
      <c r="Y5" s="8"/>
      <c r="Z5" s="8"/>
      <c r="AA5" s="44"/>
      <c r="AB5" s="44"/>
    </row>
    <row r="6" spans="2:28" ht="12" thickBot="1">
      <c r="B6" s="16" t="s">
        <v>6</v>
      </c>
      <c r="D6" s="17">
        <v>38291</v>
      </c>
      <c r="F6" s="18"/>
      <c r="O6" s="7"/>
      <c r="P6" s="7"/>
      <c r="U6" s="8"/>
      <c r="V6" s="8"/>
      <c r="W6" s="8"/>
      <c r="X6" s="8"/>
      <c r="Y6" s="8"/>
      <c r="Z6" s="8"/>
      <c r="AA6" s="44"/>
      <c r="AB6" s="44"/>
    </row>
    <row r="7" spans="1:39" s="24" customFormat="1" ht="21">
      <c r="A7" s="19" t="s">
        <v>7</v>
      </c>
      <c r="B7" s="20" t="s">
        <v>277</v>
      </c>
      <c r="C7" s="21" t="s">
        <v>8</v>
      </c>
      <c r="D7" s="21"/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3" t="s">
        <v>9</v>
      </c>
      <c r="N7" s="22" t="s">
        <v>10</v>
      </c>
      <c r="O7" s="23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24" customFormat="1" ht="21">
      <c r="A8" s="25" t="s">
        <v>20</v>
      </c>
      <c r="B8" s="26">
        <v>38291</v>
      </c>
      <c r="C8" s="27" t="s">
        <v>21</v>
      </c>
      <c r="D8" s="27" t="s">
        <v>22</v>
      </c>
      <c r="E8" s="8" t="s">
        <v>23</v>
      </c>
      <c r="F8" s="8" t="s">
        <v>24</v>
      </c>
      <c r="G8" s="8" t="s">
        <v>12</v>
      </c>
      <c r="H8" s="8" t="s">
        <v>13</v>
      </c>
      <c r="I8" s="8" t="s">
        <v>14</v>
      </c>
      <c r="J8" s="8" t="s">
        <v>25</v>
      </c>
      <c r="K8" s="8" t="s">
        <v>26</v>
      </c>
      <c r="L8" s="8" t="s">
        <v>27</v>
      </c>
      <c r="M8" s="28" t="s">
        <v>19</v>
      </c>
      <c r="N8" s="8" t="s">
        <v>28</v>
      </c>
      <c r="O8" s="28" t="s">
        <v>29</v>
      </c>
      <c r="P8" s="8" t="s">
        <v>30</v>
      </c>
      <c r="Q8" s="8" t="s">
        <v>31</v>
      </c>
      <c r="R8" s="8" t="s">
        <v>32</v>
      </c>
      <c r="S8" s="8" t="s">
        <v>33</v>
      </c>
      <c r="T8" s="8" t="s">
        <v>34</v>
      </c>
      <c r="U8" s="8" t="s">
        <v>35</v>
      </c>
      <c r="V8" s="8" t="s">
        <v>27</v>
      </c>
      <c r="W8" s="8" t="s">
        <v>19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24" customFormat="1" ht="11.25" thickBot="1">
      <c r="A9" s="29"/>
      <c r="B9" s="30"/>
      <c r="C9" s="30" t="s">
        <v>1</v>
      </c>
      <c r="D9" s="31" t="s">
        <v>36</v>
      </c>
      <c r="E9" s="32"/>
      <c r="F9" s="32"/>
      <c r="G9" s="32"/>
      <c r="H9" s="32"/>
      <c r="I9" s="32"/>
      <c r="J9" s="32"/>
      <c r="K9" s="32"/>
      <c r="L9" s="32"/>
      <c r="M9" s="33"/>
      <c r="N9" s="32" t="s">
        <v>37</v>
      </c>
      <c r="O9" s="33" t="s">
        <v>38</v>
      </c>
      <c r="P9" s="32">
        <v>41</v>
      </c>
      <c r="Q9" s="32">
        <v>85</v>
      </c>
      <c r="R9" s="32">
        <v>86</v>
      </c>
      <c r="S9" s="32">
        <v>87</v>
      </c>
      <c r="T9" s="32">
        <v>57</v>
      </c>
      <c r="U9" s="32" t="s">
        <v>39</v>
      </c>
      <c r="V9" s="32">
        <v>50</v>
      </c>
      <c r="W9" s="32" t="s">
        <v>19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2" s="24" customFormat="1" ht="11.25">
      <c r="A10" s="27"/>
      <c r="B10" s="27"/>
      <c r="C10" s="27"/>
      <c r="D10" s="3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4"/>
      <c r="AB10" s="44"/>
      <c r="AC10" s="44"/>
      <c r="AD10" s="44"/>
      <c r="AE10" s="44"/>
      <c r="AF10" s="44"/>
    </row>
    <row r="11" spans="1:40" s="35" customFormat="1" ht="11.25">
      <c r="A11" s="11">
        <v>1</v>
      </c>
      <c r="B11" s="12" t="s">
        <v>40</v>
      </c>
      <c r="C11" s="11" t="s">
        <v>41</v>
      </c>
      <c r="D11" s="48">
        <v>260795493</v>
      </c>
      <c r="E11" s="48">
        <v>169023633.60442</v>
      </c>
      <c r="F11" s="48">
        <v>51305254.58472148</v>
      </c>
      <c r="G11" s="48">
        <v>11690573.656736173</v>
      </c>
      <c r="H11" s="48">
        <v>1658878.708842117</v>
      </c>
      <c r="I11" s="48">
        <v>3988121.027568898</v>
      </c>
      <c r="J11" s="48">
        <v>13310153.31839385</v>
      </c>
      <c r="K11" s="48">
        <v>1669594.0316756736</v>
      </c>
      <c r="L11" s="48">
        <v>11964.067641793405</v>
      </c>
      <c r="M11" s="48">
        <v>8137320.000000001</v>
      </c>
      <c r="N11" s="48">
        <v>169023633.60442</v>
      </c>
      <c r="O11" s="48">
        <v>51305254.58472148</v>
      </c>
      <c r="P11" s="48">
        <v>11690573.656736173</v>
      </c>
      <c r="Q11" s="48">
        <v>1658878.708842117</v>
      </c>
      <c r="R11" s="48">
        <v>3988121.027568898</v>
      </c>
      <c r="S11" s="48">
        <v>1090513.6082684677</v>
      </c>
      <c r="T11" s="48">
        <v>12219639.710125383</v>
      </c>
      <c r="U11" s="48">
        <v>1669594.0316756736</v>
      </c>
      <c r="V11" s="48">
        <v>11964.067641793405</v>
      </c>
      <c r="W11" s="48">
        <v>8137320.000000001</v>
      </c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12" customFormat="1" ht="11.25">
      <c r="A12" s="11"/>
      <c r="C12" s="11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8" s="12" customFormat="1" ht="11.25">
      <c r="A13" s="11"/>
      <c r="B13" s="12" t="s">
        <v>42</v>
      </c>
      <c r="C13" s="1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  <c r="AP13" s="50"/>
      <c r="AQ13" s="50"/>
      <c r="AR13" s="50"/>
      <c r="AS13" s="50"/>
      <c r="AT13" s="50"/>
      <c r="AU13" s="50"/>
      <c r="AV13" s="50"/>
    </row>
    <row r="14" spans="1:48" s="12" customFormat="1" ht="11.25">
      <c r="A14" s="11">
        <v>2</v>
      </c>
      <c r="B14" s="12" t="s">
        <v>43</v>
      </c>
      <c r="C14" s="11" t="s">
        <v>44</v>
      </c>
      <c r="D14" s="48">
        <v>80981588.90505001</v>
      </c>
      <c r="E14" s="48">
        <v>58911027.986551546</v>
      </c>
      <c r="F14" s="48">
        <v>12837074.714438792</v>
      </c>
      <c r="G14" s="48">
        <v>2031387.466425782</v>
      </c>
      <c r="H14" s="48">
        <v>494654.6936501261</v>
      </c>
      <c r="I14" s="48">
        <v>940843.7929936566</v>
      </c>
      <c r="J14" s="48">
        <v>3816899.2642648173</v>
      </c>
      <c r="K14" s="48">
        <v>716848.6414108021</v>
      </c>
      <c r="L14" s="48">
        <v>88398.01789693387</v>
      </c>
      <c r="M14" s="48">
        <v>1144454.327417526</v>
      </c>
      <c r="N14" s="48">
        <v>58911027.986551546</v>
      </c>
      <c r="O14" s="48">
        <v>12837074.714438792</v>
      </c>
      <c r="P14" s="48">
        <v>2031387.466425782</v>
      </c>
      <c r="Q14" s="48">
        <v>494654.6936501261</v>
      </c>
      <c r="R14" s="48">
        <v>940843.7929936566</v>
      </c>
      <c r="S14" s="48">
        <v>659978.3857738604</v>
      </c>
      <c r="T14" s="48">
        <v>3156920.8784909574</v>
      </c>
      <c r="U14" s="48">
        <v>716848.6414108021</v>
      </c>
      <c r="V14" s="48">
        <v>88398.01789693387</v>
      </c>
      <c r="W14" s="48">
        <v>1144454.327417526</v>
      </c>
      <c r="X14" s="48"/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50"/>
      <c r="AQ14" s="50"/>
      <c r="AR14" s="50"/>
      <c r="AS14" s="50"/>
      <c r="AT14" s="50"/>
      <c r="AU14" s="50"/>
      <c r="AV14" s="50"/>
    </row>
    <row r="15" spans="1:48" s="12" customFormat="1" ht="11.25">
      <c r="A15" s="11">
        <v>3</v>
      </c>
      <c r="B15" s="36" t="s">
        <v>45</v>
      </c>
      <c r="C15" s="37" t="s">
        <v>46</v>
      </c>
      <c r="D15" s="48">
        <v>68114577</v>
      </c>
      <c r="E15" s="48">
        <v>40786396.64036342</v>
      </c>
      <c r="F15" s="48">
        <v>11598780.60996543</v>
      </c>
      <c r="G15" s="48">
        <v>2725298.856433834</v>
      </c>
      <c r="H15" s="48">
        <v>523351.165497468</v>
      </c>
      <c r="I15" s="48">
        <v>1124413.9422883496</v>
      </c>
      <c r="J15" s="48">
        <v>2186845.069226207</v>
      </c>
      <c r="K15" s="48">
        <v>451826.3813155803</v>
      </c>
      <c r="L15" s="48">
        <v>9957.281697201073</v>
      </c>
      <c r="M15" s="48">
        <v>8707707.05321251</v>
      </c>
      <c r="N15" s="48">
        <v>40786396.64036342</v>
      </c>
      <c r="O15" s="48">
        <v>11598780.60996543</v>
      </c>
      <c r="P15" s="48">
        <v>2725298.856433834</v>
      </c>
      <c r="Q15" s="48">
        <v>523351.165497468</v>
      </c>
      <c r="R15" s="48">
        <v>1124413.9422883496</v>
      </c>
      <c r="S15" s="48">
        <v>423509.90373590577</v>
      </c>
      <c r="T15" s="48">
        <v>1763335.165490301</v>
      </c>
      <c r="U15" s="48">
        <v>451826.3813155803</v>
      </c>
      <c r="V15" s="48">
        <v>9957.281697201073</v>
      </c>
      <c r="W15" s="48">
        <v>8707707.05321251</v>
      </c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  <c r="AP15" s="50"/>
      <c r="AQ15" s="50"/>
      <c r="AR15" s="50"/>
      <c r="AS15" s="50"/>
      <c r="AT15" s="50"/>
      <c r="AU15" s="50"/>
      <c r="AV15" s="50"/>
    </row>
    <row r="16" spans="1:48" s="35" customFormat="1" ht="11.25">
      <c r="A16" s="11">
        <v>4</v>
      </c>
      <c r="B16" s="12" t="s">
        <v>47</v>
      </c>
      <c r="C16" s="11" t="s">
        <v>48</v>
      </c>
      <c r="D16" s="48">
        <v>28087142.972379997</v>
      </c>
      <c r="E16" s="48">
        <v>18529243.339253534</v>
      </c>
      <c r="F16" s="48">
        <v>5367755.048597619</v>
      </c>
      <c r="G16" s="48">
        <v>1275132.6192957952</v>
      </c>
      <c r="H16" s="48">
        <v>243925.991924638</v>
      </c>
      <c r="I16" s="48">
        <v>524443.1051647163</v>
      </c>
      <c r="J16" s="48">
        <v>1019826.0266651287</v>
      </c>
      <c r="K16" s="48">
        <v>212960.37795467663</v>
      </c>
      <c r="L16" s="48">
        <v>4802.983413037279</v>
      </c>
      <c r="M16" s="48">
        <v>909053.4801108497</v>
      </c>
      <c r="N16" s="48">
        <v>18529243.339253534</v>
      </c>
      <c r="O16" s="48">
        <v>5367755.048597619</v>
      </c>
      <c r="P16" s="48">
        <v>1275132.6192957952</v>
      </c>
      <c r="Q16" s="48">
        <v>243925.991924638</v>
      </c>
      <c r="R16" s="48">
        <v>524443.1051647163</v>
      </c>
      <c r="S16" s="48">
        <v>197000.11795881207</v>
      </c>
      <c r="T16" s="48">
        <v>822825.9087063166</v>
      </c>
      <c r="U16" s="48">
        <v>212960.37795467663</v>
      </c>
      <c r="V16" s="48">
        <v>4802.983413037279</v>
      </c>
      <c r="W16" s="48">
        <v>909053.4801108497</v>
      </c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1"/>
      <c r="AP16" s="51"/>
      <c r="AQ16" s="51"/>
      <c r="AR16" s="51"/>
      <c r="AS16" s="51"/>
      <c r="AT16" s="51"/>
      <c r="AU16" s="51"/>
      <c r="AV16" s="51"/>
    </row>
    <row r="17" spans="1:48" s="12" customFormat="1" ht="21">
      <c r="A17" s="11">
        <v>5</v>
      </c>
      <c r="B17" s="12" t="s">
        <v>49</v>
      </c>
      <c r="C17" s="11" t="s">
        <v>50</v>
      </c>
      <c r="D17" s="48">
        <f aca="true" t="shared" si="0" ref="D17:W17">(D14+D15+D16)</f>
        <v>177183308.87743002</v>
      </c>
      <c r="E17" s="48">
        <f t="shared" si="0"/>
        <v>118226667.9661685</v>
      </c>
      <c r="F17" s="48">
        <f t="shared" si="0"/>
        <v>29803610.373001844</v>
      </c>
      <c r="G17" s="48">
        <f t="shared" si="0"/>
        <v>6031818.9421554115</v>
      </c>
      <c r="H17" s="48">
        <f t="shared" si="0"/>
        <v>1261931.851072232</v>
      </c>
      <c r="I17" s="48">
        <f t="shared" si="0"/>
        <v>2589700.8404467227</v>
      </c>
      <c r="J17" s="48">
        <f t="shared" si="0"/>
        <v>7023570.360156153</v>
      </c>
      <c r="K17" s="48">
        <f t="shared" si="0"/>
        <v>1381635.4006810589</v>
      </c>
      <c r="L17" s="48">
        <f t="shared" si="0"/>
        <v>103158.28300717223</v>
      </c>
      <c r="M17" s="48">
        <f t="shared" si="0"/>
        <v>10761214.860740887</v>
      </c>
      <c r="N17" s="48">
        <f t="shared" si="0"/>
        <v>118226667.9661685</v>
      </c>
      <c r="O17" s="48">
        <f t="shared" si="0"/>
        <v>29803610.373001844</v>
      </c>
      <c r="P17" s="48">
        <f t="shared" si="0"/>
        <v>6031818.9421554115</v>
      </c>
      <c r="Q17" s="48">
        <f t="shared" si="0"/>
        <v>1261931.851072232</v>
      </c>
      <c r="R17" s="48">
        <f t="shared" si="0"/>
        <v>2589700.8404467227</v>
      </c>
      <c r="S17" s="48">
        <f t="shared" si="0"/>
        <v>1280488.4074685783</v>
      </c>
      <c r="T17" s="48">
        <f t="shared" si="0"/>
        <v>5743081.9526875755</v>
      </c>
      <c r="U17" s="48">
        <f t="shared" si="0"/>
        <v>1381635.4006810589</v>
      </c>
      <c r="V17" s="48">
        <f t="shared" si="0"/>
        <v>103158.28300717223</v>
      </c>
      <c r="W17" s="48">
        <f t="shared" si="0"/>
        <v>10761214.860740887</v>
      </c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/>
      <c r="AP17" s="50"/>
      <c r="AQ17" s="50"/>
      <c r="AR17" s="50"/>
      <c r="AS17" s="50"/>
      <c r="AT17" s="50"/>
      <c r="AU17" s="50"/>
      <c r="AV17" s="50"/>
    </row>
    <row r="18" spans="1:48" s="12" customFormat="1" ht="11.25">
      <c r="A18" s="11"/>
      <c r="C18" s="1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0"/>
      <c r="AP18" s="50"/>
      <c r="AQ18" s="50"/>
      <c r="AR18" s="50"/>
      <c r="AS18" s="50"/>
      <c r="AT18" s="50"/>
      <c r="AU18" s="50"/>
      <c r="AV18" s="50"/>
    </row>
    <row r="19" spans="1:48" s="12" customFormat="1" ht="21">
      <c r="A19" s="11">
        <v>6</v>
      </c>
      <c r="B19" s="12" t="s">
        <v>51</v>
      </c>
      <c r="C19" s="11" t="s">
        <v>52</v>
      </c>
      <c r="D19" s="48">
        <f aca="true" t="shared" si="1" ref="D19:W19">(D11-D17)</f>
        <v>83612184.12256998</v>
      </c>
      <c r="E19" s="48">
        <f t="shared" si="1"/>
        <v>50796965.63825151</v>
      </c>
      <c r="F19" s="48">
        <f t="shared" si="1"/>
        <v>21501644.21171964</v>
      </c>
      <c r="G19" s="48">
        <f t="shared" si="1"/>
        <v>5658754.714580761</v>
      </c>
      <c r="H19" s="48">
        <f t="shared" si="1"/>
        <v>396946.8577698851</v>
      </c>
      <c r="I19" s="48">
        <f t="shared" si="1"/>
        <v>1398420.1871221755</v>
      </c>
      <c r="J19" s="48">
        <f t="shared" si="1"/>
        <v>6286582.958237697</v>
      </c>
      <c r="K19" s="48">
        <f t="shared" si="1"/>
        <v>287958.6309946147</v>
      </c>
      <c r="L19" s="48">
        <f t="shared" si="1"/>
        <v>-91194.21536537883</v>
      </c>
      <c r="M19" s="48">
        <f t="shared" si="1"/>
        <v>-2623894.860740886</v>
      </c>
      <c r="N19" s="48">
        <f t="shared" si="1"/>
        <v>50796965.63825151</v>
      </c>
      <c r="O19" s="48">
        <f t="shared" si="1"/>
        <v>21501644.21171964</v>
      </c>
      <c r="P19" s="48">
        <f t="shared" si="1"/>
        <v>5658754.714580761</v>
      </c>
      <c r="Q19" s="48">
        <f t="shared" si="1"/>
        <v>396946.8577698851</v>
      </c>
      <c r="R19" s="48">
        <f t="shared" si="1"/>
        <v>1398420.1871221755</v>
      </c>
      <c r="S19" s="48">
        <f t="shared" si="1"/>
        <v>-189974.7992001106</v>
      </c>
      <c r="T19" s="48">
        <f t="shared" si="1"/>
        <v>6476557.7574378075</v>
      </c>
      <c r="U19" s="48">
        <f t="shared" si="1"/>
        <v>287958.6309946147</v>
      </c>
      <c r="V19" s="48">
        <f t="shared" si="1"/>
        <v>-91194.21536537883</v>
      </c>
      <c r="W19" s="48">
        <f t="shared" si="1"/>
        <v>-2623894.860740886</v>
      </c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0"/>
      <c r="AP19" s="50"/>
      <c r="AQ19" s="50"/>
      <c r="AR19" s="50"/>
      <c r="AS19" s="50"/>
      <c r="AT19" s="50"/>
      <c r="AU19" s="50"/>
      <c r="AV19" s="50"/>
    </row>
    <row r="20" spans="1:48" s="12" customFormat="1" ht="11.25">
      <c r="A20" s="11"/>
      <c r="C20" s="1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  <c r="AP20" s="50"/>
      <c r="AQ20" s="50"/>
      <c r="AR20" s="50"/>
      <c r="AS20" s="50"/>
      <c r="AT20" s="50"/>
      <c r="AU20" s="50"/>
      <c r="AV20" s="50"/>
    </row>
    <row r="21" spans="1:40" s="12" customFormat="1" ht="11.25">
      <c r="A21" s="11">
        <v>7</v>
      </c>
      <c r="B21" s="38" t="s">
        <v>53</v>
      </c>
      <c r="C21" s="11" t="s">
        <v>54</v>
      </c>
      <c r="D21" s="48">
        <v>13718252</v>
      </c>
      <c r="E21" s="48">
        <v>8334258.7300356245</v>
      </c>
      <c r="F21" s="48">
        <v>3527775.0103778173</v>
      </c>
      <c r="G21" s="48">
        <v>928431.9503842776</v>
      </c>
      <c r="H21" s="48">
        <v>65127.07546920216</v>
      </c>
      <c r="I21" s="48">
        <v>229438.81600684952</v>
      </c>
      <c r="J21" s="48">
        <v>1031439.7374620266</v>
      </c>
      <c r="K21" s="48">
        <v>47245.375862544955</v>
      </c>
      <c r="L21" s="48">
        <v>-14962.23595224612</v>
      </c>
      <c r="M21" s="48">
        <v>-430502.4596460931</v>
      </c>
      <c r="N21" s="48">
        <v>8334258.7300356245</v>
      </c>
      <c r="O21" s="48">
        <v>3527775.0103778173</v>
      </c>
      <c r="P21" s="48">
        <v>928431.9503842776</v>
      </c>
      <c r="Q21" s="48">
        <v>65127.07546920216</v>
      </c>
      <c r="R21" s="48">
        <v>229438.81600684952</v>
      </c>
      <c r="S21" s="48">
        <v>-31169.167465546772</v>
      </c>
      <c r="T21" s="48">
        <v>1062608.9049275734</v>
      </c>
      <c r="U21" s="48">
        <v>47245.375862544955</v>
      </c>
      <c r="V21" s="48">
        <v>-14962.23595224612</v>
      </c>
      <c r="W21" s="48">
        <v>-430502.4596460931</v>
      </c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12" customFormat="1" ht="11.25">
      <c r="A22" s="11"/>
      <c r="C22" s="1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12" customFormat="1" ht="11.25">
      <c r="A23" s="11">
        <v>8</v>
      </c>
      <c r="B23" s="38" t="s">
        <v>55</v>
      </c>
      <c r="C23" s="15" t="s">
        <v>56</v>
      </c>
      <c r="D23" s="48">
        <f aca="true" t="shared" si="2" ref="D23:W23">(D17+D21)</f>
        <v>190901560.87743002</v>
      </c>
      <c r="E23" s="48">
        <f t="shared" si="2"/>
        <v>126560926.69620411</v>
      </c>
      <c r="F23" s="48">
        <f t="shared" si="2"/>
        <v>33331385.38337966</v>
      </c>
      <c r="G23" s="48">
        <f t="shared" si="2"/>
        <v>6960250.892539689</v>
      </c>
      <c r="H23" s="48">
        <f t="shared" si="2"/>
        <v>1327058.9265414341</v>
      </c>
      <c r="I23" s="48">
        <f t="shared" si="2"/>
        <v>2819139.656453572</v>
      </c>
      <c r="J23" s="48">
        <f t="shared" si="2"/>
        <v>8055010.09761818</v>
      </c>
      <c r="K23" s="48">
        <f t="shared" si="2"/>
        <v>1428880.7765436037</v>
      </c>
      <c r="L23" s="48">
        <f t="shared" si="2"/>
        <v>88196.04705492611</v>
      </c>
      <c r="M23" s="48">
        <f t="shared" si="2"/>
        <v>10330712.401094794</v>
      </c>
      <c r="N23" s="48">
        <f t="shared" si="2"/>
        <v>126560926.69620411</v>
      </c>
      <c r="O23" s="48">
        <f t="shared" si="2"/>
        <v>33331385.38337966</v>
      </c>
      <c r="P23" s="48">
        <f t="shared" si="2"/>
        <v>6960250.892539689</v>
      </c>
      <c r="Q23" s="48">
        <f t="shared" si="2"/>
        <v>1327058.9265414341</v>
      </c>
      <c r="R23" s="48">
        <f t="shared" si="2"/>
        <v>2819139.656453572</v>
      </c>
      <c r="S23" s="48">
        <f t="shared" si="2"/>
        <v>1249319.2400030314</v>
      </c>
      <c r="T23" s="48">
        <f t="shared" si="2"/>
        <v>6805690.857615149</v>
      </c>
      <c r="U23" s="48">
        <f t="shared" si="2"/>
        <v>1428880.7765436037</v>
      </c>
      <c r="V23" s="48">
        <f t="shared" si="2"/>
        <v>88196.04705492611</v>
      </c>
      <c r="W23" s="48">
        <f t="shared" si="2"/>
        <v>10330712.401094794</v>
      </c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2" customFormat="1" ht="11.25">
      <c r="A24" s="11"/>
      <c r="B24" s="38"/>
      <c r="C24" s="1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2" customFormat="1" ht="11.25">
      <c r="A25" s="11">
        <v>9</v>
      </c>
      <c r="B25" s="12" t="s">
        <v>57</v>
      </c>
      <c r="C25" s="15" t="s">
        <v>58</v>
      </c>
      <c r="D25" s="48">
        <f aca="true" t="shared" si="3" ref="D25:W25">(D11-D23)</f>
        <v>69893932.12256998</v>
      </c>
      <c r="E25" s="48">
        <f t="shared" si="3"/>
        <v>42462706.908215895</v>
      </c>
      <c r="F25" s="48">
        <f t="shared" si="3"/>
        <v>17973869.201341823</v>
      </c>
      <c r="G25" s="48">
        <f t="shared" si="3"/>
        <v>4730322.764196483</v>
      </c>
      <c r="H25" s="48">
        <f t="shared" si="3"/>
        <v>331819.782300683</v>
      </c>
      <c r="I25" s="48">
        <f t="shared" si="3"/>
        <v>1168981.371115326</v>
      </c>
      <c r="J25" s="48">
        <f t="shared" si="3"/>
        <v>5255143.22077567</v>
      </c>
      <c r="K25" s="48">
        <f t="shared" si="3"/>
        <v>240713.2551320698</v>
      </c>
      <c r="L25" s="48">
        <f t="shared" si="3"/>
        <v>-76231.9794131327</v>
      </c>
      <c r="M25" s="48">
        <f t="shared" si="3"/>
        <v>-2193392.4010947933</v>
      </c>
      <c r="N25" s="48">
        <f t="shared" si="3"/>
        <v>42462706.908215895</v>
      </c>
      <c r="O25" s="48">
        <f t="shared" si="3"/>
        <v>17973869.201341823</v>
      </c>
      <c r="P25" s="48">
        <f t="shared" si="3"/>
        <v>4730322.764196483</v>
      </c>
      <c r="Q25" s="48">
        <f t="shared" si="3"/>
        <v>331819.782300683</v>
      </c>
      <c r="R25" s="48">
        <f t="shared" si="3"/>
        <v>1168981.371115326</v>
      </c>
      <c r="S25" s="48">
        <f t="shared" si="3"/>
        <v>-158805.63173456374</v>
      </c>
      <c r="T25" s="48">
        <f t="shared" si="3"/>
        <v>5413948.852510234</v>
      </c>
      <c r="U25" s="48">
        <f t="shared" si="3"/>
        <v>240713.2551320698</v>
      </c>
      <c r="V25" s="48">
        <f t="shared" si="3"/>
        <v>-76231.9794131327</v>
      </c>
      <c r="W25" s="48">
        <f t="shared" si="3"/>
        <v>-2193392.4010947933</v>
      </c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2" customFormat="1" ht="11.25">
      <c r="A26" s="11"/>
      <c r="C26" s="1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2" customFormat="1" ht="11.25">
      <c r="A27" s="11">
        <v>10</v>
      </c>
      <c r="B27" s="38" t="s">
        <v>59</v>
      </c>
      <c r="C27" s="11" t="s">
        <v>60</v>
      </c>
      <c r="D27" s="48">
        <v>1760749053.5200002</v>
      </c>
      <c r="E27" s="48">
        <v>1174365975.4153574</v>
      </c>
      <c r="F27" s="48">
        <v>329857336.57440907</v>
      </c>
      <c r="G27" s="48">
        <v>76314648.81660704</v>
      </c>
      <c r="H27" s="48">
        <v>14797294.043526692</v>
      </c>
      <c r="I27" s="48">
        <v>31595389.745527476</v>
      </c>
      <c r="J27" s="48">
        <v>65470266.00311053</v>
      </c>
      <c r="K27" s="48">
        <v>13531906.710472997</v>
      </c>
      <c r="L27" s="48">
        <v>349359.9348148825</v>
      </c>
      <c r="M27" s="48">
        <v>54466876.27617445</v>
      </c>
      <c r="N27" s="48">
        <v>1174365975.4153574</v>
      </c>
      <c r="O27" s="48">
        <v>329857336.57440907</v>
      </c>
      <c r="P27" s="48">
        <v>76314648.81660704</v>
      </c>
      <c r="Q27" s="48">
        <v>14797294.043526692</v>
      </c>
      <c r="R27" s="48">
        <v>31595389.745527476</v>
      </c>
      <c r="S27" s="48">
        <v>12488032.036725031</v>
      </c>
      <c r="T27" s="48">
        <v>52982233.96638549</v>
      </c>
      <c r="U27" s="48">
        <v>13531906.710472997</v>
      </c>
      <c r="V27" s="48">
        <v>349359.9348148825</v>
      </c>
      <c r="W27" s="48">
        <v>54466876.27617445</v>
      </c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12" customFormat="1" ht="11.25">
      <c r="A28" s="11">
        <v>11</v>
      </c>
      <c r="B28" s="12" t="s">
        <v>61</v>
      </c>
      <c r="C28" s="11" t="s">
        <v>62</v>
      </c>
      <c r="D28" s="48">
        <v>-500677482.99999994</v>
      </c>
      <c r="E28" s="48">
        <v>-331560585.064441</v>
      </c>
      <c r="F28" s="48">
        <v>-95250743.28451629</v>
      </c>
      <c r="G28" s="48">
        <v>-22483717.360028207</v>
      </c>
      <c r="H28" s="48">
        <v>-4323950.585020313</v>
      </c>
      <c r="I28" s="48">
        <v>-9331017.384502336</v>
      </c>
      <c r="J28" s="48">
        <v>-17468583.135033146</v>
      </c>
      <c r="K28" s="48">
        <v>-3597484.9530273937</v>
      </c>
      <c r="L28" s="48">
        <v>-131009.58341829941</v>
      </c>
      <c r="M28" s="48">
        <v>-16530391.650012909</v>
      </c>
      <c r="N28" s="48">
        <v>-331560585.064441</v>
      </c>
      <c r="O28" s="48">
        <v>-95250743.28451629</v>
      </c>
      <c r="P28" s="48">
        <v>-22483717.360028207</v>
      </c>
      <c r="Q28" s="48">
        <v>-4323950.585020313</v>
      </c>
      <c r="R28" s="48">
        <v>-9331017.384502336</v>
      </c>
      <c r="S28" s="48">
        <v>-3450820.868705796</v>
      </c>
      <c r="T28" s="48">
        <v>-14017762.266327348</v>
      </c>
      <c r="U28" s="48">
        <v>-3597484.9530273937</v>
      </c>
      <c r="V28" s="48">
        <v>-131009.58341829941</v>
      </c>
      <c r="W28" s="48">
        <v>-16530391.650012909</v>
      </c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12" customFormat="1" ht="11.25">
      <c r="A29" s="11">
        <v>12</v>
      </c>
      <c r="B29" s="38" t="s">
        <v>63</v>
      </c>
      <c r="C29" s="11" t="s">
        <v>64</v>
      </c>
      <c r="D29" s="48">
        <v>-191767884</v>
      </c>
      <c r="E29" s="48">
        <v>-127612443.75149551</v>
      </c>
      <c r="F29" s="48">
        <v>-38119750.90926584</v>
      </c>
      <c r="G29" s="48">
        <v>-7927031.290787261</v>
      </c>
      <c r="H29" s="48">
        <v>-1516354.8650441533</v>
      </c>
      <c r="I29" s="48">
        <v>-3260251.3242021743</v>
      </c>
      <c r="J29" s="48">
        <v>-6338186.468047916</v>
      </c>
      <c r="K29" s="48">
        <v>-1323505.9570664852</v>
      </c>
      <c r="L29" s="48">
        <v>-29823.97255472459</v>
      </c>
      <c r="M29" s="48">
        <v>-5640535.461535922</v>
      </c>
      <c r="N29" s="48">
        <v>-127612443.75149551</v>
      </c>
      <c r="O29" s="48">
        <v>-38119750.90926584</v>
      </c>
      <c r="P29" s="48">
        <v>-7927031.290787261</v>
      </c>
      <c r="Q29" s="48">
        <v>-1516354.8650441533</v>
      </c>
      <c r="R29" s="48">
        <v>-3260251.3242021743</v>
      </c>
      <c r="S29" s="48">
        <v>-1224366.083823152</v>
      </c>
      <c r="T29" s="48">
        <v>-5113820.384224764</v>
      </c>
      <c r="U29" s="48">
        <v>-1323505.9570664852</v>
      </c>
      <c r="V29" s="48">
        <v>-29823.97255472459</v>
      </c>
      <c r="W29" s="48">
        <v>-5640535.461535922</v>
      </c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12" customFormat="1" ht="11.25">
      <c r="A30" s="11"/>
      <c r="B30" s="38"/>
      <c r="C30" s="1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12" customFormat="1" ht="11.25">
      <c r="A31" s="11">
        <v>13</v>
      </c>
      <c r="B31" s="12" t="s">
        <v>65</v>
      </c>
      <c r="C31" s="15" t="s">
        <v>66</v>
      </c>
      <c r="D31" s="48">
        <f aca="true" t="shared" si="4" ref="D31:W31">(D27+D28+D29)</f>
        <v>1068303686.5200002</v>
      </c>
      <c r="E31" s="48">
        <f t="shared" si="4"/>
        <v>715192946.5994209</v>
      </c>
      <c r="F31" s="48">
        <f t="shared" si="4"/>
        <v>196486842.38062695</v>
      </c>
      <c r="G31" s="48">
        <f t="shared" si="4"/>
        <v>45903900.16579157</v>
      </c>
      <c r="H31" s="48">
        <f t="shared" si="4"/>
        <v>8956988.593462225</v>
      </c>
      <c r="I31" s="48">
        <f t="shared" si="4"/>
        <v>19004121.036822967</v>
      </c>
      <c r="J31" s="48">
        <f t="shared" si="4"/>
        <v>41663496.400029466</v>
      </c>
      <c r="K31" s="48">
        <f t="shared" si="4"/>
        <v>8610915.800379118</v>
      </c>
      <c r="L31" s="48">
        <f t="shared" si="4"/>
        <v>188526.37884185853</v>
      </c>
      <c r="M31" s="48">
        <f t="shared" si="4"/>
        <v>32295949.164625615</v>
      </c>
      <c r="N31" s="48">
        <f t="shared" si="4"/>
        <v>715192946.5994209</v>
      </c>
      <c r="O31" s="48">
        <f t="shared" si="4"/>
        <v>196486842.38062695</v>
      </c>
      <c r="P31" s="48">
        <f t="shared" si="4"/>
        <v>45903900.16579157</v>
      </c>
      <c r="Q31" s="48">
        <f t="shared" si="4"/>
        <v>8956988.593462225</v>
      </c>
      <c r="R31" s="48">
        <f t="shared" si="4"/>
        <v>19004121.036822967</v>
      </c>
      <c r="S31" s="48">
        <f t="shared" si="4"/>
        <v>7812845.084196083</v>
      </c>
      <c r="T31" s="48">
        <f t="shared" si="4"/>
        <v>33850651.31583338</v>
      </c>
      <c r="U31" s="48">
        <f t="shared" si="4"/>
        <v>8610915.800379118</v>
      </c>
      <c r="V31" s="48">
        <f t="shared" si="4"/>
        <v>188526.37884185853</v>
      </c>
      <c r="W31" s="48">
        <f t="shared" si="4"/>
        <v>32295949.164625615</v>
      </c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12" customFormat="1" ht="11.25">
      <c r="A32" s="11"/>
      <c r="C32" s="1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12" customFormat="1" ht="21">
      <c r="A33" s="11">
        <v>14</v>
      </c>
      <c r="B33" s="12" t="s">
        <v>67</v>
      </c>
      <c r="C33" s="1" t="s">
        <v>68</v>
      </c>
      <c r="D33" s="2">
        <f aca="true" t="shared" si="5" ref="D33:W33">(D25/D31)</f>
        <v>0.06542515298271552</v>
      </c>
      <c r="E33" s="2">
        <f t="shared" si="5"/>
        <v>0.059372379314024795</v>
      </c>
      <c r="F33" s="2">
        <f t="shared" si="5"/>
        <v>0.09147619750804238</v>
      </c>
      <c r="G33" s="2">
        <f t="shared" si="5"/>
        <v>0.10304838471484841</v>
      </c>
      <c r="H33" s="2">
        <f t="shared" si="5"/>
        <v>0.03704590877149054</v>
      </c>
      <c r="I33" s="2">
        <f t="shared" si="5"/>
        <v>0.0615119935749868</v>
      </c>
      <c r="J33" s="2">
        <f t="shared" si="5"/>
        <v>0.12613303430702838</v>
      </c>
      <c r="K33" s="2">
        <f t="shared" si="5"/>
        <v>0.027954431411519758</v>
      </c>
      <c r="L33" s="2">
        <f t="shared" si="5"/>
        <v>-0.40435709783127133</v>
      </c>
      <c r="M33" s="2">
        <f t="shared" si="5"/>
        <v>-0.06791540294772506</v>
      </c>
      <c r="N33" s="48">
        <f t="shared" si="5"/>
        <v>0.059372379314024795</v>
      </c>
      <c r="O33" s="48">
        <f t="shared" si="5"/>
        <v>0.09147619750804238</v>
      </c>
      <c r="P33" s="48">
        <f t="shared" si="5"/>
        <v>0.10304838471484841</v>
      </c>
      <c r="Q33" s="48">
        <f t="shared" si="5"/>
        <v>0.03704590877149054</v>
      </c>
      <c r="R33" s="48">
        <f t="shared" si="5"/>
        <v>0.0615119935749868</v>
      </c>
      <c r="S33" s="48">
        <f t="shared" si="5"/>
        <v>-0.020326223036957136</v>
      </c>
      <c r="T33" s="48">
        <f t="shared" si="5"/>
        <v>0.1599363274282968</v>
      </c>
      <c r="U33" s="48">
        <f t="shared" si="5"/>
        <v>0.027954431411519758</v>
      </c>
      <c r="V33" s="48">
        <f t="shared" si="5"/>
        <v>-0.40435709783127133</v>
      </c>
      <c r="W33" s="48">
        <f t="shared" si="5"/>
        <v>-0.06791540294772506</v>
      </c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1.25">
      <c r="A34" s="53">
        <v>15</v>
      </c>
      <c r="B34" s="54" t="s">
        <v>69</v>
      </c>
      <c r="C34" s="55" t="s">
        <v>70</v>
      </c>
      <c r="D34" s="3">
        <f aca="true" t="shared" si="6" ref="D34:W34">(D33/$D33)</f>
        <v>1</v>
      </c>
      <c r="E34" s="3">
        <f t="shared" si="6"/>
        <v>0.9074855251727147</v>
      </c>
      <c r="F34" s="3">
        <f t="shared" si="6"/>
        <v>1.3981808729160972</v>
      </c>
      <c r="G34" s="3">
        <f t="shared" si="6"/>
        <v>1.575057604253099</v>
      </c>
      <c r="H34" s="3">
        <f t="shared" si="6"/>
        <v>0.5662334298442923</v>
      </c>
      <c r="I34" s="3">
        <f t="shared" si="6"/>
        <v>0.940188761824332</v>
      </c>
      <c r="J34" s="3">
        <f t="shared" si="6"/>
        <v>1.9278981944505518</v>
      </c>
      <c r="K34" s="3">
        <f t="shared" si="6"/>
        <v>0.42727345886229656</v>
      </c>
      <c r="L34" s="3">
        <f t="shared" si="6"/>
        <v>-6.180453226270594</v>
      </c>
      <c r="M34" s="3">
        <f t="shared" si="6"/>
        <v>-1.0380625776399397</v>
      </c>
      <c r="N34" s="56">
        <f t="shared" si="6"/>
        <v>0.9074855251727147</v>
      </c>
      <c r="O34" s="56">
        <f t="shared" si="6"/>
        <v>1.3981808729160972</v>
      </c>
      <c r="P34" s="56">
        <f t="shared" si="6"/>
        <v>1.575057604253099</v>
      </c>
      <c r="Q34" s="56">
        <f t="shared" si="6"/>
        <v>0.5662334298442923</v>
      </c>
      <c r="R34" s="56">
        <f t="shared" si="6"/>
        <v>0.940188761824332</v>
      </c>
      <c r="S34" s="56">
        <f t="shared" si="6"/>
        <v>-0.31067902955193794</v>
      </c>
      <c r="T34" s="56">
        <f t="shared" si="6"/>
        <v>2.4445694069763952</v>
      </c>
      <c r="U34" s="56">
        <f t="shared" si="6"/>
        <v>0.42727345886229656</v>
      </c>
      <c r="V34" s="56">
        <f t="shared" si="6"/>
        <v>-6.180453226270594</v>
      </c>
      <c r="W34" s="56">
        <f t="shared" si="6"/>
        <v>-1.0380625776399397</v>
      </c>
      <c r="X34" s="56"/>
      <c r="Y34" s="56"/>
      <c r="Z34" s="56"/>
      <c r="AA34" s="56"/>
      <c r="AB34" s="56"/>
      <c r="AC34" s="56"/>
      <c r="AD34" s="56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4:40" ht="11.25"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4:40" ht="11.25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4:40" ht="11.25"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4:40" ht="11.25"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4:40" ht="11.25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4:40" ht="11.25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4:40" ht="11.2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51" ht="11.25">
      <c r="C51" s="37"/>
    </row>
    <row r="85" ht="12" thickBot="1"/>
    <row r="86" spans="2:4" ht="12" thickTop="1">
      <c r="B86" s="39" t="s">
        <v>71</v>
      </c>
      <c r="C86" s="40" t="s">
        <v>1</v>
      </c>
      <c r="D86" s="41"/>
    </row>
    <row r="87" spans="2:4" ht="12" thickBot="1">
      <c r="B87" s="42"/>
      <c r="C87" s="43" t="s">
        <v>3</v>
      </c>
      <c r="D87" s="41"/>
    </row>
  </sheetData>
  <printOptions horizontalCentered="1"/>
  <pageMargins left="0.5" right="0.5" top="1.75" bottom="1" header="1" footer="0.5"/>
  <pageSetup firstPageNumber="1" useFirstPageNumber="1" horizontalDpi="600" verticalDpi="600" orientation="landscape" scale="75" r:id="rId1"/>
  <headerFooter alignWithMargins="0">
    <oddHeader>&amp;LFourth Exhibit to the 
Prefiled Rebuttal Testimony of
Colleen E. Paulson&amp;CPuget Sound Energy
Summary Results of Gas Operations
Excludes Revenue Deficiency and Excludes Gas Costs&amp;RExhibit No. ___(CEP-14)
Page &amp;P+2 of &amp;N</oddHeader>
    <oddFooter>&amp;LSummary 1
Excludes Revenue Deficiency and Excludes Gas Costs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AN91"/>
  <sheetViews>
    <sheetView workbookViewId="0" topLeftCell="A1">
      <pane xSplit="2" ySplit="9" topLeftCell="K1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7.7109375" style="50" bestFit="1" customWidth="1"/>
    <col min="2" max="2" width="33.7109375" style="58" bestFit="1" customWidth="1"/>
    <col min="3" max="3" width="9.140625" style="57" customWidth="1"/>
    <col min="4" max="4" width="9.57421875" style="57" bestFit="1" customWidth="1"/>
    <col min="5" max="12" width="11.421875" style="50" customWidth="1"/>
    <col min="13" max="13" width="11.140625" style="50" bestFit="1" customWidth="1"/>
    <col min="14" max="15" width="9.57421875" style="50" hidden="1" customWidth="1"/>
    <col min="16" max="16" width="10.8515625" style="50" hidden="1" customWidth="1"/>
    <col min="17" max="17" width="9.7109375" style="50" hidden="1" customWidth="1"/>
    <col min="18" max="18" width="12.00390625" style="50" hidden="1" customWidth="1"/>
    <col min="19" max="19" width="8.7109375" style="50" hidden="1" customWidth="1"/>
    <col min="20" max="20" width="8.8515625" style="50" hidden="1" customWidth="1"/>
    <col min="21" max="21" width="13.00390625" style="50" hidden="1" customWidth="1"/>
    <col min="22" max="22" width="7.28125" style="50" hidden="1" customWidth="1"/>
    <col min="23" max="23" width="8.7109375" style="50" hidden="1" customWidth="1"/>
    <col min="24" max="24" width="16.140625" style="50" bestFit="1" customWidth="1"/>
    <col min="25" max="25" width="9.00390625" style="50" customWidth="1"/>
    <col min="26" max="26" width="14.421875" style="50" bestFit="1" customWidth="1"/>
    <col min="27" max="199" width="11.8515625" style="50" customWidth="1"/>
    <col min="200" max="16384" width="6.28125" style="50" customWidth="1"/>
  </cols>
  <sheetData>
    <row r="1" spans="1:11" ht="11.25">
      <c r="A1" s="50">
        <v>38</v>
      </c>
      <c r="B1" s="5" t="s">
        <v>0</v>
      </c>
      <c r="C1" s="6">
        <v>1</v>
      </c>
      <c r="K1" s="50" t="s">
        <v>1</v>
      </c>
    </row>
    <row r="2" spans="1:11" ht="12" thickBot="1">
      <c r="A2" s="50">
        <v>1</v>
      </c>
      <c r="B2" s="9" t="s">
        <v>2</v>
      </c>
      <c r="C2" s="10">
        <v>1</v>
      </c>
      <c r="K2" s="57" t="s">
        <v>72</v>
      </c>
    </row>
    <row r="4" spans="1:5" ht="11.25">
      <c r="A4" s="50" t="s">
        <v>73</v>
      </c>
      <c r="B4" s="59" t="s">
        <v>4</v>
      </c>
      <c r="D4" s="46"/>
      <c r="E4" s="60"/>
    </row>
    <row r="5" spans="2:5" ht="11.25">
      <c r="B5" s="59" t="s">
        <v>74</v>
      </c>
      <c r="D5" s="61"/>
      <c r="E5" s="61"/>
    </row>
    <row r="6" spans="2:6" ht="12" thickBot="1">
      <c r="B6" s="62" t="s">
        <v>6</v>
      </c>
      <c r="D6" s="63">
        <v>38291</v>
      </c>
      <c r="F6" s="64"/>
    </row>
    <row r="7" spans="1:40" s="65" customFormat="1" ht="31.5">
      <c r="A7" s="19" t="s">
        <v>7</v>
      </c>
      <c r="B7" s="20" t="s">
        <v>277</v>
      </c>
      <c r="C7" s="21" t="s">
        <v>8</v>
      </c>
      <c r="D7" s="21"/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3" t="s">
        <v>9</v>
      </c>
      <c r="N7" s="22" t="s">
        <v>10</v>
      </c>
      <c r="O7" s="23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1:40" s="65" customFormat="1" ht="21">
      <c r="A8" s="25" t="s">
        <v>20</v>
      </c>
      <c r="B8" s="26">
        <v>38291</v>
      </c>
      <c r="C8" s="27" t="s">
        <v>21</v>
      </c>
      <c r="D8" s="27" t="s">
        <v>22</v>
      </c>
      <c r="E8" s="8" t="s">
        <v>23</v>
      </c>
      <c r="F8" s="8" t="s">
        <v>24</v>
      </c>
      <c r="G8" s="8" t="s">
        <v>12</v>
      </c>
      <c r="H8" s="8" t="s">
        <v>13</v>
      </c>
      <c r="I8" s="8" t="s">
        <v>14</v>
      </c>
      <c r="J8" s="8" t="s">
        <v>25</v>
      </c>
      <c r="K8" s="8" t="s">
        <v>26</v>
      </c>
      <c r="L8" s="8" t="s">
        <v>27</v>
      </c>
      <c r="M8" s="28" t="s">
        <v>19</v>
      </c>
      <c r="N8" s="8" t="s">
        <v>28</v>
      </c>
      <c r="O8" s="28" t="s">
        <v>29</v>
      </c>
      <c r="P8" s="8" t="s">
        <v>30</v>
      </c>
      <c r="Q8" s="8" t="s">
        <v>31</v>
      </c>
      <c r="R8" s="8" t="s">
        <v>32</v>
      </c>
      <c r="S8" s="8" t="s">
        <v>33</v>
      </c>
      <c r="T8" s="8" t="s">
        <v>34</v>
      </c>
      <c r="U8" s="8" t="s">
        <v>35</v>
      </c>
      <c r="V8" s="8" t="s">
        <v>27</v>
      </c>
      <c r="W8" s="8" t="s">
        <v>19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s="65" customFormat="1" ht="21.75" thickBot="1">
      <c r="A9" s="29"/>
      <c r="B9" s="30"/>
      <c r="C9" s="30" t="s">
        <v>1</v>
      </c>
      <c r="D9" s="31" t="s">
        <v>36</v>
      </c>
      <c r="E9" s="32"/>
      <c r="F9" s="32"/>
      <c r="G9" s="32"/>
      <c r="H9" s="32"/>
      <c r="I9" s="32"/>
      <c r="J9" s="32"/>
      <c r="K9" s="32"/>
      <c r="L9" s="32"/>
      <c r="M9" s="33"/>
      <c r="N9" s="32" t="s">
        <v>37</v>
      </c>
      <c r="O9" s="33" t="s">
        <v>38</v>
      </c>
      <c r="P9" s="32">
        <v>41</v>
      </c>
      <c r="Q9" s="32">
        <v>85</v>
      </c>
      <c r="R9" s="32">
        <v>86</v>
      </c>
      <c r="S9" s="32">
        <v>87</v>
      </c>
      <c r="T9" s="32">
        <v>57</v>
      </c>
      <c r="U9" s="32" t="s">
        <v>39</v>
      </c>
      <c r="V9" s="32">
        <v>50</v>
      </c>
      <c r="W9" s="32" t="s">
        <v>19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</row>
    <row r="10" spans="1:40" s="58" customFormat="1" ht="11.25">
      <c r="A10" s="57"/>
      <c r="B10" s="58" t="s">
        <v>42</v>
      </c>
      <c r="C10" s="57"/>
      <c r="D10" s="66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s="58" customFormat="1" ht="11.25">
      <c r="A11" s="57">
        <v>1</v>
      </c>
      <c r="B11" s="58" t="s">
        <v>43</v>
      </c>
      <c r="C11" s="57" t="s">
        <v>44</v>
      </c>
      <c r="D11" s="48">
        <v>80981588.90505001</v>
      </c>
      <c r="E11" s="48">
        <v>58911027.986551546</v>
      </c>
      <c r="F11" s="48">
        <v>12837074.714438792</v>
      </c>
      <c r="G11" s="48">
        <v>2031387.466425782</v>
      </c>
      <c r="H11" s="48">
        <v>494654.6936501261</v>
      </c>
      <c r="I11" s="48">
        <v>940843.7929936566</v>
      </c>
      <c r="J11" s="48">
        <v>3816899.2642648173</v>
      </c>
      <c r="K11" s="48">
        <v>716848.6414108021</v>
      </c>
      <c r="L11" s="48">
        <v>88398.01789693387</v>
      </c>
      <c r="M11" s="48">
        <v>1144454.327417526</v>
      </c>
      <c r="N11" s="48">
        <v>58911027.986551546</v>
      </c>
      <c r="O11" s="48">
        <v>12837074.714438792</v>
      </c>
      <c r="P11" s="48">
        <v>2031387.466425782</v>
      </c>
      <c r="Q11" s="48">
        <v>494654.6936501261</v>
      </c>
      <c r="R11" s="48">
        <v>940843.7929936566</v>
      </c>
      <c r="S11" s="48">
        <v>659978.3857738604</v>
      </c>
      <c r="T11" s="48">
        <v>3156920.8784909574</v>
      </c>
      <c r="U11" s="48">
        <v>716848.6414108021</v>
      </c>
      <c r="V11" s="48">
        <v>88398.01789693387</v>
      </c>
      <c r="W11" s="48">
        <v>1144454.327417526</v>
      </c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58" customFormat="1" ht="11.25">
      <c r="A12" s="57">
        <v>2</v>
      </c>
      <c r="B12" s="69" t="s">
        <v>45</v>
      </c>
      <c r="C12" s="57" t="s">
        <v>46</v>
      </c>
      <c r="D12" s="48">
        <v>68114577</v>
      </c>
      <c r="E12" s="48">
        <v>40786396.64036342</v>
      </c>
      <c r="F12" s="48">
        <v>11598780.60996543</v>
      </c>
      <c r="G12" s="48">
        <v>2725298.856433834</v>
      </c>
      <c r="H12" s="48">
        <v>523351.165497468</v>
      </c>
      <c r="I12" s="48">
        <v>1124413.9422883496</v>
      </c>
      <c r="J12" s="48">
        <v>2186845.069226207</v>
      </c>
      <c r="K12" s="48">
        <v>451826.3813155803</v>
      </c>
      <c r="L12" s="48">
        <v>9957.281697201073</v>
      </c>
      <c r="M12" s="48">
        <v>8707707.05321251</v>
      </c>
      <c r="N12" s="48">
        <v>40786396.64036342</v>
      </c>
      <c r="O12" s="48">
        <v>11598780.60996543</v>
      </c>
      <c r="P12" s="48">
        <v>2725298.856433834</v>
      </c>
      <c r="Q12" s="48">
        <v>523351.165497468</v>
      </c>
      <c r="R12" s="48">
        <v>1124413.9422883496</v>
      </c>
      <c r="S12" s="48">
        <v>423509.90373590577</v>
      </c>
      <c r="T12" s="48">
        <v>1763335.165490301</v>
      </c>
      <c r="U12" s="48">
        <v>451826.3813155803</v>
      </c>
      <c r="V12" s="48">
        <v>9957.281697201073</v>
      </c>
      <c r="W12" s="48">
        <v>8707707.05321251</v>
      </c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58" customFormat="1" ht="11.25">
      <c r="A13" s="57">
        <v>3</v>
      </c>
      <c r="B13" s="58" t="s">
        <v>75</v>
      </c>
      <c r="C13" s="57" t="s">
        <v>76</v>
      </c>
      <c r="D13" s="48">
        <v>41805394.97237999</v>
      </c>
      <c r="E13" s="48">
        <v>26863502.06928916</v>
      </c>
      <c r="F13" s="48">
        <v>8895530.058975436</v>
      </c>
      <c r="G13" s="48">
        <v>2203564.5696800724</v>
      </c>
      <c r="H13" s="48">
        <v>309053.0673938402</v>
      </c>
      <c r="I13" s="48">
        <v>753881.9211715659</v>
      </c>
      <c r="J13" s="48">
        <v>2051265.764127155</v>
      </c>
      <c r="K13" s="48">
        <v>260205.75381722162</v>
      </c>
      <c r="L13" s="48">
        <v>-10159.252539208837</v>
      </c>
      <c r="M13" s="48">
        <v>478551.02046475664</v>
      </c>
      <c r="N13" s="48">
        <v>26863502.06928916</v>
      </c>
      <c r="O13" s="48">
        <v>8895530.058975436</v>
      </c>
      <c r="P13" s="48">
        <v>2203564.5696800724</v>
      </c>
      <c r="Q13" s="48">
        <v>309053.0673938402</v>
      </c>
      <c r="R13" s="48">
        <v>753881.9211715659</v>
      </c>
      <c r="S13" s="48">
        <v>165830.95049326526</v>
      </c>
      <c r="T13" s="48">
        <v>1885434.8136338901</v>
      </c>
      <c r="U13" s="48">
        <v>260205.75381722162</v>
      </c>
      <c r="V13" s="48">
        <v>-10159.252539208837</v>
      </c>
      <c r="W13" s="48">
        <v>478551.02046475664</v>
      </c>
      <c r="X13" s="48"/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s="58" customFormat="1" ht="11.25">
      <c r="A14" s="57"/>
      <c r="C14" s="5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s="58" customFormat="1" ht="11.25">
      <c r="A15" s="57">
        <v>4</v>
      </c>
      <c r="B15" s="58" t="s">
        <v>77</v>
      </c>
      <c r="C15" s="70" t="s">
        <v>78</v>
      </c>
      <c r="D15" s="48">
        <f aca="true" t="shared" si="0" ref="D15:W15">(D11+D12+D13)</f>
        <v>190901560.87743</v>
      </c>
      <c r="E15" s="48">
        <f t="shared" si="0"/>
        <v>126560926.69620413</v>
      </c>
      <c r="F15" s="48">
        <f t="shared" si="0"/>
        <v>33331385.38337966</v>
      </c>
      <c r="G15" s="48">
        <f t="shared" si="0"/>
        <v>6960250.892539688</v>
      </c>
      <c r="H15" s="48">
        <f t="shared" si="0"/>
        <v>1327058.9265414341</v>
      </c>
      <c r="I15" s="48">
        <f t="shared" si="0"/>
        <v>2819139.656453572</v>
      </c>
      <c r="J15" s="48">
        <f t="shared" si="0"/>
        <v>8055010.097618179</v>
      </c>
      <c r="K15" s="48">
        <f t="shared" si="0"/>
        <v>1428880.776543604</v>
      </c>
      <c r="L15" s="48">
        <f t="shared" si="0"/>
        <v>88196.04705492611</v>
      </c>
      <c r="M15" s="48">
        <f t="shared" si="0"/>
        <v>10330712.401094794</v>
      </c>
      <c r="N15" s="48">
        <f t="shared" si="0"/>
        <v>126560926.69620413</v>
      </c>
      <c r="O15" s="48">
        <f t="shared" si="0"/>
        <v>33331385.38337966</v>
      </c>
      <c r="P15" s="48">
        <f t="shared" si="0"/>
        <v>6960250.892539688</v>
      </c>
      <c r="Q15" s="48">
        <f t="shared" si="0"/>
        <v>1327058.9265414341</v>
      </c>
      <c r="R15" s="48">
        <f t="shared" si="0"/>
        <v>2819139.656453572</v>
      </c>
      <c r="S15" s="48">
        <f t="shared" si="0"/>
        <v>1249319.2400030314</v>
      </c>
      <c r="T15" s="48">
        <f t="shared" si="0"/>
        <v>6805690.857615149</v>
      </c>
      <c r="U15" s="48">
        <f t="shared" si="0"/>
        <v>1428880.776543604</v>
      </c>
      <c r="V15" s="48">
        <f t="shared" si="0"/>
        <v>88196.04705492611</v>
      </c>
      <c r="W15" s="48">
        <f t="shared" si="0"/>
        <v>10330712.401094794</v>
      </c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58" customFormat="1" ht="11.25">
      <c r="A16" s="57"/>
      <c r="C16" s="70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58" customFormat="1" ht="11.25">
      <c r="A17" s="57">
        <v>5</v>
      </c>
      <c r="B17" s="71" t="s">
        <v>79</v>
      </c>
      <c r="C17" s="57" t="s">
        <v>80</v>
      </c>
      <c r="D17" s="48">
        <v>97429297.773824</v>
      </c>
      <c r="E17" s="48">
        <v>65225597.77637632</v>
      </c>
      <c r="F17" s="48">
        <v>17919600.312623393</v>
      </c>
      <c r="G17" s="48">
        <v>4186435.762289272</v>
      </c>
      <c r="H17" s="48">
        <v>816877.3728301075</v>
      </c>
      <c r="I17" s="48">
        <v>1733175.8663661166</v>
      </c>
      <c r="J17" s="48">
        <v>3799710.932646978</v>
      </c>
      <c r="K17" s="48">
        <v>785315.5335945353</v>
      </c>
      <c r="L17" s="48">
        <v>17193.60602623954</v>
      </c>
      <c r="M17" s="48">
        <v>2945390.6110710436</v>
      </c>
      <c r="N17" s="48">
        <v>65225597.77637632</v>
      </c>
      <c r="O17" s="48">
        <v>17919600.312623393</v>
      </c>
      <c r="P17" s="48">
        <v>4186435.762289272</v>
      </c>
      <c r="Q17" s="48">
        <v>816877.3728301075</v>
      </c>
      <c r="R17" s="48">
        <v>1733175.8663661166</v>
      </c>
      <c r="S17" s="48">
        <v>712531.4831108623</v>
      </c>
      <c r="T17" s="48">
        <v>3087179.4495361163</v>
      </c>
      <c r="U17" s="48">
        <v>785315.5335945353</v>
      </c>
      <c r="V17" s="48">
        <v>17193.60602623954</v>
      </c>
      <c r="W17" s="48">
        <v>2945390.6110710436</v>
      </c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58" customFormat="1" ht="11.25">
      <c r="A18" s="57"/>
      <c r="C18" s="5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58" customFormat="1" ht="11.25">
      <c r="A19" s="57">
        <v>6</v>
      </c>
      <c r="B19" s="58" t="s">
        <v>81</v>
      </c>
      <c r="C19" s="57" t="s">
        <v>82</v>
      </c>
      <c r="D19" s="48">
        <f aca="true" t="shared" si="1" ref="D19:W19">(D15+D17)</f>
        <v>288330858.651254</v>
      </c>
      <c r="E19" s="48">
        <f t="shared" si="1"/>
        <v>191786524.47258043</v>
      </c>
      <c r="F19" s="48">
        <f t="shared" si="1"/>
        <v>51250985.69600305</v>
      </c>
      <c r="G19" s="48">
        <f t="shared" si="1"/>
        <v>11146686.65482896</v>
      </c>
      <c r="H19" s="48">
        <f t="shared" si="1"/>
        <v>2143936.2993715415</v>
      </c>
      <c r="I19" s="48">
        <f t="shared" si="1"/>
        <v>4552315.522819689</v>
      </c>
      <c r="J19" s="48">
        <f t="shared" si="1"/>
        <v>11854721.030265158</v>
      </c>
      <c r="K19" s="48">
        <f t="shared" si="1"/>
        <v>2214196.3101381394</v>
      </c>
      <c r="L19" s="48">
        <f t="shared" si="1"/>
        <v>105389.65308116566</v>
      </c>
      <c r="M19" s="48">
        <f t="shared" si="1"/>
        <v>13276103.012165837</v>
      </c>
      <c r="N19" s="48">
        <f t="shared" si="1"/>
        <v>191786524.47258043</v>
      </c>
      <c r="O19" s="48">
        <f t="shared" si="1"/>
        <v>51250985.69600305</v>
      </c>
      <c r="P19" s="48">
        <f t="shared" si="1"/>
        <v>11146686.65482896</v>
      </c>
      <c r="Q19" s="48">
        <f t="shared" si="1"/>
        <v>2143936.2993715415</v>
      </c>
      <c r="R19" s="48">
        <f t="shared" si="1"/>
        <v>4552315.522819689</v>
      </c>
      <c r="S19" s="48">
        <f t="shared" si="1"/>
        <v>1961850.7231138938</v>
      </c>
      <c r="T19" s="48">
        <f t="shared" si="1"/>
        <v>9892870.307151265</v>
      </c>
      <c r="U19" s="48">
        <f t="shared" si="1"/>
        <v>2214196.3101381394</v>
      </c>
      <c r="V19" s="48">
        <f t="shared" si="1"/>
        <v>105389.65308116566</v>
      </c>
      <c r="W19" s="48">
        <f t="shared" si="1"/>
        <v>13276103.012165837</v>
      </c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58" customFormat="1" ht="11.25">
      <c r="A20" s="57">
        <v>7</v>
      </c>
      <c r="B20" s="58" t="s">
        <v>83</v>
      </c>
      <c r="C20" s="57" t="s">
        <v>84</v>
      </c>
      <c r="D20" s="48">
        <v>260795493</v>
      </c>
      <c r="E20" s="48">
        <v>169023633.60442</v>
      </c>
      <c r="F20" s="48">
        <v>51305254.58472148</v>
      </c>
      <c r="G20" s="48">
        <v>11690573.656736176</v>
      </c>
      <c r="H20" s="48">
        <v>1658878.7088421173</v>
      </c>
      <c r="I20" s="48">
        <v>3988121.027568898</v>
      </c>
      <c r="J20" s="48">
        <v>13310153.318393853</v>
      </c>
      <c r="K20" s="48">
        <v>1669594.0316756733</v>
      </c>
      <c r="L20" s="48">
        <v>11964.067641793405</v>
      </c>
      <c r="M20" s="48">
        <v>8137320</v>
      </c>
      <c r="N20" s="48">
        <v>169023633.60442</v>
      </c>
      <c r="O20" s="48">
        <v>51305254.58472148</v>
      </c>
      <c r="P20" s="48">
        <v>11690573.656736176</v>
      </c>
      <c r="Q20" s="48">
        <v>1658878.7088421173</v>
      </c>
      <c r="R20" s="48">
        <v>3988121.027568898</v>
      </c>
      <c r="S20" s="48">
        <v>1090513.6082684677</v>
      </c>
      <c r="T20" s="48">
        <v>12219639.710125385</v>
      </c>
      <c r="U20" s="48">
        <v>1669594.0316756733</v>
      </c>
      <c r="V20" s="48">
        <v>11964.067641793405</v>
      </c>
      <c r="W20" s="48">
        <v>8137320</v>
      </c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s="58" customFormat="1" ht="11.25">
      <c r="A21" s="57"/>
      <c r="C21" s="5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58" customFormat="1" ht="11.25">
      <c r="A22" s="57">
        <v>8</v>
      </c>
      <c r="B22" s="58" t="s">
        <v>85</v>
      </c>
      <c r="C22" s="57" t="s">
        <v>86</v>
      </c>
      <c r="D22" s="48">
        <f aca="true" t="shared" si="2" ref="D22:W22">(D19-D20)</f>
        <v>27535365.651254</v>
      </c>
      <c r="E22" s="48">
        <f t="shared" si="2"/>
        <v>22762890.868160427</v>
      </c>
      <c r="F22" s="48">
        <f t="shared" si="2"/>
        <v>-54268.88871843368</v>
      </c>
      <c r="G22" s="48">
        <f t="shared" si="2"/>
        <v>-543887.0019072164</v>
      </c>
      <c r="H22" s="48">
        <f t="shared" si="2"/>
        <v>485057.59052942414</v>
      </c>
      <c r="I22" s="48">
        <f t="shared" si="2"/>
        <v>564194.4952507904</v>
      </c>
      <c r="J22" s="48">
        <f t="shared" si="2"/>
        <v>-1455432.2881286945</v>
      </c>
      <c r="K22" s="48">
        <f t="shared" si="2"/>
        <v>544602.2784624661</v>
      </c>
      <c r="L22" s="48">
        <f t="shared" si="2"/>
        <v>93425.58543937225</v>
      </c>
      <c r="M22" s="48">
        <f t="shared" si="2"/>
        <v>5138783.012165837</v>
      </c>
      <c r="N22" s="48">
        <f t="shared" si="2"/>
        <v>22762890.868160427</v>
      </c>
      <c r="O22" s="48">
        <f t="shared" si="2"/>
        <v>-54268.88871843368</v>
      </c>
      <c r="P22" s="48">
        <f t="shared" si="2"/>
        <v>-543887.0019072164</v>
      </c>
      <c r="Q22" s="48">
        <f t="shared" si="2"/>
        <v>485057.59052942414</v>
      </c>
      <c r="R22" s="48">
        <f t="shared" si="2"/>
        <v>564194.4952507904</v>
      </c>
      <c r="S22" s="48">
        <f t="shared" si="2"/>
        <v>871337.114845426</v>
      </c>
      <c r="T22" s="48">
        <f t="shared" si="2"/>
        <v>-2326769.4029741194</v>
      </c>
      <c r="U22" s="48">
        <f t="shared" si="2"/>
        <v>544602.2784624661</v>
      </c>
      <c r="V22" s="48">
        <f t="shared" si="2"/>
        <v>93425.58543937225</v>
      </c>
      <c r="W22" s="48">
        <f t="shared" si="2"/>
        <v>5138783.012165837</v>
      </c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58" customFormat="1" ht="11.25">
      <c r="A23" s="57"/>
      <c r="C23" s="5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58" customFormat="1" ht="11.25">
      <c r="A24" s="57">
        <v>9</v>
      </c>
      <c r="B24" s="58" t="s">
        <v>87</v>
      </c>
      <c r="C24" s="57" t="s">
        <v>88</v>
      </c>
      <c r="D24" s="48">
        <v>44513652.05281673</v>
      </c>
      <c r="E24" s="48">
        <v>36798472.79512659</v>
      </c>
      <c r="F24" s="48">
        <v>-87731.04596833827</v>
      </c>
      <c r="G24" s="48">
        <v>-879247.3310716621</v>
      </c>
      <c r="H24" s="48">
        <v>784143.7474944566</v>
      </c>
      <c r="I24" s="48">
        <v>912076.4100172576</v>
      </c>
      <c r="J24" s="48">
        <v>-2352850.77673356</v>
      </c>
      <c r="K24" s="48">
        <v>880403.6466298165</v>
      </c>
      <c r="L24" s="48">
        <v>151031.73336249214</v>
      </c>
      <c r="M24" s="48">
        <v>8307352.873959684</v>
      </c>
      <c r="N24" s="48">
        <v>36798472.79512659</v>
      </c>
      <c r="O24" s="48">
        <v>-87731.04596833827</v>
      </c>
      <c r="P24" s="48">
        <v>-879247.3310716621</v>
      </c>
      <c r="Q24" s="48">
        <v>784143.7474944566</v>
      </c>
      <c r="R24" s="48">
        <v>912076.4100172576</v>
      </c>
      <c r="S24" s="48">
        <v>1408602.9451062735</v>
      </c>
      <c r="T24" s="48">
        <v>-3761453.721839834</v>
      </c>
      <c r="U24" s="48">
        <v>880403.6466298165</v>
      </c>
      <c r="V24" s="48">
        <v>151031.73336249214</v>
      </c>
      <c r="W24" s="48">
        <v>8307352.873959684</v>
      </c>
      <c r="X24" s="48"/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58" customFormat="1" ht="11.25">
      <c r="A25" s="57"/>
      <c r="C25" s="5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58" customFormat="1" ht="11.25">
      <c r="A26" s="57">
        <v>10</v>
      </c>
      <c r="B26" s="72" t="s">
        <v>89</v>
      </c>
      <c r="C26" s="59" t="s">
        <v>90</v>
      </c>
      <c r="D26" s="48">
        <v>248783330</v>
      </c>
      <c r="E26" s="48">
        <v>166284502.99196875</v>
      </c>
      <c r="F26" s="48">
        <v>50594566.33075041</v>
      </c>
      <c r="G26" s="48">
        <v>11536880.92988241</v>
      </c>
      <c r="H26" s="48">
        <v>1637069.8909058145</v>
      </c>
      <c r="I26" s="48">
        <v>3935690.307408534</v>
      </c>
      <c r="J26" s="48">
        <v>13135168.427327244</v>
      </c>
      <c r="K26" s="48">
        <v>1647644.3423913866</v>
      </c>
      <c r="L26" s="48">
        <v>11806.779365433966</v>
      </c>
      <c r="M26" s="48">
        <v>0</v>
      </c>
      <c r="N26" s="48">
        <v>166284502.99196875</v>
      </c>
      <c r="O26" s="48">
        <v>50594566.33075041</v>
      </c>
      <c r="P26" s="48">
        <v>11536880.92988241</v>
      </c>
      <c r="Q26" s="48">
        <v>1637069.8909058145</v>
      </c>
      <c r="R26" s="48">
        <v>3935690.307408534</v>
      </c>
      <c r="S26" s="48">
        <v>1076176.9285120235</v>
      </c>
      <c r="T26" s="48">
        <v>12058991.49881522</v>
      </c>
      <c r="U26" s="48">
        <v>1647644.3423913866</v>
      </c>
      <c r="V26" s="48">
        <v>11806.779365433966</v>
      </c>
      <c r="W26" s="48">
        <v>0</v>
      </c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58" customFormat="1" ht="11.25">
      <c r="A27" s="57">
        <v>11</v>
      </c>
      <c r="B27" s="73" t="s">
        <v>91</v>
      </c>
      <c r="C27" s="74" t="s">
        <v>92</v>
      </c>
      <c r="D27" s="48">
        <v>8137320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8137320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8137320</v>
      </c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58" customFormat="1" ht="11.25">
      <c r="A28" s="57">
        <v>12</v>
      </c>
      <c r="B28" s="72" t="s">
        <v>89</v>
      </c>
      <c r="C28" s="59" t="s">
        <v>93</v>
      </c>
      <c r="D28" s="48">
        <f aca="true" t="shared" si="3" ref="D28:W28">(D26+D27)</f>
        <v>256920650</v>
      </c>
      <c r="E28" s="48">
        <f t="shared" si="3"/>
        <v>166284502.99196875</v>
      </c>
      <c r="F28" s="48">
        <f t="shared" si="3"/>
        <v>50594566.33075041</v>
      </c>
      <c r="G28" s="48">
        <f t="shared" si="3"/>
        <v>11536880.92988241</v>
      </c>
      <c r="H28" s="48">
        <f t="shared" si="3"/>
        <v>1637069.8909058145</v>
      </c>
      <c r="I28" s="48">
        <f t="shared" si="3"/>
        <v>3935690.307408534</v>
      </c>
      <c r="J28" s="48">
        <f t="shared" si="3"/>
        <v>13135168.427327244</v>
      </c>
      <c r="K28" s="48">
        <f t="shared" si="3"/>
        <v>1647644.3423913866</v>
      </c>
      <c r="L28" s="48">
        <f t="shared" si="3"/>
        <v>11806.779365433966</v>
      </c>
      <c r="M28" s="48">
        <f t="shared" si="3"/>
        <v>8137320</v>
      </c>
      <c r="N28" s="48">
        <f t="shared" si="3"/>
        <v>166284502.99196875</v>
      </c>
      <c r="O28" s="48">
        <f t="shared" si="3"/>
        <v>50594566.33075041</v>
      </c>
      <c r="P28" s="48">
        <f t="shared" si="3"/>
        <v>11536880.92988241</v>
      </c>
      <c r="Q28" s="48">
        <f t="shared" si="3"/>
        <v>1637069.8909058145</v>
      </c>
      <c r="R28" s="48">
        <f t="shared" si="3"/>
        <v>3935690.307408534</v>
      </c>
      <c r="S28" s="48">
        <f t="shared" si="3"/>
        <v>1076176.9285120235</v>
      </c>
      <c r="T28" s="48">
        <f t="shared" si="3"/>
        <v>12058991.49881522</v>
      </c>
      <c r="U28" s="48">
        <f t="shared" si="3"/>
        <v>1647644.3423913866</v>
      </c>
      <c r="V28" s="48">
        <f t="shared" si="3"/>
        <v>11806.779365433966</v>
      </c>
      <c r="W28" s="48">
        <f t="shared" si="3"/>
        <v>8137320</v>
      </c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58" customFormat="1" ht="11.25">
      <c r="A29" s="57"/>
      <c r="B29" s="72"/>
      <c r="C29" s="5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58" customFormat="1" ht="11.25">
      <c r="A30" s="57">
        <v>13</v>
      </c>
      <c r="B30" s="72" t="s">
        <v>94</v>
      </c>
      <c r="C30" s="59" t="s">
        <v>95</v>
      </c>
      <c r="D30" s="48">
        <f aca="true" t="shared" si="4" ref="D30:W30">(D24+D28)</f>
        <v>301434302.05281675</v>
      </c>
      <c r="E30" s="48">
        <f t="shared" si="4"/>
        <v>203082975.78709534</v>
      </c>
      <c r="F30" s="48">
        <f t="shared" si="4"/>
        <v>50506835.284782074</v>
      </c>
      <c r="G30" s="48">
        <f t="shared" si="4"/>
        <v>10657633.59881075</v>
      </c>
      <c r="H30" s="48">
        <f t="shared" si="4"/>
        <v>2421213.638400271</v>
      </c>
      <c r="I30" s="48">
        <f t="shared" si="4"/>
        <v>4847766.717425792</v>
      </c>
      <c r="J30" s="48">
        <f t="shared" si="4"/>
        <v>10782317.650593683</v>
      </c>
      <c r="K30" s="48">
        <f t="shared" si="4"/>
        <v>2528047.989021203</v>
      </c>
      <c r="L30" s="48">
        <f t="shared" si="4"/>
        <v>162838.5127279261</v>
      </c>
      <c r="M30" s="48">
        <f t="shared" si="4"/>
        <v>16444672.873959683</v>
      </c>
      <c r="N30" s="48">
        <f t="shared" si="4"/>
        <v>203082975.78709534</v>
      </c>
      <c r="O30" s="48">
        <f t="shared" si="4"/>
        <v>50506835.284782074</v>
      </c>
      <c r="P30" s="48">
        <f t="shared" si="4"/>
        <v>10657633.59881075</v>
      </c>
      <c r="Q30" s="48">
        <f t="shared" si="4"/>
        <v>2421213.638400271</v>
      </c>
      <c r="R30" s="48">
        <f t="shared" si="4"/>
        <v>4847766.717425792</v>
      </c>
      <c r="S30" s="48">
        <f t="shared" si="4"/>
        <v>2484779.8736182973</v>
      </c>
      <c r="T30" s="48">
        <f t="shared" si="4"/>
        <v>8297537.776975386</v>
      </c>
      <c r="U30" s="48">
        <f t="shared" si="4"/>
        <v>2528047.989021203</v>
      </c>
      <c r="V30" s="48">
        <f t="shared" si="4"/>
        <v>162838.5127279261</v>
      </c>
      <c r="W30" s="48">
        <f t="shared" si="4"/>
        <v>16444672.873959683</v>
      </c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58" customFormat="1" ht="11.25">
      <c r="A31" s="57"/>
      <c r="C31" s="5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54" customFormat="1" ht="11.25">
      <c r="A32" s="53">
        <v>14</v>
      </c>
      <c r="B32" s="54" t="s">
        <v>96</v>
      </c>
      <c r="C32" s="55" t="s">
        <v>97</v>
      </c>
      <c r="D32" s="3">
        <f aca="true" t="shared" si="5" ref="D32:W32">(D28/D30)</f>
        <v>0.8523271845650229</v>
      </c>
      <c r="E32" s="3">
        <f t="shared" si="5"/>
        <v>0.8188007997592829</v>
      </c>
      <c r="F32" s="3">
        <f t="shared" si="5"/>
        <v>1.0017370133264867</v>
      </c>
      <c r="G32" s="3">
        <f t="shared" si="5"/>
        <v>1.082499301830922</v>
      </c>
      <c r="H32" s="3">
        <f t="shared" si="5"/>
        <v>0.6761360769417477</v>
      </c>
      <c r="I32" s="3">
        <f t="shared" si="5"/>
        <v>0.8118563736289731</v>
      </c>
      <c r="J32" s="3">
        <f t="shared" si="5"/>
        <v>1.2182138249844652</v>
      </c>
      <c r="K32" s="3">
        <f t="shared" si="5"/>
        <v>0.6517456747446133</v>
      </c>
      <c r="L32" s="3">
        <f t="shared" si="5"/>
        <v>0.07250606240282342</v>
      </c>
      <c r="M32" s="3">
        <f t="shared" si="5"/>
        <v>0.49483015334926694</v>
      </c>
      <c r="N32" s="48">
        <f t="shared" si="5"/>
        <v>0.8188007997592829</v>
      </c>
      <c r="O32" s="48">
        <f t="shared" si="5"/>
        <v>1.0017370133264867</v>
      </c>
      <c r="P32" s="48">
        <f t="shared" si="5"/>
        <v>1.082499301830922</v>
      </c>
      <c r="Q32" s="48">
        <f t="shared" si="5"/>
        <v>0.6761360769417477</v>
      </c>
      <c r="R32" s="48">
        <f t="shared" si="5"/>
        <v>0.8118563736289731</v>
      </c>
      <c r="S32" s="48">
        <f t="shared" si="5"/>
        <v>0.43310755207659973</v>
      </c>
      <c r="T32" s="48">
        <f t="shared" si="5"/>
        <v>1.4533216748078437</v>
      </c>
      <c r="U32" s="48">
        <f t="shared" si="5"/>
        <v>0.6517456747446133</v>
      </c>
      <c r="V32" s="48">
        <f t="shared" si="5"/>
        <v>0.07250606240282342</v>
      </c>
      <c r="W32" s="48">
        <f t="shared" si="5"/>
        <v>0.49483015334926694</v>
      </c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54" customFormat="1" ht="11.25">
      <c r="A33" s="53"/>
      <c r="C33" s="55"/>
      <c r="D33" s="3"/>
      <c r="E33" s="3"/>
      <c r="F33" s="3"/>
      <c r="G33" s="3"/>
      <c r="H33" s="3"/>
      <c r="I33" s="3"/>
      <c r="J33" s="3"/>
      <c r="K33" s="3"/>
      <c r="L33" s="3"/>
      <c r="M33" s="3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s="54" customFormat="1" ht="11.25">
      <c r="A34" s="53">
        <v>15</v>
      </c>
      <c r="B34" s="54" t="s">
        <v>98</v>
      </c>
      <c r="C34" s="55" t="s">
        <v>70</v>
      </c>
      <c r="D34" s="3">
        <f aca="true" t="shared" si="6" ref="D34:W34">(D32/$D32)</f>
        <v>1</v>
      </c>
      <c r="E34" s="3">
        <f t="shared" si="6"/>
        <v>0.9606648885394288</v>
      </c>
      <c r="F34" s="3">
        <f t="shared" si="6"/>
        <v>1.175296331581532</v>
      </c>
      <c r="G34" s="3">
        <f t="shared" si="6"/>
        <v>1.2700513622399188</v>
      </c>
      <c r="H34" s="3">
        <f t="shared" si="6"/>
        <v>0.7932823089372744</v>
      </c>
      <c r="I34" s="3">
        <f t="shared" si="6"/>
        <v>0.9525172824838344</v>
      </c>
      <c r="J34" s="3">
        <f t="shared" si="6"/>
        <v>1.4292795619397838</v>
      </c>
      <c r="K34" s="3">
        <f t="shared" si="6"/>
        <v>0.7646660655053793</v>
      </c>
      <c r="L34" s="3">
        <f t="shared" si="6"/>
        <v>0.08506834431172837</v>
      </c>
      <c r="M34" s="3">
        <f t="shared" si="6"/>
        <v>0.5805636172472884</v>
      </c>
      <c r="N34" s="56">
        <f t="shared" si="6"/>
        <v>0.9606648885394288</v>
      </c>
      <c r="O34" s="56">
        <f t="shared" si="6"/>
        <v>1.175296331581532</v>
      </c>
      <c r="P34" s="56">
        <f t="shared" si="6"/>
        <v>1.2700513622399188</v>
      </c>
      <c r="Q34" s="56">
        <f t="shared" si="6"/>
        <v>0.7932823089372744</v>
      </c>
      <c r="R34" s="56">
        <f t="shared" si="6"/>
        <v>0.9525172824838344</v>
      </c>
      <c r="S34" s="56">
        <f t="shared" si="6"/>
        <v>0.5081470589227212</v>
      </c>
      <c r="T34" s="56">
        <f t="shared" si="6"/>
        <v>1.7051218136959139</v>
      </c>
      <c r="U34" s="56">
        <f t="shared" si="6"/>
        <v>0.7646660655053793</v>
      </c>
      <c r="V34" s="56">
        <f t="shared" si="6"/>
        <v>0.08506834431172837</v>
      </c>
      <c r="W34" s="56">
        <f t="shared" si="6"/>
        <v>0.5805636172472884</v>
      </c>
      <c r="X34" s="56"/>
      <c r="Y34" s="56"/>
      <c r="Z34" s="56"/>
      <c r="AA34" s="56"/>
      <c r="AB34" s="56"/>
      <c r="AC34" s="56"/>
      <c r="AD34" s="56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4:40" ht="11.25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4:40" ht="11.25"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s="58" customFormat="1" ht="11.25">
      <c r="A37" s="57">
        <v>81</v>
      </c>
      <c r="B37" s="71" t="s">
        <v>266</v>
      </c>
      <c r="C37" s="57" t="s">
        <v>72</v>
      </c>
      <c r="D37" s="48">
        <v>27535365.65125399</v>
      </c>
      <c r="E37" s="48">
        <v>22762890.86816044</v>
      </c>
      <c r="F37" s="48">
        <v>-54268.88871842873</v>
      </c>
      <c r="G37" s="48">
        <v>-543887.001907214</v>
      </c>
      <c r="H37" s="48">
        <v>485057.5905294244</v>
      </c>
      <c r="I37" s="48">
        <v>564194.4952507904</v>
      </c>
      <c r="J37" s="48">
        <v>-1455432.2881286931</v>
      </c>
      <c r="K37" s="48">
        <v>544602.2784624657</v>
      </c>
      <c r="L37" s="48">
        <v>93425.58543937225</v>
      </c>
      <c r="M37" s="48">
        <v>5138783.012165839</v>
      </c>
      <c r="N37" s="48">
        <v>22762890.86816044</v>
      </c>
      <c r="O37" s="48">
        <v>-54268.88871842873</v>
      </c>
      <c r="P37" s="48">
        <v>-543887.001907214</v>
      </c>
      <c r="Q37" s="48">
        <v>485057.5905294244</v>
      </c>
      <c r="R37" s="48">
        <v>564194.4952507904</v>
      </c>
      <c r="S37" s="48">
        <v>871337.1148454259</v>
      </c>
      <c r="T37" s="48">
        <v>-2326769.402974119</v>
      </c>
      <c r="U37" s="48">
        <v>544602.2784624657</v>
      </c>
      <c r="V37" s="48">
        <v>93425.58543937225</v>
      </c>
      <c r="W37" s="48">
        <v>5138783.012165839</v>
      </c>
      <c r="X37" s="48"/>
      <c r="Y37" s="48"/>
      <c r="Z37" s="48"/>
      <c r="AA37" s="48"/>
      <c r="AB37" s="48"/>
      <c r="AC37" s="48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s="58" customFormat="1" ht="11.25">
      <c r="A38" s="57">
        <v>82</v>
      </c>
      <c r="B38" s="72" t="s">
        <v>267</v>
      </c>
      <c r="C38" s="57" t="s">
        <v>268</v>
      </c>
      <c r="D38" s="48">
        <f aca="true" t="shared" si="7" ref="D38:W38">(D37-D22)</f>
        <v>-7.450580596923828E-09</v>
      </c>
      <c r="E38" s="48">
        <f t="shared" si="7"/>
        <v>1.4901161193847656E-08</v>
      </c>
      <c r="F38" s="48">
        <f t="shared" si="7"/>
        <v>4.94765117764473E-09</v>
      </c>
      <c r="G38" s="48">
        <f t="shared" si="7"/>
        <v>2.3283064365386963E-09</v>
      </c>
      <c r="H38" s="48">
        <f t="shared" si="7"/>
        <v>2.3283064365386963E-10</v>
      </c>
      <c r="I38" s="48">
        <f t="shared" si="7"/>
        <v>0</v>
      </c>
      <c r="J38" s="48">
        <f t="shared" si="7"/>
        <v>1.3969838619232178E-09</v>
      </c>
      <c r="K38" s="48">
        <f t="shared" si="7"/>
        <v>-3.4924596548080444E-10</v>
      </c>
      <c r="L38" s="48">
        <f t="shared" si="7"/>
        <v>0</v>
      </c>
      <c r="M38" s="48">
        <f t="shared" si="7"/>
        <v>1.862645149230957E-09</v>
      </c>
      <c r="N38" s="48">
        <f t="shared" si="7"/>
        <v>1.4901161193847656E-08</v>
      </c>
      <c r="O38" s="48">
        <f t="shared" si="7"/>
        <v>4.94765117764473E-09</v>
      </c>
      <c r="P38" s="48">
        <f t="shared" si="7"/>
        <v>2.3283064365386963E-09</v>
      </c>
      <c r="Q38" s="48">
        <f t="shared" si="7"/>
        <v>2.3283064365386963E-10</v>
      </c>
      <c r="R38" s="48">
        <f t="shared" si="7"/>
        <v>0</v>
      </c>
      <c r="S38" s="48">
        <f t="shared" si="7"/>
        <v>-1.1641532182693481E-10</v>
      </c>
      <c r="T38" s="48">
        <f t="shared" si="7"/>
        <v>4.656612873077393E-10</v>
      </c>
      <c r="U38" s="48">
        <f t="shared" si="7"/>
        <v>-3.4924596548080444E-10</v>
      </c>
      <c r="V38" s="48">
        <f t="shared" si="7"/>
        <v>0</v>
      </c>
      <c r="W38" s="48">
        <f t="shared" si="7"/>
        <v>1.862645149230957E-09</v>
      </c>
      <c r="X38" s="48"/>
      <c r="Y38" s="48"/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s="58" customFormat="1" ht="11.25">
      <c r="A39" s="57"/>
      <c r="C39" s="57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ht="11.25">
      <c r="D40" s="50"/>
    </row>
    <row r="41" ht="11.25">
      <c r="D41" s="50"/>
    </row>
    <row r="42" ht="11.25">
      <c r="D42" s="50"/>
    </row>
    <row r="43" ht="11.25">
      <c r="D43" s="50"/>
    </row>
    <row r="44" ht="11.25">
      <c r="D44" s="50"/>
    </row>
    <row r="45" ht="11.25">
      <c r="D45" s="50"/>
    </row>
    <row r="46" ht="11.25">
      <c r="D46" s="50"/>
    </row>
    <row r="47" ht="11.25">
      <c r="D47" s="50"/>
    </row>
    <row r="48" ht="11.25">
      <c r="D48" s="50"/>
    </row>
    <row r="49" ht="11.25">
      <c r="D49" s="50"/>
    </row>
    <row r="50" ht="11.25">
      <c r="D50" s="50"/>
    </row>
    <row r="51" ht="11.25">
      <c r="D51" s="50"/>
    </row>
    <row r="52" ht="11.25">
      <c r="D52" s="50"/>
    </row>
    <row r="53" ht="11.25">
      <c r="D53" s="50"/>
    </row>
    <row r="89" ht="12" thickBot="1"/>
    <row r="90" spans="2:4" ht="12" thickTop="1">
      <c r="B90" s="75" t="s">
        <v>71</v>
      </c>
      <c r="C90" s="76" t="s">
        <v>1</v>
      </c>
      <c r="D90" s="77"/>
    </row>
    <row r="91" spans="2:4" ht="12" thickBot="1">
      <c r="B91" s="78"/>
      <c r="C91" s="79" t="s">
        <v>90</v>
      </c>
      <c r="D91" s="80"/>
    </row>
    <row r="92" ht="12" thickTop="1"/>
  </sheetData>
  <printOptions horizontalCentered="1"/>
  <pageMargins left="0.5" right="0.5" top="1.75" bottom="1" header="1" footer="0.5"/>
  <pageSetup firstPageNumber="1" useFirstPageNumber="1" horizontalDpi="600" verticalDpi="600" orientation="landscape" scale="75" r:id="rId1"/>
  <headerFooter alignWithMargins="0">
    <oddHeader>&amp;LFourth Exhibit to the 
Prefiled Rebuttal Testimony of
Colleen E. Paulson&amp;CPuget Sound Energy
Allocated Gas Costs versus Gas Revenue
Excludes Revenue Deficiency and Excludes Gas Costs&amp;RExhibit No. ___(CEP-14)
Page &amp;P+3 of &amp;N</oddHeader>
    <oddFooter>&amp;LSummary 2
Excludes Revenue Deficiency and Excludes Gas Costs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V94"/>
  <sheetViews>
    <sheetView workbookViewId="0" topLeftCell="A1">
      <pane xSplit="3" ySplit="9" topLeftCell="L16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9.140625" style="4" customWidth="1"/>
    <col min="2" max="2" width="28.421875" style="12" bestFit="1" customWidth="1"/>
    <col min="3" max="3" width="10.421875" style="11" bestFit="1" customWidth="1"/>
    <col min="4" max="4" width="10.8515625" style="7" bestFit="1" customWidth="1"/>
    <col min="5" max="13" width="11.57421875" style="7" customWidth="1"/>
    <col min="14" max="14" width="11.57421875" style="7" hidden="1" customWidth="1"/>
    <col min="15" max="15" width="10.421875" style="50" hidden="1" customWidth="1"/>
    <col min="16" max="16" width="10.8515625" style="50" hidden="1" customWidth="1"/>
    <col min="17" max="18" width="12.00390625" style="7" hidden="1" customWidth="1"/>
    <col min="19" max="19" width="8.7109375" style="7" hidden="1" customWidth="1"/>
    <col min="20" max="20" width="9.28125" style="7" hidden="1" customWidth="1"/>
    <col min="21" max="21" width="11.140625" style="7" hidden="1" customWidth="1"/>
    <col min="22" max="22" width="7.7109375" style="7" hidden="1" customWidth="1"/>
    <col min="23" max="23" width="9.28125" style="7" hidden="1" customWidth="1"/>
    <col min="24" max="24" width="10.421875" style="7" customWidth="1"/>
    <col min="25" max="25" width="9.8515625" style="7" bestFit="1" customWidth="1"/>
    <col min="26" max="26" width="9.00390625" style="7" bestFit="1" customWidth="1"/>
    <col min="27" max="16384" width="8.28125" style="7" customWidth="1"/>
  </cols>
  <sheetData>
    <row r="1" spans="1:28" ht="11.25">
      <c r="A1" s="4">
        <v>41</v>
      </c>
      <c r="B1" s="5" t="s">
        <v>0</v>
      </c>
      <c r="C1" s="6">
        <v>1</v>
      </c>
      <c r="K1" s="7" t="s">
        <v>1</v>
      </c>
      <c r="O1" s="7"/>
      <c r="P1" s="7"/>
      <c r="U1" s="8"/>
      <c r="V1" s="8"/>
      <c r="W1" s="8"/>
      <c r="X1" s="8"/>
      <c r="Y1" s="8"/>
      <c r="Z1" s="8"/>
      <c r="AA1" s="44"/>
      <c r="AB1" s="44"/>
    </row>
    <row r="2" spans="1:28" ht="12" thickBot="1">
      <c r="A2" s="4">
        <v>1</v>
      </c>
      <c r="B2" s="9" t="s">
        <v>2</v>
      </c>
      <c r="C2" s="10">
        <v>1</v>
      </c>
      <c r="K2" s="11" t="s">
        <v>3</v>
      </c>
      <c r="O2" s="7"/>
      <c r="P2" s="7"/>
      <c r="U2" s="8"/>
      <c r="V2" s="8"/>
      <c r="W2" s="8"/>
      <c r="X2" s="8"/>
      <c r="Y2" s="8"/>
      <c r="Z2" s="8"/>
      <c r="AA2" s="44"/>
      <c r="AB2" s="44"/>
    </row>
    <row r="3" spans="15:28" ht="11.25">
      <c r="O3" s="7"/>
      <c r="P3" s="7"/>
      <c r="U3" s="8"/>
      <c r="V3" s="8"/>
      <c r="W3" s="8"/>
      <c r="X3" s="8"/>
      <c r="Y3" s="8"/>
      <c r="Z3" s="8"/>
      <c r="AA3" s="44"/>
      <c r="AB3" s="44"/>
    </row>
    <row r="4" spans="1:28" ht="11.25">
      <c r="A4" s="45"/>
      <c r="B4" s="11" t="s">
        <v>4</v>
      </c>
      <c r="D4" s="46"/>
      <c r="E4" s="13"/>
      <c r="J4" s="14"/>
      <c r="K4" s="14"/>
      <c r="O4" s="7"/>
      <c r="P4" s="7"/>
      <c r="U4" s="8"/>
      <c r="V4" s="8"/>
      <c r="W4" s="8"/>
      <c r="X4" s="8"/>
      <c r="Y4" s="8"/>
      <c r="Z4" s="8"/>
      <c r="AA4" s="44"/>
      <c r="AB4" s="44"/>
    </row>
    <row r="5" spans="2:28" ht="11.25">
      <c r="B5" s="15" t="s">
        <v>5</v>
      </c>
      <c r="D5" s="47"/>
      <c r="E5" s="13"/>
      <c r="O5" s="7"/>
      <c r="P5" s="7"/>
      <c r="U5" s="8"/>
      <c r="V5" s="8"/>
      <c r="W5" s="8"/>
      <c r="X5" s="8"/>
      <c r="Y5" s="8"/>
      <c r="Z5" s="8"/>
      <c r="AA5" s="44"/>
      <c r="AB5" s="44"/>
    </row>
    <row r="6" spans="2:28" ht="12" thickBot="1">
      <c r="B6" s="16" t="s">
        <v>6</v>
      </c>
      <c r="D6" s="17">
        <v>38291</v>
      </c>
      <c r="F6" s="18"/>
      <c r="O6" s="7"/>
      <c r="P6" s="7"/>
      <c r="U6" s="8"/>
      <c r="V6" s="8"/>
      <c r="W6" s="8"/>
      <c r="X6" s="8"/>
      <c r="Y6" s="8"/>
      <c r="Z6" s="8"/>
      <c r="AA6" s="44"/>
      <c r="AB6" s="44"/>
    </row>
    <row r="7" spans="1:39" s="24" customFormat="1" ht="21">
      <c r="A7" s="19" t="s">
        <v>7</v>
      </c>
      <c r="B7" s="20" t="s">
        <v>280</v>
      </c>
      <c r="C7" s="21" t="s">
        <v>8</v>
      </c>
      <c r="D7" s="21"/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3" t="s">
        <v>9</v>
      </c>
      <c r="N7" s="81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3" t="s">
        <v>19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24" customFormat="1" ht="21">
      <c r="A8" s="25" t="s">
        <v>20</v>
      </c>
      <c r="B8" s="26">
        <v>38291</v>
      </c>
      <c r="C8" s="27" t="s">
        <v>21</v>
      </c>
      <c r="D8" s="27" t="s">
        <v>22</v>
      </c>
      <c r="E8" s="8" t="s">
        <v>23</v>
      </c>
      <c r="F8" s="8" t="s">
        <v>24</v>
      </c>
      <c r="G8" s="8" t="s">
        <v>12</v>
      </c>
      <c r="H8" s="8" t="s">
        <v>13</v>
      </c>
      <c r="I8" s="8" t="s">
        <v>14</v>
      </c>
      <c r="J8" s="8" t="s">
        <v>25</v>
      </c>
      <c r="K8" s="8" t="s">
        <v>26</v>
      </c>
      <c r="L8" s="8" t="s">
        <v>27</v>
      </c>
      <c r="M8" s="28" t="s">
        <v>19</v>
      </c>
      <c r="N8" s="82" t="s">
        <v>28</v>
      </c>
      <c r="O8" s="8" t="s">
        <v>29</v>
      </c>
      <c r="P8" s="8" t="s">
        <v>30</v>
      </c>
      <c r="Q8" s="8" t="s">
        <v>31</v>
      </c>
      <c r="R8" s="8" t="s">
        <v>32</v>
      </c>
      <c r="S8" s="8" t="s">
        <v>33</v>
      </c>
      <c r="T8" s="8" t="s">
        <v>34</v>
      </c>
      <c r="U8" s="8" t="s">
        <v>35</v>
      </c>
      <c r="V8" s="8" t="s">
        <v>27</v>
      </c>
      <c r="W8" s="28" t="s">
        <v>19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24" customFormat="1" ht="11.25" thickBot="1">
      <c r="A9" s="29"/>
      <c r="B9" s="30"/>
      <c r="C9" s="30" t="s">
        <v>1</v>
      </c>
      <c r="D9" s="31" t="s">
        <v>36</v>
      </c>
      <c r="E9" s="32"/>
      <c r="F9" s="32"/>
      <c r="G9" s="32"/>
      <c r="H9" s="32"/>
      <c r="I9" s="32"/>
      <c r="J9" s="32"/>
      <c r="K9" s="32"/>
      <c r="L9" s="32"/>
      <c r="M9" s="33"/>
      <c r="N9" s="83" t="s">
        <v>37</v>
      </c>
      <c r="O9" s="32" t="s">
        <v>38</v>
      </c>
      <c r="P9" s="32">
        <v>41</v>
      </c>
      <c r="Q9" s="32">
        <v>85</v>
      </c>
      <c r="R9" s="32">
        <v>86</v>
      </c>
      <c r="S9" s="32">
        <v>87</v>
      </c>
      <c r="T9" s="32">
        <v>57</v>
      </c>
      <c r="U9" s="32" t="s">
        <v>39</v>
      </c>
      <c r="V9" s="32">
        <v>50</v>
      </c>
      <c r="W9" s="33" t="s">
        <v>19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2" s="24" customFormat="1" ht="11.25">
      <c r="A10" s="27"/>
      <c r="B10" s="27"/>
      <c r="C10" s="27"/>
      <c r="D10" s="3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4"/>
      <c r="AB10" s="44"/>
      <c r="AC10" s="44"/>
      <c r="AD10" s="44"/>
      <c r="AE10" s="44"/>
      <c r="AF10" s="44"/>
    </row>
    <row r="11" spans="1:40" s="35" customFormat="1" ht="11.25">
      <c r="A11" s="11">
        <v>1</v>
      </c>
      <c r="B11" s="12" t="s">
        <v>40</v>
      </c>
      <c r="C11" s="11" t="s">
        <v>41</v>
      </c>
      <c r="D11" s="48">
        <v>748653734.0000002</v>
      </c>
      <c r="E11" s="48">
        <v>477066387.2122872</v>
      </c>
      <c r="F11" s="48">
        <v>166025985.34602177</v>
      </c>
      <c r="G11" s="48">
        <v>38058781.21054886</v>
      </c>
      <c r="H11" s="48">
        <v>9380094.010154516</v>
      </c>
      <c r="I11" s="48">
        <v>16761832.982744258</v>
      </c>
      <c r="J11" s="48">
        <v>31198936.77233712</v>
      </c>
      <c r="K11" s="48">
        <v>1985660.1258723019</v>
      </c>
      <c r="L11" s="48">
        <v>38736.34003406535</v>
      </c>
      <c r="M11" s="48">
        <v>8137320</v>
      </c>
      <c r="N11" s="48">
        <v>477066387.2122872</v>
      </c>
      <c r="O11" s="48">
        <v>166025985.34602177</v>
      </c>
      <c r="P11" s="48">
        <v>38058781.21054886</v>
      </c>
      <c r="Q11" s="48">
        <v>9380094.010154516</v>
      </c>
      <c r="R11" s="48">
        <v>16761832.982744258</v>
      </c>
      <c r="S11" s="48">
        <v>16725408.438714338</v>
      </c>
      <c r="T11" s="48">
        <v>14473528.33362278</v>
      </c>
      <c r="U11" s="48">
        <v>1985660.1258723019</v>
      </c>
      <c r="V11" s="48">
        <v>38736.34003406535</v>
      </c>
      <c r="W11" s="48">
        <v>8137320</v>
      </c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12" customFormat="1" ht="11.25">
      <c r="A12" s="11"/>
      <c r="C12" s="11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8" s="12" customFormat="1" ht="11.25">
      <c r="A13" s="11"/>
      <c r="B13" s="12" t="s">
        <v>42</v>
      </c>
      <c r="C13" s="1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  <c r="AP13" s="50"/>
      <c r="AQ13" s="50"/>
      <c r="AR13" s="50"/>
      <c r="AS13" s="50"/>
      <c r="AT13" s="50"/>
      <c r="AU13" s="50"/>
      <c r="AV13" s="50"/>
    </row>
    <row r="14" spans="1:48" s="12" customFormat="1" ht="11.25">
      <c r="A14" s="11">
        <v>2</v>
      </c>
      <c r="B14" s="12" t="s">
        <v>43</v>
      </c>
      <c r="C14" s="11" t="s">
        <v>44</v>
      </c>
      <c r="D14" s="48">
        <v>507600094.90505004</v>
      </c>
      <c r="E14" s="48">
        <v>326678871.323795</v>
      </c>
      <c r="F14" s="48">
        <v>114389034.88926713</v>
      </c>
      <c r="G14" s="48">
        <v>25611202.41630439</v>
      </c>
      <c r="H14" s="48">
        <v>7648140.5418758895</v>
      </c>
      <c r="I14" s="48">
        <v>12523226.567076987</v>
      </c>
      <c r="J14" s="48">
        <v>18768322.494003903</v>
      </c>
      <c r="K14" s="48">
        <v>734574.3487818994</v>
      </c>
      <c r="L14" s="48">
        <v>113904.88450580322</v>
      </c>
      <c r="M14" s="48">
        <v>1132817.4394389098</v>
      </c>
      <c r="N14" s="48">
        <v>326678871.323795</v>
      </c>
      <c r="O14" s="48">
        <v>114389034.88926713</v>
      </c>
      <c r="P14" s="48">
        <v>25611202.41630439</v>
      </c>
      <c r="Q14" s="48">
        <v>7648140.5418758895</v>
      </c>
      <c r="R14" s="48">
        <v>12523226.567076987</v>
      </c>
      <c r="S14" s="48">
        <v>15530233.552058555</v>
      </c>
      <c r="T14" s="48">
        <v>3238088.9419453517</v>
      </c>
      <c r="U14" s="48">
        <v>734574.3487818994</v>
      </c>
      <c r="V14" s="48">
        <v>113904.88450580322</v>
      </c>
      <c r="W14" s="48">
        <v>1132817.4394389098</v>
      </c>
      <c r="X14" s="48"/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50"/>
      <c r="AQ14" s="50"/>
      <c r="AR14" s="50"/>
      <c r="AS14" s="50"/>
      <c r="AT14" s="50"/>
      <c r="AU14" s="50"/>
      <c r="AV14" s="50"/>
    </row>
    <row r="15" spans="1:48" s="12" customFormat="1" ht="11.25">
      <c r="A15" s="11">
        <v>3</v>
      </c>
      <c r="B15" s="36" t="s">
        <v>45</v>
      </c>
      <c r="C15" s="37" t="s">
        <v>46</v>
      </c>
      <c r="D15" s="48">
        <v>68114577</v>
      </c>
      <c r="E15" s="48">
        <v>40784198.08036132</v>
      </c>
      <c r="F15" s="48">
        <v>11600257.726073066</v>
      </c>
      <c r="G15" s="48">
        <v>2725777.4967150516</v>
      </c>
      <c r="H15" s="48">
        <v>523525.049808907</v>
      </c>
      <c r="I15" s="48">
        <v>1124657.0352918433</v>
      </c>
      <c r="J15" s="48">
        <v>2187032.4208784606</v>
      </c>
      <c r="K15" s="48">
        <v>451761.9381782282</v>
      </c>
      <c r="L15" s="48">
        <v>9935.261506270746</v>
      </c>
      <c r="M15" s="48">
        <v>8707431.991186852</v>
      </c>
      <c r="N15" s="48">
        <v>40784198.08036132</v>
      </c>
      <c r="O15" s="48">
        <v>11600257.726073066</v>
      </c>
      <c r="P15" s="48">
        <v>2725777.4967150516</v>
      </c>
      <c r="Q15" s="48">
        <v>523525.049808907</v>
      </c>
      <c r="R15" s="48">
        <v>1124657.0352918433</v>
      </c>
      <c r="S15" s="48">
        <v>423967.1176210911</v>
      </c>
      <c r="T15" s="48">
        <v>1763065.3032573694</v>
      </c>
      <c r="U15" s="48">
        <v>451761.9381782282</v>
      </c>
      <c r="V15" s="48">
        <v>9935.261506270746</v>
      </c>
      <c r="W15" s="48">
        <v>8707431.991186852</v>
      </c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  <c r="AP15" s="50"/>
      <c r="AQ15" s="50"/>
      <c r="AR15" s="50"/>
      <c r="AS15" s="50"/>
      <c r="AT15" s="50"/>
      <c r="AU15" s="50"/>
      <c r="AV15" s="50"/>
    </row>
    <row r="16" spans="1:48" s="35" customFormat="1" ht="11.25">
      <c r="A16" s="11">
        <v>4</v>
      </c>
      <c r="B16" s="12" t="s">
        <v>47</v>
      </c>
      <c r="C16" s="11" t="s">
        <v>48</v>
      </c>
      <c r="D16" s="48">
        <v>46964776.97238</v>
      </c>
      <c r="E16" s="48">
        <v>30441046.432872415</v>
      </c>
      <c r="F16" s="48">
        <v>9769825.424487554</v>
      </c>
      <c r="G16" s="48">
        <v>2299593.987767115</v>
      </c>
      <c r="H16" s="48">
        <v>545037.3824198144</v>
      </c>
      <c r="I16" s="48">
        <v>1020774.299534097</v>
      </c>
      <c r="J16" s="48">
        <v>1683852.1937555377</v>
      </c>
      <c r="K16" s="48">
        <v>228131.23376297584</v>
      </c>
      <c r="L16" s="48">
        <v>6179.951319124478</v>
      </c>
      <c r="M16" s="48">
        <v>970336.0664613651</v>
      </c>
      <c r="N16" s="48">
        <v>30441046.432872415</v>
      </c>
      <c r="O16" s="48">
        <v>9769825.424487554</v>
      </c>
      <c r="P16" s="48">
        <v>2299593.987767115</v>
      </c>
      <c r="Q16" s="48">
        <v>545037.3824198144</v>
      </c>
      <c r="R16" s="48">
        <v>1020774.299534097</v>
      </c>
      <c r="S16" s="48">
        <v>801870.3421970771</v>
      </c>
      <c r="T16" s="48">
        <v>881981.8515584607</v>
      </c>
      <c r="U16" s="48">
        <v>228131.23376297584</v>
      </c>
      <c r="V16" s="48">
        <v>6179.951319124478</v>
      </c>
      <c r="W16" s="48">
        <v>970336.0664613651</v>
      </c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1"/>
      <c r="AP16" s="51"/>
      <c r="AQ16" s="51"/>
      <c r="AR16" s="51"/>
      <c r="AS16" s="51"/>
      <c r="AT16" s="51"/>
      <c r="AU16" s="51"/>
      <c r="AV16" s="51"/>
    </row>
    <row r="17" spans="1:48" s="12" customFormat="1" ht="21">
      <c r="A17" s="11">
        <v>5</v>
      </c>
      <c r="B17" s="12" t="s">
        <v>49</v>
      </c>
      <c r="C17" s="11" t="s">
        <v>50</v>
      </c>
      <c r="D17" s="48">
        <f aca="true" t="shared" si="0" ref="D17:W17">(D14+D15+D16)</f>
        <v>622679448.8774301</v>
      </c>
      <c r="E17" s="48">
        <f t="shared" si="0"/>
        <v>397904115.83702874</v>
      </c>
      <c r="F17" s="48">
        <f t="shared" si="0"/>
        <v>135759118.03982776</v>
      </c>
      <c r="G17" s="48">
        <f t="shared" si="0"/>
        <v>30636573.900786556</v>
      </c>
      <c r="H17" s="48">
        <f t="shared" si="0"/>
        <v>8716702.974104611</v>
      </c>
      <c r="I17" s="48">
        <f t="shared" si="0"/>
        <v>14668657.901902927</v>
      </c>
      <c r="J17" s="48">
        <f t="shared" si="0"/>
        <v>22639207.1086379</v>
      </c>
      <c r="K17" s="48">
        <f t="shared" si="0"/>
        <v>1414467.5207231035</v>
      </c>
      <c r="L17" s="48">
        <f t="shared" si="0"/>
        <v>130020.09733119844</v>
      </c>
      <c r="M17" s="48">
        <f t="shared" si="0"/>
        <v>10810585.497087127</v>
      </c>
      <c r="N17" s="48">
        <f t="shared" si="0"/>
        <v>397904115.83702874</v>
      </c>
      <c r="O17" s="48">
        <f t="shared" si="0"/>
        <v>135759118.03982776</v>
      </c>
      <c r="P17" s="48">
        <f t="shared" si="0"/>
        <v>30636573.900786556</v>
      </c>
      <c r="Q17" s="48">
        <f t="shared" si="0"/>
        <v>8716702.974104611</v>
      </c>
      <c r="R17" s="48">
        <f t="shared" si="0"/>
        <v>14668657.901902927</v>
      </c>
      <c r="S17" s="48">
        <f t="shared" si="0"/>
        <v>16756071.011876723</v>
      </c>
      <c r="T17" s="48">
        <f t="shared" si="0"/>
        <v>5883136.096761182</v>
      </c>
      <c r="U17" s="48">
        <f t="shared" si="0"/>
        <v>1414467.5207231035</v>
      </c>
      <c r="V17" s="48">
        <f t="shared" si="0"/>
        <v>130020.09733119844</v>
      </c>
      <c r="W17" s="48">
        <f t="shared" si="0"/>
        <v>10810585.497087127</v>
      </c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/>
      <c r="AP17" s="50"/>
      <c r="AQ17" s="50"/>
      <c r="AR17" s="50"/>
      <c r="AS17" s="50"/>
      <c r="AT17" s="50"/>
      <c r="AU17" s="50"/>
      <c r="AV17" s="50"/>
    </row>
    <row r="18" spans="1:48" s="12" customFormat="1" ht="11.25">
      <c r="A18" s="11"/>
      <c r="C18" s="1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0"/>
      <c r="AP18" s="50"/>
      <c r="AQ18" s="50"/>
      <c r="AR18" s="50"/>
      <c r="AS18" s="50"/>
      <c r="AT18" s="50"/>
      <c r="AU18" s="50"/>
      <c r="AV18" s="50"/>
    </row>
    <row r="19" spans="1:48" s="12" customFormat="1" ht="21">
      <c r="A19" s="11">
        <v>6</v>
      </c>
      <c r="B19" s="12" t="s">
        <v>51</v>
      </c>
      <c r="C19" s="11" t="s">
        <v>52</v>
      </c>
      <c r="D19" s="48">
        <f aca="true" t="shared" si="1" ref="D19:W19">(D11-D17)</f>
        <v>125974285.12257016</v>
      </c>
      <c r="E19" s="48">
        <f t="shared" si="1"/>
        <v>79162271.37525845</v>
      </c>
      <c r="F19" s="48">
        <f t="shared" si="1"/>
        <v>30266867.306194007</v>
      </c>
      <c r="G19" s="48">
        <f t="shared" si="1"/>
        <v>7422207.3097623065</v>
      </c>
      <c r="H19" s="48">
        <f t="shared" si="1"/>
        <v>663391.0360499043</v>
      </c>
      <c r="I19" s="48">
        <f t="shared" si="1"/>
        <v>2093175.0808413308</v>
      </c>
      <c r="J19" s="48">
        <f t="shared" si="1"/>
        <v>8559729.66369922</v>
      </c>
      <c r="K19" s="48">
        <f t="shared" si="1"/>
        <v>571192.6051491983</v>
      </c>
      <c r="L19" s="48">
        <f t="shared" si="1"/>
        <v>-91283.7572971331</v>
      </c>
      <c r="M19" s="48">
        <f t="shared" si="1"/>
        <v>-2673265.4970871266</v>
      </c>
      <c r="N19" s="48">
        <f t="shared" si="1"/>
        <v>79162271.37525845</v>
      </c>
      <c r="O19" s="48">
        <f t="shared" si="1"/>
        <v>30266867.306194007</v>
      </c>
      <c r="P19" s="48">
        <f t="shared" si="1"/>
        <v>7422207.3097623065</v>
      </c>
      <c r="Q19" s="48">
        <f t="shared" si="1"/>
        <v>663391.0360499043</v>
      </c>
      <c r="R19" s="48">
        <f t="shared" si="1"/>
        <v>2093175.0808413308</v>
      </c>
      <c r="S19" s="48">
        <f t="shared" si="1"/>
        <v>-30662.57316238433</v>
      </c>
      <c r="T19" s="48">
        <f t="shared" si="1"/>
        <v>8590392.236861598</v>
      </c>
      <c r="U19" s="48">
        <f t="shared" si="1"/>
        <v>571192.6051491983</v>
      </c>
      <c r="V19" s="48">
        <f t="shared" si="1"/>
        <v>-91283.7572971331</v>
      </c>
      <c r="W19" s="48">
        <f t="shared" si="1"/>
        <v>-2673265.4970871266</v>
      </c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0"/>
      <c r="AP19" s="50"/>
      <c r="AQ19" s="50"/>
      <c r="AR19" s="50"/>
      <c r="AS19" s="50"/>
      <c r="AT19" s="50"/>
      <c r="AU19" s="50"/>
      <c r="AV19" s="50"/>
    </row>
    <row r="20" spans="1:48" s="12" customFormat="1" ht="11.25">
      <c r="A20" s="11"/>
      <c r="C20" s="1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  <c r="AP20" s="50"/>
      <c r="AQ20" s="50"/>
      <c r="AR20" s="50"/>
      <c r="AS20" s="50"/>
      <c r="AT20" s="50"/>
      <c r="AU20" s="50"/>
      <c r="AV20" s="50"/>
    </row>
    <row r="21" spans="1:40" s="12" customFormat="1" ht="11.25">
      <c r="A21" s="11">
        <v>7</v>
      </c>
      <c r="B21" s="38" t="s">
        <v>53</v>
      </c>
      <c r="C21" s="11" t="s">
        <v>54</v>
      </c>
      <c r="D21" s="48">
        <v>28544986.999999996</v>
      </c>
      <c r="E21" s="48">
        <v>17937676.76552879</v>
      </c>
      <c r="F21" s="48">
        <v>6858283.283333667</v>
      </c>
      <c r="G21" s="48">
        <v>1681825.8659878774</v>
      </c>
      <c r="H21" s="48">
        <v>150320.2695814962</v>
      </c>
      <c r="I21" s="48">
        <v>474300.41308196145</v>
      </c>
      <c r="J21" s="48">
        <v>1939581.333889481</v>
      </c>
      <c r="K21" s="48">
        <v>129428.68040581385</v>
      </c>
      <c r="L21" s="48">
        <v>-20684.32984416253</v>
      </c>
      <c r="M21" s="48">
        <v>-605745.2819649208</v>
      </c>
      <c r="N21" s="48">
        <v>17937676.76552879</v>
      </c>
      <c r="O21" s="48">
        <v>6858283.283333667</v>
      </c>
      <c r="P21" s="48">
        <v>1681825.8659878774</v>
      </c>
      <c r="Q21" s="48">
        <v>150320.2695814962</v>
      </c>
      <c r="R21" s="48">
        <v>474300.41308196145</v>
      </c>
      <c r="S21" s="48">
        <v>-6947.947761364128</v>
      </c>
      <c r="T21" s="48">
        <v>1946529.2816508452</v>
      </c>
      <c r="U21" s="48">
        <v>129428.68040581385</v>
      </c>
      <c r="V21" s="48">
        <v>-20684.32984416253</v>
      </c>
      <c r="W21" s="48">
        <v>-605745.2819649208</v>
      </c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12" customFormat="1" ht="11.25">
      <c r="A22" s="11"/>
      <c r="C22" s="1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12" customFormat="1" ht="11.25">
      <c r="A23" s="11">
        <v>8</v>
      </c>
      <c r="B23" s="38" t="s">
        <v>55</v>
      </c>
      <c r="C23" s="15" t="s">
        <v>56</v>
      </c>
      <c r="D23" s="48">
        <f aca="true" t="shared" si="2" ref="D23:W23">(D17+D21)</f>
        <v>651224435.8774301</v>
      </c>
      <c r="E23" s="48">
        <f t="shared" si="2"/>
        <v>415841792.60255754</v>
      </c>
      <c r="F23" s="48">
        <f t="shared" si="2"/>
        <v>142617401.32316142</v>
      </c>
      <c r="G23" s="48">
        <f t="shared" si="2"/>
        <v>32318399.766774435</v>
      </c>
      <c r="H23" s="48">
        <f t="shared" si="2"/>
        <v>8867023.243686108</v>
      </c>
      <c r="I23" s="48">
        <f t="shared" si="2"/>
        <v>15142958.314984888</v>
      </c>
      <c r="J23" s="48">
        <f t="shared" si="2"/>
        <v>24578788.44252738</v>
      </c>
      <c r="K23" s="48">
        <f t="shared" si="2"/>
        <v>1543896.2011289173</v>
      </c>
      <c r="L23" s="48">
        <f t="shared" si="2"/>
        <v>109335.76748703592</v>
      </c>
      <c r="M23" s="48">
        <f t="shared" si="2"/>
        <v>10204840.215122206</v>
      </c>
      <c r="N23" s="48">
        <f t="shared" si="2"/>
        <v>415841792.60255754</v>
      </c>
      <c r="O23" s="48">
        <f t="shared" si="2"/>
        <v>142617401.32316142</v>
      </c>
      <c r="P23" s="48">
        <f t="shared" si="2"/>
        <v>32318399.766774435</v>
      </c>
      <c r="Q23" s="48">
        <f t="shared" si="2"/>
        <v>8867023.243686108</v>
      </c>
      <c r="R23" s="48">
        <f t="shared" si="2"/>
        <v>15142958.314984888</v>
      </c>
      <c r="S23" s="48">
        <f t="shared" si="2"/>
        <v>16749123.064115359</v>
      </c>
      <c r="T23" s="48">
        <f t="shared" si="2"/>
        <v>7829665.378412027</v>
      </c>
      <c r="U23" s="48">
        <f t="shared" si="2"/>
        <v>1543896.2011289173</v>
      </c>
      <c r="V23" s="48">
        <f t="shared" si="2"/>
        <v>109335.76748703592</v>
      </c>
      <c r="W23" s="48">
        <f t="shared" si="2"/>
        <v>10204840.215122206</v>
      </c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2" customFormat="1" ht="11.25">
      <c r="A24" s="11"/>
      <c r="B24" s="38"/>
      <c r="C24" s="1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2" customFormat="1" ht="11.25">
      <c r="A25" s="11">
        <v>9</v>
      </c>
      <c r="B25" s="12" t="s">
        <v>57</v>
      </c>
      <c r="C25" s="15" t="s">
        <v>58</v>
      </c>
      <c r="D25" s="48">
        <f aca="true" t="shared" si="3" ref="D25:W25">(D11-D23)</f>
        <v>97429298.12257016</v>
      </c>
      <c r="E25" s="48">
        <f t="shared" si="3"/>
        <v>61224594.60972965</v>
      </c>
      <c r="F25" s="48">
        <f t="shared" si="3"/>
        <v>23408584.02286035</v>
      </c>
      <c r="G25" s="48">
        <f t="shared" si="3"/>
        <v>5740381.443774428</v>
      </c>
      <c r="H25" s="48">
        <f t="shared" si="3"/>
        <v>513070.7664684076</v>
      </c>
      <c r="I25" s="48">
        <f t="shared" si="3"/>
        <v>1618874.66775937</v>
      </c>
      <c r="J25" s="48">
        <f t="shared" si="3"/>
        <v>6620148.32980974</v>
      </c>
      <c r="K25" s="48">
        <f t="shared" si="3"/>
        <v>441763.9247433846</v>
      </c>
      <c r="L25" s="48">
        <f t="shared" si="3"/>
        <v>-70599.42745297056</v>
      </c>
      <c r="M25" s="48">
        <f t="shared" si="3"/>
        <v>-2067520.2151222061</v>
      </c>
      <c r="N25" s="48">
        <f t="shared" si="3"/>
        <v>61224594.60972965</v>
      </c>
      <c r="O25" s="48">
        <f t="shared" si="3"/>
        <v>23408584.02286035</v>
      </c>
      <c r="P25" s="48">
        <f t="shared" si="3"/>
        <v>5740381.443774428</v>
      </c>
      <c r="Q25" s="48">
        <f t="shared" si="3"/>
        <v>513070.7664684076</v>
      </c>
      <c r="R25" s="48">
        <f t="shared" si="3"/>
        <v>1618874.66775937</v>
      </c>
      <c r="S25" s="48">
        <f t="shared" si="3"/>
        <v>-23714.62540102005</v>
      </c>
      <c r="T25" s="48">
        <f t="shared" si="3"/>
        <v>6643862.955210753</v>
      </c>
      <c r="U25" s="48">
        <f t="shared" si="3"/>
        <v>441763.9247433846</v>
      </c>
      <c r="V25" s="48">
        <f t="shared" si="3"/>
        <v>-70599.42745297056</v>
      </c>
      <c r="W25" s="48">
        <f t="shared" si="3"/>
        <v>-2067520.2151222061</v>
      </c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2" customFormat="1" ht="11.25">
      <c r="A26" s="11"/>
      <c r="C26" s="1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2" customFormat="1" ht="11.25">
      <c r="A27" s="11">
        <v>10</v>
      </c>
      <c r="B27" s="38" t="s">
        <v>59</v>
      </c>
      <c r="C27" s="11" t="s">
        <v>60</v>
      </c>
      <c r="D27" s="48">
        <v>1760749053.5200002</v>
      </c>
      <c r="E27" s="48">
        <v>1174239221.9458811</v>
      </c>
      <c r="F27" s="48">
        <v>329942496.67523986</v>
      </c>
      <c r="G27" s="48">
        <v>76342243.8407216</v>
      </c>
      <c r="H27" s="48">
        <v>14807318.98700847</v>
      </c>
      <c r="I27" s="48">
        <v>31609404.774259347</v>
      </c>
      <c r="J27" s="48">
        <v>65481067.378516495</v>
      </c>
      <c r="K27" s="48">
        <v>13528191.37350903</v>
      </c>
      <c r="L27" s="48">
        <v>348090.4058521624</v>
      </c>
      <c r="M27" s="48">
        <v>54451018.139011845</v>
      </c>
      <c r="N27" s="48">
        <v>1174239221.9458811</v>
      </c>
      <c r="O27" s="48">
        <v>329942496.67523986</v>
      </c>
      <c r="P27" s="48">
        <v>76342243.8407216</v>
      </c>
      <c r="Q27" s="48">
        <v>14807318.98700847</v>
      </c>
      <c r="R27" s="48">
        <v>31609404.774259347</v>
      </c>
      <c r="S27" s="48">
        <v>12514391.765904365</v>
      </c>
      <c r="T27" s="48">
        <v>52966675.612612136</v>
      </c>
      <c r="U27" s="48">
        <v>13528191.37350903</v>
      </c>
      <c r="V27" s="48">
        <v>348090.4058521624</v>
      </c>
      <c r="W27" s="48">
        <v>54451018.139011845</v>
      </c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12" customFormat="1" ht="11.25">
      <c r="A28" s="11">
        <v>11</v>
      </c>
      <c r="B28" s="12" t="s">
        <v>61</v>
      </c>
      <c r="C28" s="11" t="s">
        <v>62</v>
      </c>
      <c r="D28" s="48">
        <v>-500677483</v>
      </c>
      <c r="E28" s="48">
        <v>-331555194.4161053</v>
      </c>
      <c r="F28" s="48">
        <v>-95254365.02487351</v>
      </c>
      <c r="G28" s="48">
        <v>-22484890.937930524</v>
      </c>
      <c r="H28" s="48">
        <v>-4324376.931889711</v>
      </c>
      <c r="I28" s="48">
        <v>-9331613.424134398</v>
      </c>
      <c r="J28" s="48">
        <v>-17469042.502469767</v>
      </c>
      <c r="K28" s="48">
        <v>-3597326.944926278</v>
      </c>
      <c r="L28" s="48">
        <v>-130955.59212150573</v>
      </c>
      <c r="M28" s="48">
        <v>-16529717.225548968</v>
      </c>
      <c r="N28" s="48">
        <v>-331555194.4161053</v>
      </c>
      <c r="O28" s="48">
        <v>-95254365.02487351</v>
      </c>
      <c r="P28" s="48">
        <v>-22484890.937930524</v>
      </c>
      <c r="Q28" s="48">
        <v>-4324376.931889711</v>
      </c>
      <c r="R28" s="48">
        <v>-9331613.424134398</v>
      </c>
      <c r="S28" s="48">
        <v>-3451941.911236778</v>
      </c>
      <c r="T28" s="48">
        <v>-14017100.591232993</v>
      </c>
      <c r="U28" s="48">
        <v>-3597326.944926278</v>
      </c>
      <c r="V28" s="48">
        <v>-130955.59212150573</v>
      </c>
      <c r="W28" s="48">
        <v>-16529717.225548968</v>
      </c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12" customFormat="1" ht="11.25">
      <c r="A29" s="11">
        <v>12</v>
      </c>
      <c r="B29" s="38" t="s">
        <v>63</v>
      </c>
      <c r="C29" s="11" t="s">
        <v>64</v>
      </c>
      <c r="D29" s="48">
        <v>-191767884</v>
      </c>
      <c r="E29" s="48">
        <v>-127612443.75149551</v>
      </c>
      <c r="F29" s="48">
        <v>-38119750.90926584</v>
      </c>
      <c r="G29" s="48">
        <v>-7927031.290787261</v>
      </c>
      <c r="H29" s="48">
        <v>-1516354.8650441533</v>
      </c>
      <c r="I29" s="48">
        <v>-3260251.3242021743</v>
      </c>
      <c r="J29" s="48">
        <v>-6338186.468047916</v>
      </c>
      <c r="K29" s="48">
        <v>-1323505.9570664852</v>
      </c>
      <c r="L29" s="48">
        <v>-29823.97255472459</v>
      </c>
      <c r="M29" s="48">
        <v>-5640535.461535922</v>
      </c>
      <c r="N29" s="48">
        <v>-127612443.75149551</v>
      </c>
      <c r="O29" s="48">
        <v>-38119750.90926584</v>
      </c>
      <c r="P29" s="48">
        <v>-7927031.290787261</v>
      </c>
      <c r="Q29" s="48">
        <v>-1516354.8650441533</v>
      </c>
      <c r="R29" s="48">
        <v>-3260251.3242021743</v>
      </c>
      <c r="S29" s="48">
        <v>-1224366.083823152</v>
      </c>
      <c r="T29" s="48">
        <v>-5113820.384224764</v>
      </c>
      <c r="U29" s="48">
        <v>-1323505.9570664852</v>
      </c>
      <c r="V29" s="48">
        <v>-29823.97255472459</v>
      </c>
      <c r="W29" s="48">
        <v>-5640535.461535922</v>
      </c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12" customFormat="1" ht="11.25">
      <c r="A30" s="11"/>
      <c r="B30" s="38"/>
      <c r="C30" s="1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12" customFormat="1" ht="11.25">
      <c r="A31" s="11">
        <v>13</v>
      </c>
      <c r="B31" s="12" t="s">
        <v>65</v>
      </c>
      <c r="C31" s="15" t="s">
        <v>66</v>
      </c>
      <c r="D31" s="48">
        <f aca="true" t="shared" si="4" ref="D31:W31">(D27+D28+D29)</f>
        <v>1068303686.5200002</v>
      </c>
      <c r="E31" s="48">
        <f t="shared" si="4"/>
        <v>715071583.7782804</v>
      </c>
      <c r="F31" s="48">
        <f t="shared" si="4"/>
        <v>196568380.74110052</v>
      </c>
      <c r="G31" s="48">
        <f t="shared" si="4"/>
        <v>45930321.61200382</v>
      </c>
      <c r="H31" s="48">
        <f t="shared" si="4"/>
        <v>8966587.190074604</v>
      </c>
      <c r="I31" s="48">
        <f t="shared" si="4"/>
        <v>19017540.025922775</v>
      </c>
      <c r="J31" s="48">
        <f t="shared" si="4"/>
        <v>41673838.407998815</v>
      </c>
      <c r="K31" s="48">
        <f t="shared" si="4"/>
        <v>8607358.471516266</v>
      </c>
      <c r="L31" s="48">
        <f t="shared" si="4"/>
        <v>187310.8411759321</v>
      </c>
      <c r="M31" s="48">
        <f t="shared" si="4"/>
        <v>32280765.451926954</v>
      </c>
      <c r="N31" s="48">
        <f t="shared" si="4"/>
        <v>715071583.7782804</v>
      </c>
      <c r="O31" s="48">
        <f t="shared" si="4"/>
        <v>196568380.74110052</v>
      </c>
      <c r="P31" s="48">
        <f t="shared" si="4"/>
        <v>45930321.61200382</v>
      </c>
      <c r="Q31" s="48">
        <f t="shared" si="4"/>
        <v>8966587.190074604</v>
      </c>
      <c r="R31" s="48">
        <f t="shared" si="4"/>
        <v>19017540.025922775</v>
      </c>
      <c r="S31" s="48">
        <f t="shared" si="4"/>
        <v>7838083.770844435</v>
      </c>
      <c r="T31" s="48">
        <f t="shared" si="4"/>
        <v>33835754.63715438</v>
      </c>
      <c r="U31" s="48">
        <f t="shared" si="4"/>
        <v>8607358.471516266</v>
      </c>
      <c r="V31" s="48">
        <f t="shared" si="4"/>
        <v>187310.8411759321</v>
      </c>
      <c r="W31" s="48">
        <f t="shared" si="4"/>
        <v>32280765.451926954</v>
      </c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12" customFormat="1" ht="11.25">
      <c r="A32" s="11"/>
      <c r="C32" s="1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12" customFormat="1" ht="21">
      <c r="A33" s="11">
        <v>14</v>
      </c>
      <c r="B33" s="12" t="s">
        <v>67</v>
      </c>
      <c r="C33" s="1" t="s">
        <v>68</v>
      </c>
      <c r="D33" s="2">
        <f aca="true" t="shared" si="5" ref="D33:W33">(D25/D31)</f>
        <v>0.09120000178970283</v>
      </c>
      <c r="E33" s="2">
        <f t="shared" si="5"/>
        <v>0.08562023159448234</v>
      </c>
      <c r="F33" s="2">
        <f t="shared" si="5"/>
        <v>0.11908621282123551</v>
      </c>
      <c r="G33" s="2">
        <f t="shared" si="5"/>
        <v>0.12498021442711145</v>
      </c>
      <c r="H33" s="2">
        <f t="shared" si="5"/>
        <v>0.0572202952575247</v>
      </c>
      <c r="I33" s="2">
        <f t="shared" si="5"/>
        <v>0.08512534563106926</v>
      </c>
      <c r="J33" s="2">
        <f t="shared" si="5"/>
        <v>0.1588562172986465</v>
      </c>
      <c r="K33" s="2">
        <f t="shared" si="5"/>
        <v>0.05132398356653592</v>
      </c>
      <c r="L33" s="2">
        <f t="shared" si="5"/>
        <v>-0.3769105248246678</v>
      </c>
      <c r="M33" s="2">
        <f t="shared" si="5"/>
        <v>-0.06404805419503423</v>
      </c>
      <c r="N33" s="48">
        <f t="shared" si="5"/>
        <v>0.08562023159448234</v>
      </c>
      <c r="O33" s="48">
        <f t="shared" si="5"/>
        <v>0.11908621282123551</v>
      </c>
      <c r="P33" s="48">
        <f t="shared" si="5"/>
        <v>0.12498021442711145</v>
      </c>
      <c r="Q33" s="48">
        <f t="shared" si="5"/>
        <v>0.0572202952575247</v>
      </c>
      <c r="R33" s="48">
        <f t="shared" si="5"/>
        <v>0.08512534563106926</v>
      </c>
      <c r="S33" s="48">
        <f t="shared" si="5"/>
        <v>-0.003025564167766627</v>
      </c>
      <c r="T33" s="48">
        <f t="shared" si="5"/>
        <v>0.19635628129053925</v>
      </c>
      <c r="U33" s="48">
        <f t="shared" si="5"/>
        <v>0.05132398356653592</v>
      </c>
      <c r="V33" s="48">
        <f t="shared" si="5"/>
        <v>-0.3769105248246678</v>
      </c>
      <c r="W33" s="48">
        <f t="shared" si="5"/>
        <v>-0.06404805419503423</v>
      </c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1.25">
      <c r="A34" s="53">
        <v>15</v>
      </c>
      <c r="B34" s="54" t="s">
        <v>69</v>
      </c>
      <c r="C34" s="55" t="s">
        <v>70</v>
      </c>
      <c r="D34" s="3">
        <f aca="true" t="shared" si="6" ref="D34:W34">(D33/$D33)</f>
        <v>1</v>
      </c>
      <c r="E34" s="3">
        <f t="shared" si="6"/>
        <v>0.9388183104635587</v>
      </c>
      <c r="F34" s="3">
        <f t="shared" si="6"/>
        <v>1.3057698518014857</v>
      </c>
      <c r="G34" s="3">
        <f t="shared" si="6"/>
        <v>1.3703970611239906</v>
      </c>
      <c r="H34" s="3">
        <f t="shared" si="6"/>
        <v>0.6274155058622521</v>
      </c>
      <c r="I34" s="3">
        <f t="shared" si="6"/>
        <v>0.9333919293922706</v>
      </c>
      <c r="J34" s="3">
        <f t="shared" si="6"/>
        <v>1.7418444537419138</v>
      </c>
      <c r="K34" s="3">
        <f t="shared" si="6"/>
        <v>0.5627629666596211</v>
      </c>
      <c r="L34" s="3">
        <f t="shared" si="6"/>
        <v>-4.132790761274128</v>
      </c>
      <c r="M34" s="3">
        <f t="shared" si="6"/>
        <v>-0.7022812822166604</v>
      </c>
      <c r="N34" s="56">
        <f t="shared" si="6"/>
        <v>0.9388183104635587</v>
      </c>
      <c r="O34" s="56">
        <f t="shared" si="6"/>
        <v>1.3057698518014857</v>
      </c>
      <c r="P34" s="56">
        <f t="shared" si="6"/>
        <v>1.3703970611239906</v>
      </c>
      <c r="Q34" s="56">
        <f t="shared" si="6"/>
        <v>0.6274155058622521</v>
      </c>
      <c r="R34" s="56">
        <f t="shared" si="6"/>
        <v>0.9333919293922706</v>
      </c>
      <c r="S34" s="56">
        <f t="shared" si="6"/>
        <v>-0.03317504504817056</v>
      </c>
      <c r="T34" s="56">
        <f t="shared" si="6"/>
        <v>2.153029357864655</v>
      </c>
      <c r="U34" s="56">
        <f t="shared" si="6"/>
        <v>0.5627629666596211</v>
      </c>
      <c r="V34" s="56">
        <f t="shared" si="6"/>
        <v>-4.132790761274128</v>
      </c>
      <c r="W34" s="56">
        <f t="shared" si="6"/>
        <v>-0.7022812822166604</v>
      </c>
      <c r="X34" s="56"/>
      <c r="Y34" s="56"/>
      <c r="Z34" s="56"/>
      <c r="AA34" s="56"/>
      <c r="AB34" s="56"/>
      <c r="AC34" s="56"/>
      <c r="AD34" s="56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4:40" ht="11.25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4:40" ht="11.25"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s="12" customFormat="1" ht="11.25">
      <c r="A37" s="15">
        <v>100</v>
      </c>
      <c r="B37" s="38" t="s">
        <v>269</v>
      </c>
      <c r="C37" s="11" t="s">
        <v>270</v>
      </c>
      <c r="D37" s="48">
        <v>651224435.8774301</v>
      </c>
      <c r="E37" s="48">
        <v>415841792.60255754</v>
      </c>
      <c r="F37" s="48">
        <v>142617401.32316145</v>
      </c>
      <c r="G37" s="48">
        <v>32318399.76677443</v>
      </c>
      <c r="H37" s="48">
        <v>8867023.243686108</v>
      </c>
      <c r="I37" s="48">
        <v>15142958.314984886</v>
      </c>
      <c r="J37" s="48">
        <v>24578788.442527384</v>
      </c>
      <c r="K37" s="48">
        <v>1543896.2011289173</v>
      </c>
      <c r="L37" s="48">
        <v>109335.76748703589</v>
      </c>
      <c r="M37" s="48">
        <v>10204840.215122208</v>
      </c>
      <c r="N37" s="48">
        <v>415841792.60255754</v>
      </c>
      <c r="O37" s="48">
        <v>142617401.32316145</v>
      </c>
      <c r="P37" s="48">
        <v>32318399.76677443</v>
      </c>
      <c r="Q37" s="48">
        <v>8867023.243686108</v>
      </c>
      <c r="R37" s="48">
        <v>15142958.314984886</v>
      </c>
      <c r="S37" s="48">
        <v>16749123.064115362</v>
      </c>
      <c r="T37" s="48">
        <v>7829665.378412027</v>
      </c>
      <c r="U37" s="48">
        <v>1543896.2011289173</v>
      </c>
      <c r="V37" s="48">
        <v>109335.76748703589</v>
      </c>
      <c r="W37" s="48">
        <v>10204840.215122208</v>
      </c>
      <c r="X37" s="48"/>
      <c r="Y37" s="48"/>
      <c r="Z37" s="48"/>
      <c r="AA37" s="48"/>
      <c r="AB37" s="48"/>
      <c r="AC37" s="48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s="12" customFormat="1" ht="11.25">
      <c r="A38" s="15">
        <v>101</v>
      </c>
      <c r="B38" s="84" t="s">
        <v>267</v>
      </c>
      <c r="C38" s="15" t="s">
        <v>271</v>
      </c>
      <c r="D38" s="48">
        <f aca="true" t="shared" si="7" ref="D38:W38">(D37-D23)</f>
        <v>0</v>
      </c>
      <c r="E38" s="48">
        <f t="shared" si="7"/>
        <v>0</v>
      </c>
      <c r="F38" s="48">
        <f t="shared" si="7"/>
        <v>2.9802322387695312E-08</v>
      </c>
      <c r="G38" s="48">
        <f t="shared" si="7"/>
        <v>-3.725290298461914E-09</v>
      </c>
      <c r="H38" s="48">
        <f t="shared" si="7"/>
        <v>0</v>
      </c>
      <c r="I38" s="48">
        <f t="shared" si="7"/>
        <v>-1.862645149230957E-09</v>
      </c>
      <c r="J38" s="48">
        <f t="shared" si="7"/>
        <v>3.725290298461914E-09</v>
      </c>
      <c r="K38" s="48">
        <f t="shared" si="7"/>
        <v>0</v>
      </c>
      <c r="L38" s="48">
        <f t="shared" si="7"/>
        <v>-2.9103830456733704E-11</v>
      </c>
      <c r="M38" s="48">
        <f t="shared" si="7"/>
        <v>1.862645149230957E-09</v>
      </c>
      <c r="N38" s="48">
        <f t="shared" si="7"/>
        <v>0</v>
      </c>
      <c r="O38" s="48">
        <f t="shared" si="7"/>
        <v>2.9802322387695312E-08</v>
      </c>
      <c r="P38" s="48">
        <f t="shared" si="7"/>
        <v>-3.725290298461914E-09</v>
      </c>
      <c r="Q38" s="48">
        <f t="shared" si="7"/>
        <v>0</v>
      </c>
      <c r="R38" s="48">
        <f t="shared" si="7"/>
        <v>-1.862645149230957E-09</v>
      </c>
      <c r="S38" s="48">
        <f t="shared" si="7"/>
        <v>3.725290298461914E-09</v>
      </c>
      <c r="T38" s="48">
        <f t="shared" si="7"/>
        <v>0</v>
      </c>
      <c r="U38" s="48">
        <f t="shared" si="7"/>
        <v>0</v>
      </c>
      <c r="V38" s="48">
        <f t="shared" si="7"/>
        <v>-2.9103830456733704E-11</v>
      </c>
      <c r="W38" s="48">
        <f t="shared" si="7"/>
        <v>1.862645149230957E-09</v>
      </c>
      <c r="X38" s="48"/>
      <c r="Y38" s="48"/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4:40" ht="11.25"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s="12" customFormat="1" ht="11.25">
      <c r="A40" s="15">
        <v>102</v>
      </c>
      <c r="B40" s="38" t="s">
        <v>272</v>
      </c>
      <c r="C40" s="11" t="s">
        <v>3</v>
      </c>
      <c r="D40" s="48">
        <v>1068303686.5200001</v>
      </c>
      <c r="E40" s="48">
        <v>715071583.7782803</v>
      </c>
      <c r="F40" s="48">
        <v>196568380.74110046</v>
      </c>
      <c r="G40" s="48">
        <v>45930321.612003826</v>
      </c>
      <c r="H40" s="48">
        <v>8966587.190074606</v>
      </c>
      <c r="I40" s="48">
        <v>19017540.02592277</v>
      </c>
      <c r="J40" s="48">
        <v>41673838.40799882</v>
      </c>
      <c r="K40" s="48">
        <v>8607358.471516265</v>
      </c>
      <c r="L40" s="48">
        <v>187310.8411759321</v>
      </c>
      <c r="M40" s="48">
        <v>32280765.451926954</v>
      </c>
      <c r="N40" s="48">
        <v>715071583.7782803</v>
      </c>
      <c r="O40" s="48">
        <v>196568380.74110046</v>
      </c>
      <c r="P40" s="48">
        <v>45930321.612003826</v>
      </c>
      <c r="Q40" s="48">
        <v>8966587.190074606</v>
      </c>
      <c r="R40" s="48">
        <v>19017540.02592277</v>
      </c>
      <c r="S40" s="48">
        <v>7838083.770844437</v>
      </c>
      <c r="T40" s="48">
        <v>33835754.63715438</v>
      </c>
      <c r="U40" s="48">
        <v>8607358.471516265</v>
      </c>
      <c r="V40" s="48">
        <v>187310.8411759321</v>
      </c>
      <c r="W40" s="48">
        <v>32280765.451926954</v>
      </c>
      <c r="X40" s="48"/>
      <c r="Y40" s="48"/>
      <c r="Z40" s="48"/>
      <c r="AA40" s="48"/>
      <c r="AB40" s="48"/>
      <c r="AC40" s="48"/>
      <c r="AD40" s="48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s="12" customFormat="1" ht="11.25">
      <c r="A41" s="15">
        <v>103</v>
      </c>
      <c r="B41" s="84" t="s">
        <v>267</v>
      </c>
      <c r="C41" s="15" t="s">
        <v>273</v>
      </c>
      <c r="D41" s="48">
        <f aca="true" t="shared" si="8" ref="D41:W41">(D40-D31)</f>
        <v>-1.1920928955078125E-07</v>
      </c>
      <c r="E41" s="48">
        <f t="shared" si="8"/>
        <v>-1.1920928955078125E-07</v>
      </c>
      <c r="F41" s="48">
        <f t="shared" si="8"/>
        <v>-5.960464477539063E-08</v>
      </c>
      <c r="G41" s="48">
        <f t="shared" si="8"/>
        <v>7.450580596923828E-09</v>
      </c>
      <c r="H41" s="48">
        <f t="shared" si="8"/>
        <v>1.862645149230957E-09</v>
      </c>
      <c r="I41" s="48">
        <f t="shared" si="8"/>
        <v>-3.725290298461914E-09</v>
      </c>
      <c r="J41" s="48">
        <f t="shared" si="8"/>
        <v>7.450580596923828E-09</v>
      </c>
      <c r="K41" s="48">
        <f t="shared" si="8"/>
        <v>-1.862645149230957E-09</v>
      </c>
      <c r="L41" s="48">
        <f t="shared" si="8"/>
        <v>0</v>
      </c>
      <c r="M41" s="48">
        <f t="shared" si="8"/>
        <v>0</v>
      </c>
      <c r="N41" s="48">
        <f t="shared" si="8"/>
        <v>-1.1920928955078125E-07</v>
      </c>
      <c r="O41" s="48">
        <f t="shared" si="8"/>
        <v>-5.960464477539063E-08</v>
      </c>
      <c r="P41" s="48">
        <f t="shared" si="8"/>
        <v>7.450580596923828E-09</v>
      </c>
      <c r="Q41" s="48">
        <f t="shared" si="8"/>
        <v>1.862645149230957E-09</v>
      </c>
      <c r="R41" s="48">
        <f t="shared" si="8"/>
        <v>-3.725290298461914E-09</v>
      </c>
      <c r="S41" s="48">
        <f t="shared" si="8"/>
        <v>1.862645149230957E-09</v>
      </c>
      <c r="T41" s="48">
        <f t="shared" si="8"/>
        <v>0</v>
      </c>
      <c r="U41" s="48">
        <f t="shared" si="8"/>
        <v>-1.862645149230957E-09</v>
      </c>
      <c r="V41" s="48">
        <f t="shared" si="8"/>
        <v>0</v>
      </c>
      <c r="W41" s="48">
        <f t="shared" si="8"/>
        <v>0</v>
      </c>
      <c r="X41" s="48"/>
      <c r="Y41" s="48"/>
      <c r="Z41" s="48"/>
      <c r="AA41" s="48"/>
      <c r="AB41" s="48"/>
      <c r="AC41" s="48"/>
      <c r="AD41" s="48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58" ht="11.25">
      <c r="C58" s="37"/>
    </row>
    <row r="92" ht="12" thickBot="1"/>
    <row r="93" spans="2:4" ht="12" thickTop="1">
      <c r="B93" s="39" t="s">
        <v>71</v>
      </c>
      <c r="C93" s="40" t="s">
        <v>1</v>
      </c>
      <c r="D93" s="41"/>
    </row>
    <row r="94" spans="2:4" ht="12" thickBot="1">
      <c r="B94" s="42"/>
      <c r="C94" s="43" t="s">
        <v>3</v>
      </c>
      <c r="D94" s="41"/>
    </row>
  </sheetData>
  <printOptions horizontalCentered="1"/>
  <pageMargins left="0.5" right="0.5" top="1.75" bottom="1" header="1" footer="0.5"/>
  <pageSetup firstPageNumber="1" useFirstPageNumber="1" horizontalDpi="600" verticalDpi="600" orientation="landscape" scale="75" r:id="rId1"/>
  <headerFooter alignWithMargins="0">
    <oddHeader>&amp;LFourth Exhibit to the 
Prefiled Rebuttal Testimony of
Colleen E. Paulson&amp;CPuget Sound Energy
Summary Results of Gas Operations
Includes Revenue Deficiency and Includes Gas Costs&amp;RExhibit No. ___(CEP-14)
Page &amp;P+4 of &amp;N</oddHeader>
    <oddFooter>&amp;LSummary 1
Includes Revenue Deficiency and Includes Gas Costs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AN91"/>
  <sheetViews>
    <sheetView workbookViewId="0" topLeftCell="A1">
      <pane xSplit="2" ySplit="9" topLeftCell="K1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7.7109375" style="50" bestFit="1" customWidth="1"/>
    <col min="2" max="2" width="33.7109375" style="58" bestFit="1" customWidth="1"/>
    <col min="3" max="3" width="9.140625" style="57" customWidth="1"/>
    <col min="4" max="4" width="9.57421875" style="57" bestFit="1" customWidth="1"/>
    <col min="5" max="12" width="11.421875" style="50" customWidth="1"/>
    <col min="13" max="13" width="11.140625" style="50" bestFit="1" customWidth="1"/>
    <col min="14" max="15" width="9.57421875" style="50" hidden="1" customWidth="1"/>
    <col min="16" max="16" width="10.8515625" style="50" hidden="1" customWidth="1"/>
    <col min="17" max="17" width="9.7109375" style="50" hidden="1" customWidth="1"/>
    <col min="18" max="18" width="12.00390625" style="50" hidden="1" customWidth="1"/>
    <col min="19" max="19" width="8.7109375" style="50" hidden="1" customWidth="1"/>
    <col min="20" max="20" width="8.8515625" style="50" hidden="1" customWidth="1"/>
    <col min="21" max="21" width="13.00390625" style="50" hidden="1" customWidth="1"/>
    <col min="22" max="22" width="7.28125" style="50" hidden="1" customWidth="1"/>
    <col min="23" max="23" width="8.7109375" style="50" hidden="1" customWidth="1"/>
    <col min="24" max="24" width="16.140625" style="50" bestFit="1" customWidth="1"/>
    <col min="25" max="25" width="9.00390625" style="50" customWidth="1"/>
    <col min="26" max="26" width="14.421875" style="50" bestFit="1" customWidth="1"/>
    <col min="27" max="199" width="11.8515625" style="50" customWidth="1"/>
    <col min="200" max="16384" width="6.28125" style="50" customWidth="1"/>
  </cols>
  <sheetData>
    <row r="1" spans="1:11" ht="11.25">
      <c r="A1" s="50">
        <v>38</v>
      </c>
      <c r="B1" s="5" t="s">
        <v>0</v>
      </c>
      <c r="C1" s="6">
        <v>1</v>
      </c>
      <c r="K1" s="50" t="s">
        <v>1</v>
      </c>
    </row>
    <row r="2" spans="1:11" ht="12" thickBot="1">
      <c r="A2" s="50">
        <v>1</v>
      </c>
      <c r="B2" s="9" t="s">
        <v>2</v>
      </c>
      <c r="C2" s="10">
        <v>1</v>
      </c>
      <c r="K2" s="57" t="s">
        <v>72</v>
      </c>
    </row>
    <row r="4" spans="1:5" ht="11.25">
      <c r="A4" s="50" t="s">
        <v>73</v>
      </c>
      <c r="B4" s="59" t="s">
        <v>4</v>
      </c>
      <c r="D4" s="46"/>
      <c r="E4" s="60"/>
    </row>
    <row r="5" spans="2:5" ht="11.25">
      <c r="B5" s="59" t="s">
        <v>74</v>
      </c>
      <c r="D5" s="61"/>
      <c r="E5" s="61"/>
    </row>
    <row r="6" spans="2:6" ht="12" thickBot="1">
      <c r="B6" s="62" t="s">
        <v>6</v>
      </c>
      <c r="D6" s="63">
        <v>38291</v>
      </c>
      <c r="F6" s="64"/>
    </row>
    <row r="7" spans="1:40" s="65" customFormat="1" ht="31.5">
      <c r="A7" s="19" t="s">
        <v>7</v>
      </c>
      <c r="B7" s="20" t="s">
        <v>280</v>
      </c>
      <c r="C7" s="21" t="s">
        <v>8</v>
      </c>
      <c r="D7" s="21"/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3" t="s">
        <v>9</v>
      </c>
      <c r="N7" s="81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3" t="s">
        <v>19</v>
      </c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1:40" s="65" customFormat="1" ht="21">
      <c r="A8" s="25" t="s">
        <v>20</v>
      </c>
      <c r="B8" s="26">
        <v>38291</v>
      </c>
      <c r="C8" s="27" t="s">
        <v>21</v>
      </c>
      <c r="D8" s="27" t="s">
        <v>22</v>
      </c>
      <c r="E8" s="8" t="s">
        <v>23</v>
      </c>
      <c r="F8" s="8" t="s">
        <v>24</v>
      </c>
      <c r="G8" s="8" t="s">
        <v>12</v>
      </c>
      <c r="H8" s="8" t="s">
        <v>13</v>
      </c>
      <c r="I8" s="8" t="s">
        <v>14</v>
      </c>
      <c r="J8" s="8" t="s">
        <v>25</v>
      </c>
      <c r="K8" s="8" t="s">
        <v>26</v>
      </c>
      <c r="L8" s="8" t="s">
        <v>27</v>
      </c>
      <c r="M8" s="28" t="s">
        <v>19</v>
      </c>
      <c r="N8" s="82" t="s">
        <v>28</v>
      </c>
      <c r="O8" s="8" t="s">
        <v>29</v>
      </c>
      <c r="P8" s="8" t="s">
        <v>30</v>
      </c>
      <c r="Q8" s="8" t="s">
        <v>31</v>
      </c>
      <c r="R8" s="8" t="s">
        <v>32</v>
      </c>
      <c r="S8" s="8" t="s">
        <v>33</v>
      </c>
      <c r="T8" s="8" t="s">
        <v>34</v>
      </c>
      <c r="U8" s="8" t="s">
        <v>35</v>
      </c>
      <c r="V8" s="8" t="s">
        <v>27</v>
      </c>
      <c r="W8" s="28" t="s">
        <v>19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s="65" customFormat="1" ht="21.75" thickBot="1">
      <c r="A9" s="29"/>
      <c r="B9" s="30"/>
      <c r="C9" s="30" t="s">
        <v>1</v>
      </c>
      <c r="D9" s="31" t="s">
        <v>36</v>
      </c>
      <c r="E9" s="32"/>
      <c r="F9" s="32"/>
      <c r="G9" s="32"/>
      <c r="H9" s="32"/>
      <c r="I9" s="32"/>
      <c r="J9" s="32"/>
      <c r="K9" s="32"/>
      <c r="L9" s="32"/>
      <c r="M9" s="33"/>
      <c r="N9" s="83" t="s">
        <v>37</v>
      </c>
      <c r="O9" s="32" t="s">
        <v>38</v>
      </c>
      <c r="P9" s="32">
        <v>41</v>
      </c>
      <c r="Q9" s="32">
        <v>85</v>
      </c>
      <c r="R9" s="32">
        <v>86</v>
      </c>
      <c r="S9" s="32">
        <v>87</v>
      </c>
      <c r="T9" s="32">
        <v>57</v>
      </c>
      <c r="U9" s="32" t="s">
        <v>39</v>
      </c>
      <c r="V9" s="32">
        <v>50</v>
      </c>
      <c r="W9" s="33" t="s">
        <v>19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</row>
    <row r="10" spans="1:40" s="58" customFormat="1" ht="11.25">
      <c r="A10" s="57"/>
      <c r="B10" s="58" t="s">
        <v>42</v>
      </c>
      <c r="C10" s="57"/>
      <c r="D10" s="66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s="58" customFormat="1" ht="11.25">
      <c r="A11" s="57">
        <v>1</v>
      </c>
      <c r="B11" s="58" t="s">
        <v>43</v>
      </c>
      <c r="C11" s="57" t="s">
        <v>44</v>
      </c>
      <c r="D11" s="48">
        <v>507600094.90505004</v>
      </c>
      <c r="E11" s="48">
        <v>326678871.323795</v>
      </c>
      <c r="F11" s="48">
        <v>114389034.88926713</v>
      </c>
      <c r="G11" s="48">
        <v>25611202.41630439</v>
      </c>
      <c r="H11" s="48">
        <v>7648140.5418758895</v>
      </c>
      <c r="I11" s="48">
        <v>12523226.567076987</v>
      </c>
      <c r="J11" s="48">
        <v>18768322.494003903</v>
      </c>
      <c r="K11" s="48">
        <v>734574.3487818994</v>
      </c>
      <c r="L11" s="48">
        <v>113904.88450580322</v>
      </c>
      <c r="M11" s="48">
        <v>1132817.4394389098</v>
      </c>
      <c r="N11" s="48">
        <v>326678871.323795</v>
      </c>
      <c r="O11" s="48">
        <v>114389034.88926713</v>
      </c>
      <c r="P11" s="48">
        <v>25611202.41630439</v>
      </c>
      <c r="Q11" s="48">
        <v>7648140.5418758895</v>
      </c>
      <c r="R11" s="48">
        <v>12523226.567076987</v>
      </c>
      <c r="S11" s="48">
        <v>15530233.552058555</v>
      </c>
      <c r="T11" s="48">
        <v>3238088.9419453517</v>
      </c>
      <c r="U11" s="48">
        <v>734574.3487818994</v>
      </c>
      <c r="V11" s="48">
        <v>113904.88450580322</v>
      </c>
      <c r="W11" s="48">
        <v>1132817.4394389098</v>
      </c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58" customFormat="1" ht="11.25">
      <c r="A12" s="57">
        <v>2</v>
      </c>
      <c r="B12" s="69" t="s">
        <v>45</v>
      </c>
      <c r="C12" s="57" t="s">
        <v>46</v>
      </c>
      <c r="D12" s="48">
        <v>68114577</v>
      </c>
      <c r="E12" s="48">
        <v>40784198.08036132</v>
      </c>
      <c r="F12" s="48">
        <v>11600257.726073066</v>
      </c>
      <c r="G12" s="48">
        <v>2725777.4967150516</v>
      </c>
      <c r="H12" s="48">
        <v>523525.049808907</v>
      </c>
      <c r="I12" s="48">
        <v>1124657.0352918433</v>
      </c>
      <c r="J12" s="48">
        <v>2187032.4208784606</v>
      </c>
      <c r="K12" s="48">
        <v>451761.9381782282</v>
      </c>
      <c r="L12" s="48">
        <v>9935.261506270746</v>
      </c>
      <c r="M12" s="48">
        <v>8707431.991186852</v>
      </c>
      <c r="N12" s="48">
        <v>40784198.08036132</v>
      </c>
      <c r="O12" s="48">
        <v>11600257.726073066</v>
      </c>
      <c r="P12" s="48">
        <v>2725777.4967150516</v>
      </c>
      <c r="Q12" s="48">
        <v>523525.049808907</v>
      </c>
      <c r="R12" s="48">
        <v>1124657.0352918433</v>
      </c>
      <c r="S12" s="48">
        <v>423967.1176210911</v>
      </c>
      <c r="T12" s="48">
        <v>1763065.3032573694</v>
      </c>
      <c r="U12" s="48">
        <v>451761.9381782282</v>
      </c>
      <c r="V12" s="48">
        <v>9935.261506270746</v>
      </c>
      <c r="W12" s="48">
        <v>8707431.991186852</v>
      </c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58" customFormat="1" ht="11.25">
      <c r="A13" s="57">
        <v>3</v>
      </c>
      <c r="B13" s="58" t="s">
        <v>75</v>
      </c>
      <c r="C13" s="57" t="s">
        <v>76</v>
      </c>
      <c r="D13" s="48">
        <v>75509763.97238</v>
      </c>
      <c r="E13" s="48">
        <v>48378723.1984012</v>
      </c>
      <c r="F13" s="48">
        <v>16628108.70782122</v>
      </c>
      <c r="G13" s="48">
        <v>3981419.8537549917</v>
      </c>
      <c r="H13" s="48">
        <v>695357.6520013106</v>
      </c>
      <c r="I13" s="48">
        <v>1495074.7126160585</v>
      </c>
      <c r="J13" s="48">
        <v>3623433.527645019</v>
      </c>
      <c r="K13" s="48">
        <v>357559.9141687897</v>
      </c>
      <c r="L13" s="48">
        <v>-14504.378525038053</v>
      </c>
      <c r="M13" s="48">
        <v>364590.78449644434</v>
      </c>
      <c r="N13" s="48">
        <v>48378723.1984012</v>
      </c>
      <c r="O13" s="48">
        <v>16628108.70782122</v>
      </c>
      <c r="P13" s="48">
        <v>3981419.8537549917</v>
      </c>
      <c r="Q13" s="48">
        <v>695357.6520013106</v>
      </c>
      <c r="R13" s="48">
        <v>1495074.7126160585</v>
      </c>
      <c r="S13" s="48">
        <v>794922.394435713</v>
      </c>
      <c r="T13" s="48">
        <v>2828511.133209306</v>
      </c>
      <c r="U13" s="48">
        <v>357559.9141687897</v>
      </c>
      <c r="V13" s="48">
        <v>-14504.378525038053</v>
      </c>
      <c r="W13" s="48">
        <v>364590.78449644434</v>
      </c>
      <c r="X13" s="48"/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s="58" customFormat="1" ht="11.25">
      <c r="A14" s="57"/>
      <c r="C14" s="5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s="58" customFormat="1" ht="11.25">
      <c r="A15" s="57">
        <v>4</v>
      </c>
      <c r="B15" s="58" t="s">
        <v>77</v>
      </c>
      <c r="C15" s="70" t="s">
        <v>78</v>
      </c>
      <c r="D15" s="48">
        <f aca="true" t="shared" si="0" ref="D15:W15">(D11+D12+D13)</f>
        <v>651224435.8774301</v>
      </c>
      <c r="E15" s="48">
        <f t="shared" si="0"/>
        <v>415841792.60255754</v>
      </c>
      <c r="F15" s="48">
        <f t="shared" si="0"/>
        <v>142617401.32316142</v>
      </c>
      <c r="G15" s="48">
        <f t="shared" si="0"/>
        <v>32318399.76677443</v>
      </c>
      <c r="H15" s="48">
        <f t="shared" si="0"/>
        <v>8867023.243686108</v>
      </c>
      <c r="I15" s="48">
        <f t="shared" si="0"/>
        <v>15142958.314984888</v>
      </c>
      <c r="J15" s="48">
        <f t="shared" si="0"/>
        <v>24578788.44252738</v>
      </c>
      <c r="K15" s="48">
        <f t="shared" si="0"/>
        <v>1543896.2011289175</v>
      </c>
      <c r="L15" s="48">
        <f t="shared" si="0"/>
        <v>109335.76748703592</v>
      </c>
      <c r="M15" s="48">
        <f t="shared" si="0"/>
        <v>10204840.215122206</v>
      </c>
      <c r="N15" s="48">
        <f t="shared" si="0"/>
        <v>415841792.60255754</v>
      </c>
      <c r="O15" s="48">
        <f t="shared" si="0"/>
        <v>142617401.32316142</v>
      </c>
      <c r="P15" s="48">
        <f t="shared" si="0"/>
        <v>32318399.76677443</v>
      </c>
      <c r="Q15" s="48">
        <f t="shared" si="0"/>
        <v>8867023.243686108</v>
      </c>
      <c r="R15" s="48">
        <f t="shared" si="0"/>
        <v>15142958.314984888</v>
      </c>
      <c r="S15" s="48">
        <f t="shared" si="0"/>
        <v>16749123.064115359</v>
      </c>
      <c r="T15" s="48">
        <f t="shared" si="0"/>
        <v>7829665.378412027</v>
      </c>
      <c r="U15" s="48">
        <f t="shared" si="0"/>
        <v>1543896.2011289175</v>
      </c>
      <c r="V15" s="48">
        <f t="shared" si="0"/>
        <v>109335.76748703592</v>
      </c>
      <c r="W15" s="48">
        <f t="shared" si="0"/>
        <v>10204840.215122206</v>
      </c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58" customFormat="1" ht="11.25">
      <c r="A16" s="57"/>
      <c r="C16" s="70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58" customFormat="1" ht="11.25">
      <c r="A17" s="57">
        <v>5</v>
      </c>
      <c r="B17" s="71" t="s">
        <v>79</v>
      </c>
      <c r="C17" s="57" t="s">
        <v>80</v>
      </c>
      <c r="D17" s="48">
        <v>97429297.773824</v>
      </c>
      <c r="E17" s="48">
        <v>65214529.48691075</v>
      </c>
      <c r="F17" s="48">
        <v>17927036.611217897</v>
      </c>
      <c r="G17" s="48">
        <v>4188845.3982224907</v>
      </c>
      <c r="H17" s="48">
        <v>817752.7648552016</v>
      </c>
      <c r="I17" s="48">
        <v>1734399.6781916548</v>
      </c>
      <c r="J17" s="48">
        <v>3800654.123788917</v>
      </c>
      <c r="K17" s="48">
        <v>784991.105197038</v>
      </c>
      <c r="L17" s="48">
        <v>17082.748989328404</v>
      </c>
      <c r="M17" s="48">
        <v>2944005.856450708</v>
      </c>
      <c r="N17" s="48">
        <v>65214529.48691075</v>
      </c>
      <c r="O17" s="48">
        <v>17927036.611217897</v>
      </c>
      <c r="P17" s="48">
        <v>4188845.3982224907</v>
      </c>
      <c r="Q17" s="48">
        <v>817752.7648552016</v>
      </c>
      <c r="R17" s="48">
        <v>1734399.6781916548</v>
      </c>
      <c r="S17" s="48">
        <v>714833.2513701227</v>
      </c>
      <c r="T17" s="48">
        <v>3085820.8724187943</v>
      </c>
      <c r="U17" s="48">
        <v>784991.105197038</v>
      </c>
      <c r="V17" s="48">
        <v>17082.748989328404</v>
      </c>
      <c r="W17" s="48">
        <v>2944005.856450708</v>
      </c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58" customFormat="1" ht="11.25">
      <c r="A18" s="57"/>
      <c r="C18" s="5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58" customFormat="1" ht="11.25">
      <c r="A19" s="57">
        <v>6</v>
      </c>
      <c r="B19" s="58" t="s">
        <v>81</v>
      </c>
      <c r="C19" s="57" t="s">
        <v>82</v>
      </c>
      <c r="D19" s="48">
        <f aca="true" t="shared" si="1" ref="D19:W19">(D15+D17)</f>
        <v>748653733.651254</v>
      </c>
      <c r="E19" s="48">
        <f t="shared" si="1"/>
        <v>481056322.0894683</v>
      </c>
      <c r="F19" s="48">
        <f t="shared" si="1"/>
        <v>160544437.9343793</v>
      </c>
      <c r="G19" s="48">
        <f t="shared" si="1"/>
        <v>36507245.16499692</v>
      </c>
      <c r="H19" s="48">
        <f t="shared" si="1"/>
        <v>9684776.00854131</v>
      </c>
      <c r="I19" s="48">
        <f t="shared" si="1"/>
        <v>16877357.993176542</v>
      </c>
      <c r="J19" s="48">
        <f t="shared" si="1"/>
        <v>28379442.566316295</v>
      </c>
      <c r="K19" s="48">
        <f t="shared" si="1"/>
        <v>2328887.3063259553</v>
      </c>
      <c r="L19" s="48">
        <f t="shared" si="1"/>
        <v>126418.51647636433</v>
      </c>
      <c r="M19" s="48">
        <f t="shared" si="1"/>
        <v>13148846.071572915</v>
      </c>
      <c r="N19" s="48">
        <f t="shared" si="1"/>
        <v>481056322.0894683</v>
      </c>
      <c r="O19" s="48">
        <f t="shared" si="1"/>
        <v>160544437.9343793</v>
      </c>
      <c r="P19" s="48">
        <f t="shared" si="1"/>
        <v>36507245.16499692</v>
      </c>
      <c r="Q19" s="48">
        <f t="shared" si="1"/>
        <v>9684776.00854131</v>
      </c>
      <c r="R19" s="48">
        <f t="shared" si="1"/>
        <v>16877357.993176542</v>
      </c>
      <c r="S19" s="48">
        <f t="shared" si="1"/>
        <v>17463956.31548548</v>
      </c>
      <c r="T19" s="48">
        <f t="shared" si="1"/>
        <v>10915486.250830822</v>
      </c>
      <c r="U19" s="48">
        <f t="shared" si="1"/>
        <v>2328887.3063259553</v>
      </c>
      <c r="V19" s="48">
        <f t="shared" si="1"/>
        <v>126418.51647636433</v>
      </c>
      <c r="W19" s="48">
        <f t="shared" si="1"/>
        <v>13148846.071572915</v>
      </c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58" customFormat="1" ht="11.25">
      <c r="A20" s="57">
        <v>7</v>
      </c>
      <c r="B20" s="58" t="s">
        <v>83</v>
      </c>
      <c r="C20" s="57" t="s">
        <v>84</v>
      </c>
      <c r="D20" s="48">
        <v>748653734</v>
      </c>
      <c r="E20" s="48">
        <v>477066387.21228725</v>
      </c>
      <c r="F20" s="48">
        <v>166025985.34602174</v>
      </c>
      <c r="G20" s="48">
        <v>38058781.21054887</v>
      </c>
      <c r="H20" s="48">
        <v>9380094.010154516</v>
      </c>
      <c r="I20" s="48">
        <v>16761832.982744262</v>
      </c>
      <c r="J20" s="48">
        <v>31198936.772337124</v>
      </c>
      <c r="K20" s="48">
        <v>1985660.125872302</v>
      </c>
      <c r="L20" s="48">
        <v>38736.340034065346</v>
      </c>
      <c r="M20" s="48">
        <v>8137320</v>
      </c>
      <c r="N20" s="48">
        <v>477066387.21228725</v>
      </c>
      <c r="O20" s="48">
        <v>166025985.34602174</v>
      </c>
      <c r="P20" s="48">
        <v>38058781.21054887</v>
      </c>
      <c r="Q20" s="48">
        <v>9380094.010154516</v>
      </c>
      <c r="R20" s="48">
        <v>16761832.982744262</v>
      </c>
      <c r="S20" s="48">
        <v>16725408.43871434</v>
      </c>
      <c r="T20" s="48">
        <v>14473528.333622782</v>
      </c>
      <c r="U20" s="48">
        <v>1985660.125872302</v>
      </c>
      <c r="V20" s="48">
        <v>38736.340034065346</v>
      </c>
      <c r="W20" s="48">
        <v>8137320</v>
      </c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s="58" customFormat="1" ht="11.25">
      <c r="A21" s="57"/>
      <c r="C21" s="5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58" customFormat="1" ht="11.25">
      <c r="A22" s="57">
        <v>8</v>
      </c>
      <c r="B22" s="58" t="s">
        <v>85</v>
      </c>
      <c r="C22" s="57" t="s">
        <v>86</v>
      </c>
      <c r="D22" s="48">
        <f aca="true" t="shared" si="2" ref="D22:W22">(D19-D20)</f>
        <v>-0.3487459421157837</v>
      </c>
      <c r="E22" s="48">
        <f t="shared" si="2"/>
        <v>3989934.877181053</v>
      </c>
      <c r="F22" s="48">
        <f t="shared" si="2"/>
        <v>-5481547.411642432</v>
      </c>
      <c r="G22" s="48">
        <f t="shared" si="2"/>
        <v>-1551536.0455519482</v>
      </c>
      <c r="H22" s="48">
        <f t="shared" si="2"/>
        <v>304681.9983867947</v>
      </c>
      <c r="I22" s="48">
        <f t="shared" si="2"/>
        <v>115525.0104322806</v>
      </c>
      <c r="J22" s="48">
        <f t="shared" si="2"/>
        <v>-2819494.2060208283</v>
      </c>
      <c r="K22" s="48">
        <f t="shared" si="2"/>
        <v>343227.1804536532</v>
      </c>
      <c r="L22" s="48">
        <f t="shared" si="2"/>
        <v>87682.17644229898</v>
      </c>
      <c r="M22" s="48">
        <f t="shared" si="2"/>
        <v>5011526.071572915</v>
      </c>
      <c r="N22" s="48">
        <f t="shared" si="2"/>
        <v>3989934.877181053</v>
      </c>
      <c r="O22" s="48">
        <f t="shared" si="2"/>
        <v>-5481547.411642432</v>
      </c>
      <c r="P22" s="48">
        <f t="shared" si="2"/>
        <v>-1551536.0455519482</v>
      </c>
      <c r="Q22" s="48">
        <f t="shared" si="2"/>
        <v>304681.9983867947</v>
      </c>
      <c r="R22" s="48">
        <f t="shared" si="2"/>
        <v>115525.0104322806</v>
      </c>
      <c r="S22" s="48">
        <f t="shared" si="2"/>
        <v>738547.8767711408</v>
      </c>
      <c r="T22" s="48">
        <f t="shared" si="2"/>
        <v>-3558042.08279196</v>
      </c>
      <c r="U22" s="48">
        <f t="shared" si="2"/>
        <v>343227.1804536532</v>
      </c>
      <c r="V22" s="48">
        <f t="shared" si="2"/>
        <v>87682.17644229898</v>
      </c>
      <c r="W22" s="48">
        <f t="shared" si="2"/>
        <v>5011526.071572915</v>
      </c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58" customFormat="1" ht="11.25">
      <c r="A23" s="57"/>
      <c r="C23" s="5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58" customFormat="1" ht="11.25">
      <c r="A24" s="57">
        <v>9</v>
      </c>
      <c r="B24" s="58" t="s">
        <v>87</v>
      </c>
      <c r="C24" s="57" t="s">
        <v>88</v>
      </c>
      <c r="D24" s="48">
        <v>-0.5637828893959522</v>
      </c>
      <c r="E24" s="48">
        <v>6450125.815857736</v>
      </c>
      <c r="F24" s="48">
        <v>-8861465.55245602</v>
      </c>
      <c r="G24" s="48">
        <v>-2508212.040974205</v>
      </c>
      <c r="H24" s="48">
        <v>492548.696636937</v>
      </c>
      <c r="I24" s="48">
        <v>186757.6477070101</v>
      </c>
      <c r="J24" s="48">
        <v>-4557992.279504295</v>
      </c>
      <c r="K24" s="48">
        <v>554860.8098867746</v>
      </c>
      <c r="L24" s="48">
        <v>141746.9425617898</v>
      </c>
      <c r="M24" s="48">
        <v>8101629.396501474</v>
      </c>
      <c r="N24" s="48">
        <v>6450125.815857736</v>
      </c>
      <c r="O24" s="48">
        <v>-8861465.55245602</v>
      </c>
      <c r="P24" s="48">
        <v>-2508212.040974205</v>
      </c>
      <c r="Q24" s="48">
        <v>492548.696636937</v>
      </c>
      <c r="R24" s="48">
        <v>186757.6477070101</v>
      </c>
      <c r="S24" s="48">
        <v>1193935.9595698728</v>
      </c>
      <c r="T24" s="48">
        <v>-5751928.239074169</v>
      </c>
      <c r="U24" s="48">
        <v>554860.8098867746</v>
      </c>
      <c r="V24" s="48">
        <v>141746.9425617898</v>
      </c>
      <c r="W24" s="48">
        <v>8101629.396501474</v>
      </c>
      <c r="X24" s="48"/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58" customFormat="1" ht="11.25">
      <c r="A25" s="57"/>
      <c r="C25" s="5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58" customFormat="1" ht="11.25">
      <c r="A26" s="57">
        <v>10</v>
      </c>
      <c r="B26" s="72" t="s">
        <v>89</v>
      </c>
      <c r="C26" s="59" t="s">
        <v>90</v>
      </c>
      <c r="D26" s="48">
        <v>736641571</v>
      </c>
      <c r="E26" s="48">
        <v>474327256.599836</v>
      </c>
      <c r="F26" s="48">
        <v>165315297.09205067</v>
      </c>
      <c r="G26" s="48">
        <v>37905088.483695105</v>
      </c>
      <c r="H26" s="48">
        <v>9358285.192218212</v>
      </c>
      <c r="I26" s="48">
        <v>16709402.262583898</v>
      </c>
      <c r="J26" s="48">
        <v>31023951.881270513</v>
      </c>
      <c r="K26" s="48">
        <v>1963710.4365880154</v>
      </c>
      <c r="L26" s="48">
        <v>38579.05175770591</v>
      </c>
      <c r="M26" s="48">
        <v>0</v>
      </c>
      <c r="N26" s="48">
        <v>474327256.599836</v>
      </c>
      <c r="O26" s="48">
        <v>165315297.09205067</v>
      </c>
      <c r="P26" s="48">
        <v>37905088.483695105</v>
      </c>
      <c r="Q26" s="48">
        <v>9358285.192218212</v>
      </c>
      <c r="R26" s="48">
        <v>16709402.262583898</v>
      </c>
      <c r="S26" s="48">
        <v>16711071.758957896</v>
      </c>
      <c r="T26" s="48">
        <v>14312880.122312617</v>
      </c>
      <c r="U26" s="48">
        <v>1963710.4365880154</v>
      </c>
      <c r="V26" s="48">
        <v>38579.05175770591</v>
      </c>
      <c r="W26" s="48">
        <v>0</v>
      </c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58" customFormat="1" ht="11.25">
      <c r="A27" s="57">
        <v>11</v>
      </c>
      <c r="B27" s="73" t="s">
        <v>91</v>
      </c>
      <c r="C27" s="74" t="s">
        <v>92</v>
      </c>
      <c r="D27" s="48">
        <v>8137320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8137320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8137320</v>
      </c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58" customFormat="1" ht="11.25">
      <c r="A28" s="57">
        <v>12</v>
      </c>
      <c r="B28" s="72" t="s">
        <v>89</v>
      </c>
      <c r="C28" s="59" t="s">
        <v>93</v>
      </c>
      <c r="D28" s="48">
        <f aca="true" t="shared" si="3" ref="D28:W28">(D26+D27)</f>
        <v>744778891</v>
      </c>
      <c r="E28" s="48">
        <f t="shared" si="3"/>
        <v>474327256.599836</v>
      </c>
      <c r="F28" s="48">
        <f t="shared" si="3"/>
        <v>165315297.09205067</v>
      </c>
      <c r="G28" s="48">
        <f t="shared" si="3"/>
        <v>37905088.483695105</v>
      </c>
      <c r="H28" s="48">
        <f t="shared" si="3"/>
        <v>9358285.192218212</v>
      </c>
      <c r="I28" s="48">
        <f t="shared" si="3"/>
        <v>16709402.262583898</v>
      </c>
      <c r="J28" s="48">
        <f t="shared" si="3"/>
        <v>31023951.881270513</v>
      </c>
      <c r="K28" s="48">
        <f t="shared" si="3"/>
        <v>1963710.4365880154</v>
      </c>
      <c r="L28" s="48">
        <f t="shared" si="3"/>
        <v>38579.05175770591</v>
      </c>
      <c r="M28" s="48">
        <f t="shared" si="3"/>
        <v>8137320</v>
      </c>
      <c r="N28" s="48">
        <f t="shared" si="3"/>
        <v>474327256.599836</v>
      </c>
      <c r="O28" s="48">
        <f t="shared" si="3"/>
        <v>165315297.09205067</v>
      </c>
      <c r="P28" s="48">
        <f t="shared" si="3"/>
        <v>37905088.483695105</v>
      </c>
      <c r="Q28" s="48">
        <f t="shared" si="3"/>
        <v>9358285.192218212</v>
      </c>
      <c r="R28" s="48">
        <f t="shared" si="3"/>
        <v>16709402.262583898</v>
      </c>
      <c r="S28" s="48">
        <f t="shared" si="3"/>
        <v>16711071.758957896</v>
      </c>
      <c r="T28" s="48">
        <f t="shared" si="3"/>
        <v>14312880.122312617</v>
      </c>
      <c r="U28" s="48">
        <f t="shared" si="3"/>
        <v>1963710.4365880154</v>
      </c>
      <c r="V28" s="48">
        <f t="shared" si="3"/>
        <v>38579.05175770591</v>
      </c>
      <c r="W28" s="48">
        <f t="shared" si="3"/>
        <v>8137320</v>
      </c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58" customFormat="1" ht="11.25">
      <c r="A29" s="57"/>
      <c r="B29" s="72"/>
      <c r="C29" s="5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58" customFormat="1" ht="11.25">
      <c r="A30" s="57">
        <v>13</v>
      </c>
      <c r="B30" s="72" t="s">
        <v>94</v>
      </c>
      <c r="C30" s="59" t="s">
        <v>95</v>
      </c>
      <c r="D30" s="48">
        <f aca="true" t="shared" si="4" ref="D30:W30">(D24+D28)</f>
        <v>744778890.4362171</v>
      </c>
      <c r="E30" s="48">
        <f t="shared" si="4"/>
        <v>480777382.4156937</v>
      </c>
      <c r="F30" s="48">
        <f t="shared" si="4"/>
        <v>156453831.53959465</v>
      </c>
      <c r="G30" s="48">
        <f t="shared" si="4"/>
        <v>35396876.4427209</v>
      </c>
      <c r="H30" s="48">
        <f t="shared" si="4"/>
        <v>9850833.88885515</v>
      </c>
      <c r="I30" s="48">
        <f t="shared" si="4"/>
        <v>16896159.910290908</v>
      </c>
      <c r="J30" s="48">
        <f t="shared" si="4"/>
        <v>26465959.601766217</v>
      </c>
      <c r="K30" s="48">
        <f t="shared" si="4"/>
        <v>2518571.24647479</v>
      </c>
      <c r="L30" s="48">
        <f t="shared" si="4"/>
        <v>180325.9943194957</v>
      </c>
      <c r="M30" s="48">
        <f t="shared" si="4"/>
        <v>16238949.396501474</v>
      </c>
      <c r="N30" s="48">
        <f t="shared" si="4"/>
        <v>480777382.4156937</v>
      </c>
      <c r="O30" s="48">
        <f t="shared" si="4"/>
        <v>156453831.53959465</v>
      </c>
      <c r="P30" s="48">
        <f t="shared" si="4"/>
        <v>35396876.4427209</v>
      </c>
      <c r="Q30" s="48">
        <f t="shared" si="4"/>
        <v>9850833.88885515</v>
      </c>
      <c r="R30" s="48">
        <f t="shared" si="4"/>
        <v>16896159.910290908</v>
      </c>
      <c r="S30" s="48">
        <f t="shared" si="4"/>
        <v>17905007.718527768</v>
      </c>
      <c r="T30" s="48">
        <f t="shared" si="4"/>
        <v>8560951.883238448</v>
      </c>
      <c r="U30" s="48">
        <f t="shared" si="4"/>
        <v>2518571.24647479</v>
      </c>
      <c r="V30" s="48">
        <f t="shared" si="4"/>
        <v>180325.9943194957</v>
      </c>
      <c r="W30" s="48">
        <f t="shared" si="4"/>
        <v>16238949.396501474</v>
      </c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58" customFormat="1" ht="11.25">
      <c r="A31" s="57"/>
      <c r="C31" s="5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54" customFormat="1" ht="11.25">
      <c r="A32" s="53">
        <v>14</v>
      </c>
      <c r="B32" s="54" t="s">
        <v>96</v>
      </c>
      <c r="C32" s="55" t="s">
        <v>97</v>
      </c>
      <c r="D32" s="3">
        <f aca="true" t="shared" si="5" ref="D32:W32">(D28/D30)</f>
        <v>1.0000000007569803</v>
      </c>
      <c r="E32" s="3">
        <f t="shared" si="5"/>
        <v>0.9865839657775732</v>
      </c>
      <c r="F32" s="3">
        <f t="shared" si="5"/>
        <v>1.0566394920805338</v>
      </c>
      <c r="G32" s="3">
        <f t="shared" si="5"/>
        <v>1.0708596998673876</v>
      </c>
      <c r="H32" s="3">
        <f t="shared" si="5"/>
        <v>0.9499992891775195</v>
      </c>
      <c r="I32" s="3">
        <f t="shared" si="5"/>
        <v>0.9889467400463426</v>
      </c>
      <c r="J32" s="3">
        <f t="shared" si="5"/>
        <v>1.1722209339124101</v>
      </c>
      <c r="K32" s="3">
        <f t="shared" si="5"/>
        <v>0.7796922319893052</v>
      </c>
      <c r="L32" s="3">
        <f t="shared" si="5"/>
        <v>0.2139406018710359</v>
      </c>
      <c r="M32" s="3">
        <f t="shared" si="5"/>
        <v>0.5010989197215621</v>
      </c>
      <c r="N32" s="3">
        <f t="shared" si="5"/>
        <v>0.9865839657775732</v>
      </c>
      <c r="O32" s="3">
        <f t="shared" si="5"/>
        <v>1.0566394920805338</v>
      </c>
      <c r="P32" s="3">
        <f t="shared" si="5"/>
        <v>1.0708596998673876</v>
      </c>
      <c r="Q32" s="3">
        <f t="shared" si="5"/>
        <v>0.9499992891775195</v>
      </c>
      <c r="R32" s="3">
        <f t="shared" si="5"/>
        <v>0.9889467400463426</v>
      </c>
      <c r="S32" s="3">
        <f t="shared" si="5"/>
        <v>0.9333183219834968</v>
      </c>
      <c r="T32" s="3">
        <f t="shared" si="5"/>
        <v>1.6718795196520042</v>
      </c>
      <c r="U32" s="3">
        <f t="shared" si="5"/>
        <v>0.7796922319893052</v>
      </c>
      <c r="V32" s="3">
        <f t="shared" si="5"/>
        <v>0.2139406018710359</v>
      </c>
      <c r="W32" s="3">
        <f t="shared" si="5"/>
        <v>0.5010989197215621</v>
      </c>
      <c r="X32" s="56"/>
      <c r="Y32" s="56"/>
      <c r="Z32" s="56"/>
      <c r="AA32" s="56"/>
      <c r="AB32" s="56"/>
      <c r="AC32" s="56"/>
      <c r="AD32" s="56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54" customFormat="1" ht="11.25">
      <c r="A33" s="53"/>
      <c r="C33" s="5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s="54" customFormat="1" ht="11.25">
      <c r="A34" s="53">
        <v>15</v>
      </c>
      <c r="B34" s="54" t="s">
        <v>98</v>
      </c>
      <c r="C34" s="55" t="s">
        <v>70</v>
      </c>
      <c r="D34" s="3">
        <f aca="true" t="shared" si="6" ref="D34:W34">(D32/$D32)</f>
        <v>1</v>
      </c>
      <c r="E34" s="3">
        <f t="shared" si="6"/>
        <v>0.9865839650307486</v>
      </c>
      <c r="F34" s="3">
        <f t="shared" si="6"/>
        <v>1.0566394912806785</v>
      </c>
      <c r="G34" s="3">
        <f t="shared" si="6"/>
        <v>1.070859699056768</v>
      </c>
      <c r="H34" s="3">
        <f t="shared" si="6"/>
        <v>0.9499992884583888</v>
      </c>
      <c r="I34" s="3">
        <f t="shared" si="6"/>
        <v>0.9889467392977295</v>
      </c>
      <c r="J34" s="3">
        <f t="shared" si="6"/>
        <v>1.172220933025062</v>
      </c>
      <c r="K34" s="3">
        <f t="shared" si="6"/>
        <v>0.7796922313990935</v>
      </c>
      <c r="L34" s="3">
        <f t="shared" si="6"/>
        <v>0.21394060170908707</v>
      </c>
      <c r="M34" s="3">
        <f t="shared" si="6"/>
        <v>0.50109891934224</v>
      </c>
      <c r="N34" s="3">
        <f t="shared" si="6"/>
        <v>0.9865839650307486</v>
      </c>
      <c r="O34" s="3">
        <f t="shared" si="6"/>
        <v>1.0566394912806785</v>
      </c>
      <c r="P34" s="3">
        <f t="shared" si="6"/>
        <v>1.070859699056768</v>
      </c>
      <c r="Q34" s="3">
        <f t="shared" si="6"/>
        <v>0.9499992884583888</v>
      </c>
      <c r="R34" s="3">
        <f t="shared" si="6"/>
        <v>0.9889467392977295</v>
      </c>
      <c r="S34" s="3">
        <f t="shared" si="6"/>
        <v>0.9333183212769933</v>
      </c>
      <c r="T34" s="3">
        <f t="shared" si="6"/>
        <v>1.6718795183864243</v>
      </c>
      <c r="U34" s="3">
        <f t="shared" si="6"/>
        <v>0.7796922313990935</v>
      </c>
      <c r="V34" s="3">
        <f t="shared" si="6"/>
        <v>0.21394060170908707</v>
      </c>
      <c r="W34" s="3">
        <f t="shared" si="6"/>
        <v>0.50109891934224</v>
      </c>
      <c r="X34" s="56"/>
      <c r="Y34" s="56"/>
      <c r="Z34" s="56"/>
      <c r="AA34" s="56"/>
      <c r="AB34" s="56"/>
      <c r="AC34" s="56"/>
      <c r="AD34" s="56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4:40" ht="11.25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4:40" ht="11.25"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s="58" customFormat="1" ht="11.25">
      <c r="A37" s="57">
        <v>81</v>
      </c>
      <c r="B37" s="71" t="s">
        <v>266</v>
      </c>
      <c r="C37" s="57" t="s">
        <v>72</v>
      </c>
      <c r="D37" s="48">
        <v>-0.3487462215125561</v>
      </c>
      <c r="E37" s="48">
        <v>3989934.8771810606</v>
      </c>
      <c r="F37" s="48">
        <v>-5481547.411642402</v>
      </c>
      <c r="G37" s="48">
        <v>-1551536.045551952</v>
      </c>
      <c r="H37" s="48">
        <v>304681.99838679447</v>
      </c>
      <c r="I37" s="48">
        <v>115525.01043228147</v>
      </c>
      <c r="J37" s="48">
        <v>-2819494.206020818</v>
      </c>
      <c r="K37" s="48">
        <v>343227.18045365333</v>
      </c>
      <c r="L37" s="48">
        <v>87682.17644229895</v>
      </c>
      <c r="M37" s="48">
        <v>5011526.071572916</v>
      </c>
      <c r="N37" s="48">
        <v>3989934.8771810606</v>
      </c>
      <c r="O37" s="48">
        <v>-5481547.411642402</v>
      </c>
      <c r="P37" s="48">
        <v>-1551536.045551952</v>
      </c>
      <c r="Q37" s="48">
        <v>304681.99838679447</v>
      </c>
      <c r="R37" s="48">
        <v>115525.01043228147</v>
      </c>
      <c r="S37" s="48">
        <v>738547.8767711434</v>
      </c>
      <c r="T37" s="48">
        <v>-3558042.0827919617</v>
      </c>
      <c r="U37" s="48">
        <v>343227.18045365333</v>
      </c>
      <c r="V37" s="48">
        <v>87682.17644229895</v>
      </c>
      <c r="W37" s="48">
        <v>5011526.071572916</v>
      </c>
      <c r="X37" s="48"/>
      <c r="Y37" s="48"/>
      <c r="Z37" s="48"/>
      <c r="AA37" s="48"/>
      <c r="AB37" s="48"/>
      <c r="AC37" s="48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s="58" customFormat="1" ht="11.25">
      <c r="A38" s="57">
        <v>82</v>
      </c>
      <c r="B38" s="72" t="s">
        <v>267</v>
      </c>
      <c r="C38" s="57" t="s">
        <v>268</v>
      </c>
      <c r="D38" s="48">
        <f aca="true" t="shared" si="7" ref="D38:W38">(D37-D22)</f>
        <v>-2.7939677238464355E-07</v>
      </c>
      <c r="E38" s="48">
        <f t="shared" si="7"/>
        <v>7.450580596923828E-09</v>
      </c>
      <c r="F38" s="48">
        <f t="shared" si="7"/>
        <v>2.9802322387695312E-08</v>
      </c>
      <c r="G38" s="48">
        <f t="shared" si="7"/>
        <v>-3.725290298461914E-09</v>
      </c>
      <c r="H38" s="48">
        <f t="shared" si="7"/>
        <v>-2.3283064365386963E-10</v>
      </c>
      <c r="I38" s="48">
        <f t="shared" si="7"/>
        <v>8.731149137020111E-10</v>
      </c>
      <c r="J38" s="48">
        <f t="shared" si="7"/>
        <v>1.0244548320770264E-08</v>
      </c>
      <c r="K38" s="48">
        <f t="shared" si="7"/>
        <v>1.1641532182693481E-10</v>
      </c>
      <c r="L38" s="48">
        <f t="shared" si="7"/>
        <v>-2.9103830456733704E-11</v>
      </c>
      <c r="M38" s="48">
        <f t="shared" si="7"/>
        <v>9.313225746154785E-10</v>
      </c>
      <c r="N38" s="48">
        <f t="shared" si="7"/>
        <v>7.450580596923828E-09</v>
      </c>
      <c r="O38" s="48">
        <f t="shared" si="7"/>
        <v>2.9802322387695312E-08</v>
      </c>
      <c r="P38" s="48">
        <f t="shared" si="7"/>
        <v>-3.725290298461914E-09</v>
      </c>
      <c r="Q38" s="48">
        <f t="shared" si="7"/>
        <v>-2.3283064365386963E-10</v>
      </c>
      <c r="R38" s="48">
        <f t="shared" si="7"/>
        <v>8.731149137020111E-10</v>
      </c>
      <c r="S38" s="48">
        <f t="shared" si="7"/>
        <v>2.561137080192566E-09</v>
      </c>
      <c r="T38" s="48">
        <f t="shared" si="7"/>
        <v>-1.862645149230957E-09</v>
      </c>
      <c r="U38" s="48">
        <f t="shared" si="7"/>
        <v>1.1641532182693481E-10</v>
      </c>
      <c r="V38" s="48">
        <f t="shared" si="7"/>
        <v>-2.9103830456733704E-11</v>
      </c>
      <c r="W38" s="48">
        <f t="shared" si="7"/>
        <v>9.313225746154785E-10</v>
      </c>
      <c r="X38" s="48"/>
      <c r="Y38" s="48"/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s="58" customFormat="1" ht="11.25">
      <c r="A39" s="57"/>
      <c r="C39" s="57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4:40" ht="11.25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4:40" ht="11.2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4:40" ht="11.25"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4:40" ht="11.25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4:40" ht="11.25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4:40" ht="11.25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4:40" ht="11.25"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4:40" ht="11.25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4:40" ht="11.25"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4:40" ht="11.25"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4:40" ht="11.25"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4:40" ht="11.25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4:40" ht="11.25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4:40" ht="11.2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89" ht="12" thickBot="1"/>
    <row r="90" spans="2:4" ht="12" thickTop="1">
      <c r="B90" s="75" t="s">
        <v>71</v>
      </c>
      <c r="C90" s="76" t="s">
        <v>1</v>
      </c>
      <c r="D90" s="77"/>
    </row>
    <row r="91" spans="2:4" ht="12" thickBot="1">
      <c r="B91" s="78"/>
      <c r="C91" s="79" t="s">
        <v>90</v>
      </c>
      <c r="D91" s="80"/>
    </row>
    <row r="92" ht="12" thickTop="1"/>
  </sheetData>
  <printOptions horizontalCentered="1"/>
  <pageMargins left="0.5" right="0.5" top="1.75" bottom="1" header="1" footer="0.5"/>
  <pageSetup firstPageNumber="1" useFirstPageNumber="1" horizontalDpi="600" verticalDpi="600" orientation="landscape" scale="75" r:id="rId1"/>
  <headerFooter alignWithMargins="0">
    <oddHeader>&amp;LFourth Exhibit to the 
Prefiled Rebuttal Testimony of
Colleen E. Paulson&amp;CPuget Sound Energy
Allocated Gas Costs versus Gas Revenue
Includes Revenue Deficiency and Includes Gas Costs&amp;RExhibit No. ___(CEP-14)
Page &amp;P+5 of &amp;N</oddHeader>
    <oddFooter>&amp;LSummary 2
Includes Revenue Deficiency and Includes Gas Cost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AO83"/>
  <sheetViews>
    <sheetView workbookViewId="0" topLeftCell="A1">
      <pane xSplit="5" ySplit="9" topLeftCell="F1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7.7109375" style="45" bestFit="1" customWidth="1"/>
    <col min="2" max="2" width="20.28125" style="58" bestFit="1" customWidth="1"/>
    <col min="3" max="3" width="11.7109375" style="57" bestFit="1" customWidth="1"/>
    <col min="4" max="4" width="8.7109375" style="57" bestFit="1" customWidth="1"/>
    <col min="5" max="5" width="9.7109375" style="57" bestFit="1" customWidth="1"/>
    <col min="6" max="6" width="10.8515625" style="57" bestFit="1" customWidth="1"/>
    <col min="7" max="7" width="11.140625" style="90" bestFit="1" customWidth="1"/>
    <col min="8" max="9" width="11.140625" style="57" bestFit="1" customWidth="1"/>
    <col min="10" max="11" width="12.00390625" style="57" customWidth="1"/>
    <col min="12" max="13" width="11.7109375" style="50" bestFit="1" customWidth="1"/>
    <col min="14" max="15" width="11.140625" style="50" bestFit="1" customWidth="1"/>
    <col min="16" max="16" width="11.57421875" style="50" hidden="1" customWidth="1"/>
    <col min="17" max="17" width="10.421875" style="50" hidden="1" customWidth="1"/>
    <col min="18" max="18" width="10.8515625" style="50" hidden="1" customWidth="1"/>
    <col min="19" max="21" width="12.00390625" style="50" hidden="1" customWidth="1"/>
    <col min="22" max="23" width="11.7109375" style="50" hidden="1" customWidth="1"/>
    <col min="24" max="24" width="7.28125" style="50" hidden="1" customWidth="1"/>
    <col min="25" max="25" width="8.7109375" style="50" hidden="1" customWidth="1"/>
    <col min="26" max="16384" width="9.140625" style="50" customWidth="1"/>
  </cols>
  <sheetData>
    <row r="1" spans="1:13" ht="11.25">
      <c r="A1" s="45">
        <v>62</v>
      </c>
      <c r="B1" s="5" t="s">
        <v>0</v>
      </c>
      <c r="C1" s="6">
        <v>4</v>
      </c>
      <c r="D1" s="85"/>
      <c r="K1" s="57" t="s">
        <v>1</v>
      </c>
      <c r="L1" s="50" t="s">
        <v>99</v>
      </c>
      <c r="M1" s="50" t="s">
        <v>100</v>
      </c>
    </row>
    <row r="2" spans="1:13" ht="12" thickBot="1">
      <c r="A2" s="45">
        <v>3</v>
      </c>
      <c r="B2" s="9" t="s">
        <v>2</v>
      </c>
      <c r="C2" s="10">
        <v>1</v>
      </c>
      <c r="D2" s="85"/>
      <c r="K2" s="57" t="s">
        <v>101</v>
      </c>
      <c r="L2" s="57"/>
      <c r="M2" s="91" t="s">
        <v>102</v>
      </c>
    </row>
    <row r="4" spans="1:17" s="58" customFormat="1" ht="22.5">
      <c r="A4" s="57"/>
      <c r="B4" s="57" t="s">
        <v>103</v>
      </c>
      <c r="C4" s="57"/>
      <c r="D4" s="57"/>
      <c r="E4" s="46"/>
      <c r="F4" s="60"/>
      <c r="G4" s="90"/>
      <c r="H4" s="57"/>
      <c r="I4" s="57"/>
      <c r="J4" s="57"/>
      <c r="K4" s="57"/>
      <c r="Q4" s="92"/>
    </row>
    <row r="5" spans="2:11" s="57" customFormat="1" ht="11.25">
      <c r="B5" s="59" t="s">
        <v>104</v>
      </c>
      <c r="E5" s="47"/>
      <c r="F5" s="93"/>
      <c r="G5" s="94"/>
      <c r="H5" s="95"/>
      <c r="I5" s="95"/>
      <c r="J5" s="95"/>
      <c r="K5" s="95"/>
    </row>
    <row r="6" spans="1:13" s="58" customFormat="1" ht="12" thickBot="1">
      <c r="A6" s="57"/>
      <c r="B6" s="62" t="s">
        <v>6</v>
      </c>
      <c r="C6" s="57"/>
      <c r="D6" s="63">
        <v>38291</v>
      </c>
      <c r="E6" s="63"/>
      <c r="F6" s="57"/>
      <c r="G6" s="90"/>
      <c r="H6" s="57"/>
      <c r="I6" s="57"/>
      <c r="J6" s="57"/>
      <c r="K6" s="57"/>
      <c r="L6" s="96"/>
      <c r="M6" s="97"/>
    </row>
    <row r="7" spans="1:25" s="99" customFormat="1" ht="21">
      <c r="A7" s="86" t="s">
        <v>7</v>
      </c>
      <c r="B7" s="20" t="s">
        <v>280</v>
      </c>
      <c r="C7" s="98" t="s">
        <v>8</v>
      </c>
      <c r="D7" s="98" t="s">
        <v>8</v>
      </c>
      <c r="E7" s="98" t="s">
        <v>8</v>
      </c>
      <c r="F7" s="98"/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2" t="s">
        <v>9</v>
      </c>
      <c r="N7" s="22" t="s">
        <v>9</v>
      </c>
      <c r="O7" s="23" t="s">
        <v>9</v>
      </c>
      <c r="P7" s="81" t="s">
        <v>10</v>
      </c>
      <c r="Q7" s="22" t="s">
        <v>11</v>
      </c>
      <c r="R7" s="22" t="s">
        <v>12</v>
      </c>
      <c r="S7" s="22" t="s">
        <v>13</v>
      </c>
      <c r="T7" s="22" t="s">
        <v>14</v>
      </c>
      <c r="U7" s="22" t="s">
        <v>15</v>
      </c>
      <c r="V7" s="22" t="s">
        <v>16</v>
      </c>
      <c r="W7" s="22" t="s">
        <v>17</v>
      </c>
      <c r="X7" s="22" t="s">
        <v>18</v>
      </c>
      <c r="Y7" s="23" t="s">
        <v>19</v>
      </c>
    </row>
    <row r="8" spans="1:25" s="99" customFormat="1" ht="21">
      <c r="A8" s="87" t="s">
        <v>20</v>
      </c>
      <c r="B8" s="26">
        <v>38291</v>
      </c>
      <c r="C8" s="44" t="s">
        <v>21</v>
      </c>
      <c r="D8" s="88" t="s">
        <v>105</v>
      </c>
      <c r="E8" s="44"/>
      <c r="F8" s="44"/>
      <c r="G8" s="8" t="s">
        <v>23</v>
      </c>
      <c r="H8" s="8" t="s">
        <v>24</v>
      </c>
      <c r="I8" s="8" t="s">
        <v>12</v>
      </c>
      <c r="J8" s="8" t="s">
        <v>13</v>
      </c>
      <c r="K8" s="8" t="s">
        <v>14</v>
      </c>
      <c r="L8" s="8" t="s">
        <v>25</v>
      </c>
      <c r="M8" s="8" t="s">
        <v>26</v>
      </c>
      <c r="N8" s="8" t="s">
        <v>27</v>
      </c>
      <c r="O8" s="28" t="s">
        <v>19</v>
      </c>
      <c r="P8" s="82" t="s">
        <v>28</v>
      </c>
      <c r="Q8" s="8" t="s">
        <v>29</v>
      </c>
      <c r="R8" s="8" t="s">
        <v>30</v>
      </c>
      <c r="S8" s="8" t="s">
        <v>31</v>
      </c>
      <c r="T8" s="8" t="s">
        <v>32</v>
      </c>
      <c r="U8" s="8" t="s">
        <v>33</v>
      </c>
      <c r="V8" s="8" t="s">
        <v>34</v>
      </c>
      <c r="W8" s="8" t="s">
        <v>35</v>
      </c>
      <c r="X8" s="8" t="s">
        <v>27</v>
      </c>
      <c r="Y8" s="28" t="s">
        <v>19</v>
      </c>
    </row>
    <row r="9" spans="1:25" s="99" customFormat="1" ht="21.75" thickBot="1">
      <c r="A9" s="29"/>
      <c r="B9" s="30"/>
      <c r="C9" s="100" t="s">
        <v>1</v>
      </c>
      <c r="D9" s="89" t="s">
        <v>99</v>
      </c>
      <c r="E9" s="30" t="s">
        <v>100</v>
      </c>
      <c r="F9" s="100" t="s">
        <v>22</v>
      </c>
      <c r="G9" s="32"/>
      <c r="H9" s="32"/>
      <c r="I9" s="32"/>
      <c r="J9" s="32"/>
      <c r="K9" s="32"/>
      <c r="L9" s="32"/>
      <c r="M9" s="32"/>
      <c r="N9" s="32"/>
      <c r="O9" s="33"/>
      <c r="P9" s="83" t="s">
        <v>37</v>
      </c>
      <c r="Q9" s="32" t="s">
        <v>38</v>
      </c>
      <c r="R9" s="32">
        <v>41</v>
      </c>
      <c r="S9" s="32">
        <v>85</v>
      </c>
      <c r="T9" s="32">
        <v>86</v>
      </c>
      <c r="U9" s="32">
        <v>87</v>
      </c>
      <c r="V9" s="32">
        <v>57</v>
      </c>
      <c r="W9" s="32" t="s">
        <v>39</v>
      </c>
      <c r="X9" s="32">
        <v>50</v>
      </c>
      <c r="Y9" s="33" t="s">
        <v>19</v>
      </c>
    </row>
    <row r="10" spans="1:22" s="58" customFormat="1" ht="11.25">
      <c r="A10" s="80"/>
      <c r="B10" s="101" t="s">
        <v>106</v>
      </c>
      <c r="C10" s="80"/>
      <c r="D10" s="80"/>
      <c r="E10" s="80"/>
      <c r="F10" s="102"/>
      <c r="G10" s="103"/>
      <c r="H10" s="102"/>
      <c r="I10" s="102"/>
      <c r="J10" s="102"/>
      <c r="K10" s="102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41" s="106" customFormat="1" ht="11.25">
      <c r="A11" s="44"/>
      <c r="B11" s="105" t="s">
        <v>107</v>
      </c>
      <c r="C11" s="44"/>
      <c r="D11" s="44"/>
      <c r="E11" s="44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</row>
    <row r="12" spans="1:41" s="58" customFormat="1" ht="11.25">
      <c r="A12" s="80">
        <v>1</v>
      </c>
      <c r="B12" s="107" t="s">
        <v>108</v>
      </c>
      <c r="C12" s="80" t="s">
        <v>109</v>
      </c>
      <c r="D12" s="80" t="s">
        <v>110</v>
      </c>
      <c r="E12" s="80" t="s">
        <v>102</v>
      </c>
      <c r="F12" s="48">
        <v>81753206.06042954</v>
      </c>
      <c r="G12" s="48">
        <v>54411397.491977856</v>
      </c>
      <c r="H12" s="48">
        <v>19075214.477604724</v>
      </c>
      <c r="I12" s="48">
        <v>2943308.261876899</v>
      </c>
      <c r="J12" s="48">
        <v>1077251.6248931421</v>
      </c>
      <c r="K12" s="48">
        <v>2168993.404153191</v>
      </c>
      <c r="L12" s="48">
        <v>2052040.6356593305</v>
      </c>
      <c r="M12" s="48">
        <v>21318.529632054353</v>
      </c>
      <c r="N12" s="48">
        <v>2965.1337402468803</v>
      </c>
      <c r="O12" s="48">
        <v>716.5008921058677</v>
      </c>
      <c r="P12" s="48">
        <v>54411397.491977856</v>
      </c>
      <c r="Q12" s="48">
        <v>19075214.477604724</v>
      </c>
      <c r="R12" s="48">
        <v>2943308.261876899</v>
      </c>
      <c r="S12" s="48">
        <v>1077251.6248931421</v>
      </c>
      <c r="T12" s="48">
        <v>2168993.404153191</v>
      </c>
      <c r="U12" s="48">
        <v>1939048.94980682</v>
      </c>
      <c r="V12" s="48">
        <v>112991.68585251074</v>
      </c>
      <c r="W12" s="48">
        <v>21318.529632054353</v>
      </c>
      <c r="X12" s="48">
        <v>2965.1337402468803</v>
      </c>
      <c r="Y12" s="48">
        <v>716.5008921058677</v>
      </c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</row>
    <row r="13" spans="1:41" s="109" customFormat="1" ht="11.25">
      <c r="A13" s="44">
        <v>2</v>
      </c>
      <c r="B13" s="108" t="s">
        <v>111</v>
      </c>
      <c r="C13" s="80" t="s">
        <v>109</v>
      </c>
      <c r="D13" s="80" t="s">
        <v>110</v>
      </c>
      <c r="E13" s="44" t="s">
        <v>112</v>
      </c>
      <c r="F13" s="48">
        <v>520514402.55864835</v>
      </c>
      <c r="G13" s="48">
        <v>320232627.4749856</v>
      </c>
      <c r="H13" s="48">
        <v>125695938.46806553</v>
      </c>
      <c r="I13" s="48">
        <v>31934702.86389098</v>
      </c>
      <c r="J13" s="48">
        <v>9072068.170977555</v>
      </c>
      <c r="K13" s="48">
        <v>14126443.832768286</v>
      </c>
      <c r="L13" s="48">
        <v>19381958.06845656</v>
      </c>
      <c r="M13" s="48">
        <v>38230.436006466705</v>
      </c>
      <c r="N13" s="48">
        <v>28922.106167181122</v>
      </c>
      <c r="O13" s="48">
        <v>3511.1373301457475</v>
      </c>
      <c r="P13" s="48">
        <v>320232627.4749856</v>
      </c>
      <c r="Q13" s="48">
        <v>125695938.46806553</v>
      </c>
      <c r="R13" s="48">
        <v>31934702.86389098</v>
      </c>
      <c r="S13" s="48">
        <v>9072068.170977555</v>
      </c>
      <c r="T13" s="48">
        <v>14126443.832768286</v>
      </c>
      <c r="U13" s="48">
        <v>19179522.46771192</v>
      </c>
      <c r="V13" s="48">
        <v>202435.6007446375</v>
      </c>
      <c r="W13" s="48">
        <v>38230.436006466705</v>
      </c>
      <c r="X13" s="48">
        <v>28922.106167181122</v>
      </c>
      <c r="Y13" s="48">
        <v>3511.1373301457475</v>
      </c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</row>
    <row r="14" spans="1:41" s="58" customFormat="1" ht="11.25">
      <c r="A14" s="80">
        <v>3</v>
      </c>
      <c r="B14" s="110" t="s">
        <v>113</v>
      </c>
      <c r="C14" s="80" t="s">
        <v>109</v>
      </c>
      <c r="D14" s="80" t="s">
        <v>110</v>
      </c>
      <c r="E14" s="80" t="s">
        <v>114</v>
      </c>
      <c r="F14" s="48">
        <v>602267608.6190779</v>
      </c>
      <c r="G14" s="48">
        <v>374644024.96696347</v>
      </c>
      <c r="H14" s="48">
        <v>144771152.94567025</v>
      </c>
      <c r="I14" s="48">
        <v>34878011.12576788</v>
      </c>
      <c r="J14" s="48">
        <v>10149319.795870697</v>
      </c>
      <c r="K14" s="48">
        <v>16295437.236921476</v>
      </c>
      <c r="L14" s="48">
        <v>21433998.70411589</v>
      </c>
      <c r="M14" s="48">
        <v>59548.965638521055</v>
      </c>
      <c r="N14" s="48">
        <v>31887.239907428004</v>
      </c>
      <c r="O14" s="48">
        <v>4227.638222251615</v>
      </c>
      <c r="P14" s="48">
        <v>374644024.96696347</v>
      </c>
      <c r="Q14" s="48">
        <v>144771152.94567025</v>
      </c>
      <c r="R14" s="48">
        <v>34878011.12576788</v>
      </c>
      <c r="S14" s="48">
        <v>10149319.795870697</v>
      </c>
      <c r="T14" s="48">
        <v>16295437.236921476</v>
      </c>
      <c r="U14" s="48">
        <v>21118571.417518742</v>
      </c>
      <c r="V14" s="48">
        <v>315427.2865971482</v>
      </c>
      <c r="W14" s="48">
        <v>59548.965638521055</v>
      </c>
      <c r="X14" s="48">
        <v>31887.239907428004</v>
      </c>
      <c r="Y14" s="48">
        <v>4227.638222251615</v>
      </c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</row>
    <row r="15" spans="1:41" s="58" customFormat="1" ht="11.25">
      <c r="A15" s="80"/>
      <c r="B15" s="72"/>
      <c r="C15" s="80"/>
      <c r="D15" s="80"/>
      <c r="E15" s="8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s="58" customFormat="1" ht="11.25">
      <c r="A16" s="80"/>
      <c r="B16" s="111" t="s">
        <v>115</v>
      </c>
      <c r="C16" s="80"/>
      <c r="D16" s="80"/>
      <c r="E16" s="8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1:41" s="58" customFormat="1" ht="11.25">
      <c r="A17" s="80">
        <v>4</v>
      </c>
      <c r="B17" s="107" t="s">
        <v>108</v>
      </c>
      <c r="C17" s="80" t="s">
        <v>109</v>
      </c>
      <c r="D17" s="80" t="s">
        <v>116</v>
      </c>
      <c r="E17" s="80" t="s">
        <v>102</v>
      </c>
      <c r="F17" s="48">
        <v>12264685.217012916</v>
      </c>
      <c r="G17" s="48">
        <v>8580524.167031122</v>
      </c>
      <c r="H17" s="48">
        <v>2820678.913864098</v>
      </c>
      <c r="I17" s="48">
        <v>246959.573202912</v>
      </c>
      <c r="J17" s="48">
        <v>123838.05615026012</v>
      </c>
      <c r="K17" s="48">
        <v>312665.725048688</v>
      </c>
      <c r="L17" s="48">
        <v>179043.45860149956</v>
      </c>
      <c r="M17" s="48">
        <v>135.5812666201487</v>
      </c>
      <c r="N17" s="48">
        <v>312.9870703677147</v>
      </c>
      <c r="O17" s="48">
        <v>526.7547773473274</v>
      </c>
      <c r="P17" s="48">
        <v>8580524.167031122</v>
      </c>
      <c r="Q17" s="48">
        <v>2820678.913864098</v>
      </c>
      <c r="R17" s="48">
        <v>246959.573202912</v>
      </c>
      <c r="S17" s="48">
        <v>123838.05615026012</v>
      </c>
      <c r="T17" s="48">
        <v>312665.725048688</v>
      </c>
      <c r="U17" s="48">
        <v>178376.62432417227</v>
      </c>
      <c r="V17" s="48">
        <v>666.834277327279</v>
      </c>
      <c r="W17" s="48">
        <v>135.5812666201487</v>
      </c>
      <c r="X17" s="48">
        <v>312.9870703677147</v>
      </c>
      <c r="Y17" s="48">
        <v>526.7547773473274</v>
      </c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/>
    </row>
    <row r="18" spans="1:41" s="106" customFormat="1" ht="11.25">
      <c r="A18" s="44">
        <v>5</v>
      </c>
      <c r="B18" s="108" t="s">
        <v>111</v>
      </c>
      <c r="C18" s="80" t="s">
        <v>109</v>
      </c>
      <c r="D18" s="80" t="s">
        <v>116</v>
      </c>
      <c r="E18" s="44" t="s">
        <v>112</v>
      </c>
      <c r="F18" s="48">
        <v>-156595382.87236193</v>
      </c>
      <c r="G18" s="48">
        <v>-96373262.75984773</v>
      </c>
      <c r="H18" s="48">
        <v>-37849281.08562516</v>
      </c>
      <c r="I18" s="48">
        <v>-9653603.475443408</v>
      </c>
      <c r="J18" s="48">
        <v>-2750079.8747057584</v>
      </c>
      <c r="K18" s="48">
        <v>-4274777.903431291</v>
      </c>
      <c r="L18" s="48">
        <v>-5706904.462300925</v>
      </c>
      <c r="M18" s="48">
        <v>22070.727753247127</v>
      </c>
      <c r="N18" s="48">
        <v>-8750.045966759413</v>
      </c>
      <c r="O18" s="48">
        <v>-793.9927941007332</v>
      </c>
      <c r="P18" s="48">
        <v>-96373262.75984773</v>
      </c>
      <c r="Q18" s="48">
        <v>-37849281.08562516</v>
      </c>
      <c r="R18" s="48">
        <v>-9653603.475443408</v>
      </c>
      <c r="S18" s="48">
        <v>-2750079.8747057584</v>
      </c>
      <c r="T18" s="48">
        <v>-4274777.903431291</v>
      </c>
      <c r="U18" s="48">
        <v>-5820984.91865808</v>
      </c>
      <c r="V18" s="48">
        <v>114080.45635715462</v>
      </c>
      <c r="W18" s="48">
        <v>22070.727753247127</v>
      </c>
      <c r="X18" s="48">
        <v>-8750.045966759413</v>
      </c>
      <c r="Y18" s="48">
        <v>-793.9927941007332</v>
      </c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0"/>
    </row>
    <row r="19" spans="1:41" s="58" customFormat="1" ht="11.25">
      <c r="A19" s="80">
        <v>6</v>
      </c>
      <c r="B19" s="101" t="s">
        <v>117</v>
      </c>
      <c r="C19" s="80" t="s">
        <v>109</v>
      </c>
      <c r="D19" s="80" t="s">
        <v>116</v>
      </c>
      <c r="E19" s="80" t="s">
        <v>114</v>
      </c>
      <c r="F19" s="48">
        <v>-144330697.65534902</v>
      </c>
      <c r="G19" s="48">
        <v>-87792738.5928166</v>
      </c>
      <c r="H19" s="48">
        <v>-35028602.17176106</v>
      </c>
      <c r="I19" s="48">
        <v>-9406643.902240496</v>
      </c>
      <c r="J19" s="48">
        <v>-2626241.8185554985</v>
      </c>
      <c r="K19" s="48">
        <v>-3962112.1783826025</v>
      </c>
      <c r="L19" s="48">
        <v>-5527861.003699425</v>
      </c>
      <c r="M19" s="48">
        <v>22206.309019867276</v>
      </c>
      <c r="N19" s="48">
        <v>-8437.058896391698</v>
      </c>
      <c r="O19" s="48">
        <v>-267.2380167534059</v>
      </c>
      <c r="P19" s="48">
        <v>-87792738.5928166</v>
      </c>
      <c r="Q19" s="48">
        <v>-35028602.17176106</v>
      </c>
      <c r="R19" s="48">
        <v>-9406643.902240496</v>
      </c>
      <c r="S19" s="48">
        <v>-2626241.8185554985</v>
      </c>
      <c r="T19" s="48">
        <v>-3962112.1783826025</v>
      </c>
      <c r="U19" s="48">
        <v>-5642608.294333907</v>
      </c>
      <c r="V19" s="48">
        <v>114747.29063448189</v>
      </c>
      <c r="W19" s="48">
        <v>22206.309019867276</v>
      </c>
      <c r="X19" s="48">
        <v>-8437.058896391698</v>
      </c>
      <c r="Y19" s="48">
        <v>-267.2380167534059</v>
      </c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0"/>
    </row>
    <row r="20" spans="1:41" s="58" customFormat="1" ht="11.25">
      <c r="A20" s="80"/>
      <c r="B20" s="72"/>
      <c r="C20" s="80"/>
      <c r="D20" s="80"/>
      <c r="E20" s="8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1:41" s="58" customFormat="1" ht="11.25">
      <c r="A21" s="80"/>
      <c r="B21" s="101" t="s">
        <v>118</v>
      </c>
      <c r="C21" s="80"/>
      <c r="D21" s="80"/>
      <c r="E21" s="8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50"/>
    </row>
    <row r="22" spans="1:41" s="58" customFormat="1" ht="11.25">
      <c r="A22" s="80">
        <v>7</v>
      </c>
      <c r="B22" s="107" t="s">
        <v>108</v>
      </c>
      <c r="C22" s="80" t="s">
        <v>109</v>
      </c>
      <c r="D22" s="80" t="s">
        <v>119</v>
      </c>
      <c r="E22" s="80" t="s">
        <v>102</v>
      </c>
      <c r="F22" s="48">
        <v>7570948.717593428</v>
      </c>
      <c r="G22" s="48">
        <v>4744856.815550497</v>
      </c>
      <c r="H22" s="48">
        <v>1839505.67180917</v>
      </c>
      <c r="I22" s="48">
        <v>333853.5160045122</v>
      </c>
      <c r="J22" s="48">
        <v>43786.438901177</v>
      </c>
      <c r="K22" s="48">
        <v>90744.4220232637</v>
      </c>
      <c r="L22" s="48">
        <v>390363.0209648793</v>
      </c>
      <c r="M22" s="48">
        <v>127427.20792405025</v>
      </c>
      <c r="N22" s="48">
        <v>168.65951010555096</v>
      </c>
      <c r="O22" s="48">
        <v>242.96490577332543</v>
      </c>
      <c r="P22" s="48">
        <v>4744856.815550497</v>
      </c>
      <c r="Q22" s="48">
        <v>1839505.67180917</v>
      </c>
      <c r="R22" s="48">
        <v>333853.5160045122</v>
      </c>
      <c r="S22" s="48">
        <v>43786.438901177</v>
      </c>
      <c r="T22" s="48">
        <v>90744.4220232637</v>
      </c>
      <c r="U22" s="48">
        <v>67251.0264193017</v>
      </c>
      <c r="V22" s="48">
        <v>323111.9945455776</v>
      </c>
      <c r="W22" s="48">
        <v>127427.20792405025</v>
      </c>
      <c r="X22" s="48">
        <v>168.65951010555096</v>
      </c>
      <c r="Y22" s="48">
        <v>242.96490577332543</v>
      </c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50"/>
    </row>
    <row r="23" spans="1:41" s="58" customFormat="1" ht="11.25">
      <c r="A23" s="44">
        <v>8</v>
      </c>
      <c r="B23" s="108" t="s">
        <v>111</v>
      </c>
      <c r="C23" s="80" t="s">
        <v>109</v>
      </c>
      <c r="D23" s="80" t="s">
        <v>119</v>
      </c>
      <c r="E23" s="44" t="s">
        <v>112</v>
      </c>
      <c r="F23" s="48">
        <v>5264661.466252478</v>
      </c>
      <c r="G23" s="48">
        <v>2520370.1254604217</v>
      </c>
      <c r="H23" s="48">
        <v>985908.8017156656</v>
      </c>
      <c r="I23" s="48">
        <v>250777.5727840004</v>
      </c>
      <c r="J23" s="48">
        <v>71856.828579645</v>
      </c>
      <c r="K23" s="48">
        <v>111585.99519273001</v>
      </c>
      <c r="L23" s="48">
        <v>1133202.0737565567</v>
      </c>
      <c r="M23" s="48">
        <v>190548.7265681558</v>
      </c>
      <c r="N23" s="48">
        <v>248.25122880969087</v>
      </c>
      <c r="O23" s="48">
        <v>163.09096649221593</v>
      </c>
      <c r="P23" s="48">
        <v>2520370.1254604217</v>
      </c>
      <c r="Q23" s="48">
        <v>985908.8017156656</v>
      </c>
      <c r="R23" s="48">
        <v>250777.5727840004</v>
      </c>
      <c r="S23" s="48">
        <v>71856.828579645</v>
      </c>
      <c r="T23" s="48">
        <v>111585.99519273001</v>
      </c>
      <c r="U23" s="48">
        <v>152248.01418429203</v>
      </c>
      <c r="V23" s="48">
        <v>980954.0595722647</v>
      </c>
      <c r="W23" s="48">
        <v>190548.7265681558</v>
      </c>
      <c r="X23" s="48">
        <v>248.25122880969087</v>
      </c>
      <c r="Y23" s="48">
        <v>163.09096649221593</v>
      </c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0"/>
    </row>
    <row r="24" spans="1:41" s="58" customFormat="1" ht="11.25">
      <c r="A24" s="80">
        <v>9</v>
      </c>
      <c r="B24" s="101" t="s">
        <v>120</v>
      </c>
      <c r="C24" s="80" t="s">
        <v>109</v>
      </c>
      <c r="D24" s="80" t="s">
        <v>119</v>
      </c>
      <c r="E24" s="80" t="s">
        <v>114</v>
      </c>
      <c r="F24" s="48">
        <v>12835610.183845906</v>
      </c>
      <c r="G24" s="48">
        <v>7265226.9410109185</v>
      </c>
      <c r="H24" s="48">
        <v>2825414.4735248354</v>
      </c>
      <c r="I24" s="48">
        <v>584631.0887885126</v>
      </c>
      <c r="J24" s="48">
        <v>115643.26748082202</v>
      </c>
      <c r="K24" s="48">
        <v>202330.41721599372</v>
      </c>
      <c r="L24" s="48">
        <v>1523565.094721436</v>
      </c>
      <c r="M24" s="48">
        <v>317975.9344922061</v>
      </c>
      <c r="N24" s="48">
        <v>416.91073891524184</v>
      </c>
      <c r="O24" s="48">
        <v>406.0558722655413</v>
      </c>
      <c r="P24" s="48">
        <v>7265226.9410109185</v>
      </c>
      <c r="Q24" s="48">
        <v>2825414.4735248354</v>
      </c>
      <c r="R24" s="48">
        <v>584631.0887885126</v>
      </c>
      <c r="S24" s="48">
        <v>115643.26748082202</v>
      </c>
      <c r="T24" s="48">
        <v>202330.41721599372</v>
      </c>
      <c r="U24" s="48">
        <v>219499.04060359375</v>
      </c>
      <c r="V24" s="48">
        <v>1304066.0541178423</v>
      </c>
      <c r="W24" s="48">
        <v>317975.9344922061</v>
      </c>
      <c r="X24" s="48">
        <v>416.91073891524184</v>
      </c>
      <c r="Y24" s="48">
        <v>406.0558722655413</v>
      </c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50"/>
    </row>
    <row r="25" spans="1:41" s="106" customFormat="1" ht="11.25">
      <c r="A25" s="44"/>
      <c r="B25" s="112"/>
      <c r="C25" s="44"/>
      <c r="D25" s="44"/>
      <c r="E25" s="44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</row>
    <row r="26" spans="1:41" s="106" customFormat="1" ht="11.25">
      <c r="A26" s="44"/>
      <c r="B26" s="113" t="s">
        <v>121</v>
      </c>
      <c r="C26" s="80"/>
      <c r="D26" s="80"/>
      <c r="E26" s="44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50"/>
    </row>
    <row r="27" spans="1:41" s="106" customFormat="1" ht="11.25">
      <c r="A27" s="80">
        <v>10</v>
      </c>
      <c r="B27" s="107" t="s">
        <v>108</v>
      </c>
      <c r="C27" s="80" t="s">
        <v>109</v>
      </c>
      <c r="D27" s="80" t="s">
        <v>122</v>
      </c>
      <c r="E27" s="80" t="s">
        <v>102</v>
      </c>
      <c r="F27" s="48">
        <v>61952645.75774248</v>
      </c>
      <c r="G27" s="48">
        <v>38719344.555279166</v>
      </c>
      <c r="H27" s="48">
        <v>14977704.974569447</v>
      </c>
      <c r="I27" s="48">
        <v>2716943.771529404</v>
      </c>
      <c r="J27" s="48">
        <v>778984.2362022855</v>
      </c>
      <c r="K27" s="48">
        <v>739389.3370328301</v>
      </c>
      <c r="L27" s="48">
        <v>3327011.189307167</v>
      </c>
      <c r="M27" s="48">
        <v>685705.8702453144</v>
      </c>
      <c r="N27" s="48">
        <v>1660.4464406993643</v>
      </c>
      <c r="O27" s="48">
        <v>5901.377136149762</v>
      </c>
      <c r="P27" s="48">
        <v>38719344.555279166</v>
      </c>
      <c r="Q27" s="48">
        <v>14977704.974569447</v>
      </c>
      <c r="R27" s="48">
        <v>2716943.771529404</v>
      </c>
      <c r="S27" s="48">
        <v>778984.2362022855</v>
      </c>
      <c r="T27" s="48">
        <v>739389.3370328301</v>
      </c>
      <c r="U27" s="48">
        <v>603852.9620289004</v>
      </c>
      <c r="V27" s="48">
        <v>2723158.227278267</v>
      </c>
      <c r="W27" s="48">
        <v>685705.8702453144</v>
      </c>
      <c r="X27" s="48">
        <v>1660.4464406993643</v>
      </c>
      <c r="Y27" s="48">
        <v>5901.377136149762</v>
      </c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50"/>
    </row>
    <row r="28" spans="1:41" s="106" customFormat="1" ht="11.25">
      <c r="A28" s="44">
        <v>11</v>
      </c>
      <c r="B28" s="108" t="s">
        <v>111</v>
      </c>
      <c r="C28" s="80" t="s">
        <v>109</v>
      </c>
      <c r="D28" s="80" t="s">
        <v>122</v>
      </c>
      <c r="E28" s="44" t="s">
        <v>112</v>
      </c>
      <c r="F28" s="48">
        <v>57138136.27221659</v>
      </c>
      <c r="G28" s="48">
        <v>32374073.720133044</v>
      </c>
      <c r="H28" s="48">
        <v>12641375.809882786</v>
      </c>
      <c r="I28" s="48">
        <v>3212129.6919158697</v>
      </c>
      <c r="J28" s="48">
        <v>758399.3402589042</v>
      </c>
      <c r="K28" s="48">
        <v>1427746.6193779118</v>
      </c>
      <c r="L28" s="48">
        <v>5714042.032269909</v>
      </c>
      <c r="M28" s="48">
        <v>1001709.3323812708</v>
      </c>
      <c r="N28" s="48">
        <v>3373.892577394387</v>
      </c>
      <c r="O28" s="48">
        <v>5285.833419501546</v>
      </c>
      <c r="P28" s="48">
        <v>32374073.720133044</v>
      </c>
      <c r="Q28" s="48">
        <v>12641375.809882786</v>
      </c>
      <c r="R28" s="48">
        <v>3212129.6919158697</v>
      </c>
      <c r="S28" s="48">
        <v>758399.3402589042</v>
      </c>
      <c r="T28" s="48">
        <v>1427746.6193779118</v>
      </c>
      <c r="U28" s="48">
        <v>911185.6163317829</v>
      </c>
      <c r="V28" s="48">
        <v>4802856.415938126</v>
      </c>
      <c r="W28" s="48">
        <v>1001709.3323812708</v>
      </c>
      <c r="X28" s="48">
        <v>3373.892577394387</v>
      </c>
      <c r="Y28" s="48">
        <v>5285.833419501546</v>
      </c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</row>
    <row r="29" spans="1:41" s="106" customFormat="1" ht="11.25">
      <c r="A29" s="44">
        <v>12</v>
      </c>
      <c r="B29" s="108" t="s">
        <v>123</v>
      </c>
      <c r="C29" s="80" t="s">
        <v>109</v>
      </c>
      <c r="D29" s="80" t="s">
        <v>122</v>
      </c>
      <c r="E29" s="44" t="s">
        <v>124</v>
      </c>
      <c r="F29" s="48">
        <v>158790430.47372013</v>
      </c>
      <c r="G29" s="48">
        <v>115846390.49889833</v>
      </c>
      <c r="H29" s="48">
        <v>20357391.902493086</v>
      </c>
      <c r="I29" s="48">
        <v>4522173.389235747</v>
      </c>
      <c r="J29" s="48">
        <v>508671.1872840989</v>
      </c>
      <c r="K29" s="48">
        <v>2174566.561010931</v>
      </c>
      <c r="L29" s="48">
        <v>1908686.5496013283</v>
      </c>
      <c r="M29" s="48">
        <v>241740.89454877577</v>
      </c>
      <c r="N29" s="48">
        <v>97517.085708319</v>
      </c>
      <c r="O29" s="48">
        <v>13133292.4049395</v>
      </c>
      <c r="P29" s="48">
        <v>115846390.49889833</v>
      </c>
      <c r="Q29" s="48">
        <v>20357391.902493086</v>
      </c>
      <c r="R29" s="48">
        <v>4522173.389235747</v>
      </c>
      <c r="S29" s="48">
        <v>508671.1872840989</v>
      </c>
      <c r="T29" s="48">
        <v>2174566.561010931</v>
      </c>
      <c r="U29" s="48">
        <v>253455.57333637326</v>
      </c>
      <c r="V29" s="48">
        <v>1655230.976264955</v>
      </c>
      <c r="W29" s="48">
        <v>241740.89454877577</v>
      </c>
      <c r="X29" s="48">
        <v>97517.085708319</v>
      </c>
      <c r="Y29" s="48">
        <v>13133292.4049395</v>
      </c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50"/>
    </row>
    <row r="30" spans="1:41" s="106" customFormat="1" ht="11.25">
      <c r="A30" s="44">
        <v>13</v>
      </c>
      <c r="B30" s="101" t="s">
        <v>125</v>
      </c>
      <c r="C30" s="80" t="s">
        <v>109</v>
      </c>
      <c r="D30" s="80" t="s">
        <v>122</v>
      </c>
      <c r="E30" s="44" t="s">
        <v>114</v>
      </c>
      <c r="F30" s="48">
        <v>277881212.5036792</v>
      </c>
      <c r="G30" s="48">
        <v>186939808.77431053</v>
      </c>
      <c r="H30" s="48">
        <v>47976472.68694532</v>
      </c>
      <c r="I30" s="48">
        <v>10451246.852681022</v>
      </c>
      <c r="J30" s="48">
        <v>2046054.7637452886</v>
      </c>
      <c r="K30" s="48">
        <v>4341702.517421673</v>
      </c>
      <c r="L30" s="48">
        <v>10949739.771178404</v>
      </c>
      <c r="M30" s="48">
        <v>1929156.0971753611</v>
      </c>
      <c r="N30" s="48">
        <v>102551.42472641276</v>
      </c>
      <c r="O30" s="48">
        <v>13144479.615495153</v>
      </c>
      <c r="P30" s="48">
        <v>186939808.77431053</v>
      </c>
      <c r="Q30" s="48">
        <v>47976472.68694532</v>
      </c>
      <c r="R30" s="48">
        <v>10451246.852681022</v>
      </c>
      <c r="S30" s="48">
        <v>2046054.7637452886</v>
      </c>
      <c r="T30" s="48">
        <v>4341702.517421673</v>
      </c>
      <c r="U30" s="48">
        <v>1768494.1516970566</v>
      </c>
      <c r="V30" s="48">
        <v>9181245.619481348</v>
      </c>
      <c r="W30" s="48">
        <v>1929156.0971753611</v>
      </c>
      <c r="X30" s="48">
        <v>102551.42472641276</v>
      </c>
      <c r="Y30" s="48">
        <v>13144479.615495153</v>
      </c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</row>
    <row r="31" spans="1:41" s="106" customFormat="1" ht="11.25">
      <c r="A31" s="44"/>
      <c r="B31" s="110"/>
      <c r="C31" s="114"/>
      <c r="D31" s="114"/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50"/>
    </row>
    <row r="32" spans="1:41" s="106" customFormat="1" ht="11.25">
      <c r="A32" s="44"/>
      <c r="B32" s="115" t="s">
        <v>126</v>
      </c>
      <c r="C32" s="80"/>
      <c r="D32" s="80"/>
      <c r="E32" s="44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50"/>
    </row>
    <row r="33" spans="1:41" s="106" customFormat="1" ht="11.25">
      <c r="A33" s="80">
        <v>14</v>
      </c>
      <c r="B33" s="107" t="s">
        <v>108</v>
      </c>
      <c r="C33" s="116" t="s">
        <v>127</v>
      </c>
      <c r="D33" s="80" t="s">
        <v>114</v>
      </c>
      <c r="E33" s="80" t="s">
        <v>102</v>
      </c>
      <c r="F33" s="48">
        <f aca="true" t="shared" si="0" ref="F33:Y34">(F12+F17+F22+F27)</f>
        <v>163541485.75277835</v>
      </c>
      <c r="G33" s="48">
        <f t="shared" si="0"/>
        <v>106456123.02983864</v>
      </c>
      <c r="H33" s="48">
        <f t="shared" si="0"/>
        <v>38713104.037847444</v>
      </c>
      <c r="I33" s="48">
        <f t="shared" si="0"/>
        <v>6241065.122613726</v>
      </c>
      <c r="J33" s="48">
        <f t="shared" si="0"/>
        <v>2023860.3561468646</v>
      </c>
      <c r="K33" s="48">
        <f t="shared" si="0"/>
        <v>3311792.888257973</v>
      </c>
      <c r="L33" s="48">
        <f t="shared" si="0"/>
        <v>5948458.304532876</v>
      </c>
      <c r="M33" s="48">
        <f t="shared" si="0"/>
        <v>834587.1890680392</v>
      </c>
      <c r="N33" s="48">
        <f t="shared" si="0"/>
        <v>5107.22676141951</v>
      </c>
      <c r="O33" s="48">
        <f t="shared" si="0"/>
        <v>7387.597711376282</v>
      </c>
      <c r="P33" s="48">
        <f t="shared" si="0"/>
        <v>106456123.02983864</v>
      </c>
      <c r="Q33" s="48">
        <f t="shared" si="0"/>
        <v>38713104.037847444</v>
      </c>
      <c r="R33" s="48">
        <f t="shared" si="0"/>
        <v>6241065.122613726</v>
      </c>
      <c r="S33" s="48">
        <f t="shared" si="0"/>
        <v>2023860.3561468646</v>
      </c>
      <c r="T33" s="48">
        <f t="shared" si="0"/>
        <v>3311792.888257973</v>
      </c>
      <c r="U33" s="48">
        <f t="shared" si="0"/>
        <v>2788529.562579194</v>
      </c>
      <c r="V33" s="48">
        <f t="shared" si="0"/>
        <v>3159928.7419536826</v>
      </c>
      <c r="W33" s="48">
        <f t="shared" si="0"/>
        <v>834587.1890680392</v>
      </c>
      <c r="X33" s="48">
        <f t="shared" si="0"/>
        <v>5107.22676141951</v>
      </c>
      <c r="Y33" s="48">
        <f t="shared" si="0"/>
        <v>7387.597711376282</v>
      </c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50"/>
    </row>
    <row r="34" spans="1:41" s="106" customFormat="1" ht="11.25">
      <c r="A34" s="44">
        <v>15</v>
      </c>
      <c r="B34" s="108" t="s">
        <v>111</v>
      </c>
      <c r="C34" s="116" t="s">
        <v>128</v>
      </c>
      <c r="D34" s="80" t="s">
        <v>114</v>
      </c>
      <c r="E34" s="44" t="s">
        <v>112</v>
      </c>
      <c r="F34" s="48">
        <f t="shared" si="0"/>
        <v>426321817.4247556</v>
      </c>
      <c r="G34" s="48">
        <f t="shared" si="0"/>
        <v>258753808.56073132</v>
      </c>
      <c r="H34" s="48">
        <f t="shared" si="0"/>
        <v>101473941.99403884</v>
      </c>
      <c r="I34" s="48">
        <f t="shared" si="0"/>
        <v>25744006.65314744</v>
      </c>
      <c r="J34" s="48">
        <f t="shared" si="0"/>
        <v>7152244.465110346</v>
      </c>
      <c r="K34" s="48">
        <f t="shared" si="0"/>
        <v>11390998.543907637</v>
      </c>
      <c r="L34" s="48">
        <f t="shared" si="0"/>
        <v>20522297.7121821</v>
      </c>
      <c r="M34" s="48">
        <f t="shared" si="0"/>
        <v>1252559.2227091405</v>
      </c>
      <c r="N34" s="48">
        <f t="shared" si="0"/>
        <v>23794.204006625787</v>
      </c>
      <c r="O34" s="48">
        <f t="shared" si="0"/>
        <v>8166.068922038776</v>
      </c>
      <c r="P34" s="48">
        <f t="shared" si="0"/>
        <v>258753808.56073132</v>
      </c>
      <c r="Q34" s="48">
        <f t="shared" si="0"/>
        <v>101473941.99403884</v>
      </c>
      <c r="R34" s="48">
        <f t="shared" si="0"/>
        <v>25744006.65314744</v>
      </c>
      <c r="S34" s="48">
        <f t="shared" si="0"/>
        <v>7152244.465110346</v>
      </c>
      <c r="T34" s="48">
        <f t="shared" si="0"/>
        <v>11390998.543907637</v>
      </c>
      <c r="U34" s="48">
        <f t="shared" si="0"/>
        <v>14421971.179569917</v>
      </c>
      <c r="V34" s="48">
        <f t="shared" si="0"/>
        <v>6100326.532612182</v>
      </c>
      <c r="W34" s="48">
        <f t="shared" si="0"/>
        <v>1252559.2227091405</v>
      </c>
      <c r="X34" s="48">
        <f t="shared" si="0"/>
        <v>23794.204006625787</v>
      </c>
      <c r="Y34" s="48">
        <f t="shared" si="0"/>
        <v>8166.068922038776</v>
      </c>
      <c r="Z34" s="48"/>
      <c r="AA34" s="48"/>
      <c r="AB34" s="48"/>
      <c r="AC34" s="48"/>
      <c r="AD34" s="48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50"/>
    </row>
    <row r="35" spans="1:41" s="106" customFormat="1" ht="11.25">
      <c r="A35" s="44">
        <v>16</v>
      </c>
      <c r="B35" s="108" t="s">
        <v>123</v>
      </c>
      <c r="C35" s="116" t="s">
        <v>129</v>
      </c>
      <c r="D35" s="80" t="s">
        <v>114</v>
      </c>
      <c r="E35" s="44" t="s">
        <v>124</v>
      </c>
      <c r="F35" s="48">
        <f aca="true" t="shared" si="1" ref="F35:Y35">(F29)</f>
        <v>158790430.47372013</v>
      </c>
      <c r="G35" s="48">
        <f t="shared" si="1"/>
        <v>115846390.49889833</v>
      </c>
      <c r="H35" s="48">
        <f t="shared" si="1"/>
        <v>20357391.902493086</v>
      </c>
      <c r="I35" s="48">
        <f t="shared" si="1"/>
        <v>4522173.389235747</v>
      </c>
      <c r="J35" s="48">
        <f t="shared" si="1"/>
        <v>508671.1872840989</v>
      </c>
      <c r="K35" s="48">
        <f t="shared" si="1"/>
        <v>2174566.561010931</v>
      </c>
      <c r="L35" s="48">
        <f t="shared" si="1"/>
        <v>1908686.5496013283</v>
      </c>
      <c r="M35" s="48">
        <f t="shared" si="1"/>
        <v>241740.89454877577</v>
      </c>
      <c r="N35" s="48">
        <f t="shared" si="1"/>
        <v>97517.085708319</v>
      </c>
      <c r="O35" s="48">
        <f t="shared" si="1"/>
        <v>13133292.4049395</v>
      </c>
      <c r="P35" s="48">
        <f t="shared" si="1"/>
        <v>115846390.49889833</v>
      </c>
      <c r="Q35" s="48">
        <f t="shared" si="1"/>
        <v>20357391.902493086</v>
      </c>
      <c r="R35" s="48">
        <f t="shared" si="1"/>
        <v>4522173.389235747</v>
      </c>
      <c r="S35" s="48">
        <f t="shared" si="1"/>
        <v>508671.1872840989</v>
      </c>
      <c r="T35" s="48">
        <f t="shared" si="1"/>
        <v>2174566.561010931</v>
      </c>
      <c r="U35" s="48">
        <f t="shared" si="1"/>
        <v>253455.57333637326</v>
      </c>
      <c r="V35" s="48">
        <f t="shared" si="1"/>
        <v>1655230.976264955</v>
      </c>
      <c r="W35" s="48">
        <f t="shared" si="1"/>
        <v>241740.89454877577</v>
      </c>
      <c r="X35" s="48">
        <f t="shared" si="1"/>
        <v>97517.085708319</v>
      </c>
      <c r="Y35" s="48">
        <f t="shared" si="1"/>
        <v>13133292.4049395</v>
      </c>
      <c r="Z35" s="48"/>
      <c r="AA35" s="48"/>
      <c r="AB35" s="48"/>
      <c r="AC35" s="48"/>
      <c r="AD35" s="48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50"/>
    </row>
    <row r="36" spans="1:41" s="106" customFormat="1" ht="11.25">
      <c r="A36" s="44">
        <v>17</v>
      </c>
      <c r="B36" s="115" t="s">
        <v>126</v>
      </c>
      <c r="C36" s="116" t="s">
        <v>130</v>
      </c>
      <c r="D36" s="80" t="s">
        <v>114</v>
      </c>
      <c r="E36" s="44" t="s">
        <v>114</v>
      </c>
      <c r="F36" s="48">
        <f aca="true" t="shared" si="2" ref="F36:Y36">(F33+F34+F35)</f>
        <v>748653733.6512539</v>
      </c>
      <c r="G36" s="48">
        <f t="shared" si="2"/>
        <v>481056322.0894683</v>
      </c>
      <c r="H36" s="48">
        <f t="shared" si="2"/>
        <v>160544437.93437937</v>
      </c>
      <c r="I36" s="48">
        <f t="shared" si="2"/>
        <v>36507245.164996915</v>
      </c>
      <c r="J36" s="48">
        <f t="shared" si="2"/>
        <v>9684776.00854131</v>
      </c>
      <c r="K36" s="48">
        <f t="shared" si="2"/>
        <v>16877357.993176542</v>
      </c>
      <c r="L36" s="48">
        <f t="shared" si="2"/>
        <v>28379442.566316303</v>
      </c>
      <c r="M36" s="48">
        <f t="shared" si="2"/>
        <v>2328887.3063259553</v>
      </c>
      <c r="N36" s="48">
        <f t="shared" si="2"/>
        <v>126418.51647636431</v>
      </c>
      <c r="O36" s="48">
        <f t="shared" si="2"/>
        <v>13148846.071572917</v>
      </c>
      <c r="P36" s="48">
        <f t="shared" si="2"/>
        <v>481056322.0894683</v>
      </c>
      <c r="Q36" s="48">
        <f t="shared" si="2"/>
        <v>160544437.93437937</v>
      </c>
      <c r="R36" s="48">
        <f t="shared" si="2"/>
        <v>36507245.164996915</v>
      </c>
      <c r="S36" s="48">
        <f t="shared" si="2"/>
        <v>9684776.00854131</v>
      </c>
      <c r="T36" s="48">
        <f t="shared" si="2"/>
        <v>16877357.993176542</v>
      </c>
      <c r="U36" s="48">
        <f t="shared" si="2"/>
        <v>17463956.315485485</v>
      </c>
      <c r="V36" s="48">
        <f t="shared" si="2"/>
        <v>10915486.25083082</v>
      </c>
      <c r="W36" s="48">
        <f t="shared" si="2"/>
        <v>2328887.3063259553</v>
      </c>
      <c r="X36" s="48">
        <f t="shared" si="2"/>
        <v>126418.51647636431</v>
      </c>
      <c r="Y36" s="48">
        <f t="shared" si="2"/>
        <v>13148846.071572917</v>
      </c>
      <c r="Z36" s="48"/>
      <c r="AA36" s="48"/>
      <c r="AB36" s="48"/>
      <c r="AC36" s="48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50"/>
    </row>
    <row r="37" spans="1:41" s="106" customFormat="1" ht="11.25">
      <c r="A37" s="45"/>
      <c r="B37" s="58"/>
      <c r="C37" s="116"/>
      <c r="D37" s="57"/>
      <c r="E37" s="5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50"/>
    </row>
    <row r="38" spans="1:41" s="106" customFormat="1" ht="11.25">
      <c r="A38" s="80">
        <v>18</v>
      </c>
      <c r="B38" s="58" t="s">
        <v>131</v>
      </c>
      <c r="C38" s="57" t="s">
        <v>132</v>
      </c>
      <c r="D38" s="57"/>
      <c r="E38" s="91" t="s">
        <v>102</v>
      </c>
      <c r="F38" s="48">
        <v>13536109</v>
      </c>
      <c r="G38" s="48">
        <v>8780253.729837539</v>
      </c>
      <c r="H38" s="48">
        <v>3378714.849962568</v>
      </c>
      <c r="I38" s="48">
        <v>611678.0090451563</v>
      </c>
      <c r="J38" s="48">
        <v>81912.60121127828</v>
      </c>
      <c r="K38" s="48">
        <v>168414.20249041612</v>
      </c>
      <c r="L38" s="48">
        <v>394666.00572253735</v>
      </c>
      <c r="M38" s="48">
        <v>120144.80172570382</v>
      </c>
      <c r="N38" s="48">
        <v>324.8000048029629</v>
      </c>
      <c r="O38" s="48">
        <v>0</v>
      </c>
      <c r="P38" s="48">
        <v>8780253.729837539</v>
      </c>
      <c r="Q38" s="48">
        <v>3378714.849962568</v>
      </c>
      <c r="R38" s="48">
        <v>611678.0090451563</v>
      </c>
      <c r="S38" s="48">
        <v>81912.60121127828</v>
      </c>
      <c r="T38" s="48">
        <v>168414.20249041612</v>
      </c>
      <c r="U38" s="48">
        <v>126768.80187458698</v>
      </c>
      <c r="V38" s="48">
        <v>267897.2038479503</v>
      </c>
      <c r="W38" s="48">
        <v>120144.80172570382</v>
      </c>
      <c r="X38" s="48">
        <v>324.8000048029629</v>
      </c>
      <c r="Y38" s="48">
        <v>0</v>
      </c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50"/>
    </row>
    <row r="39" spans="1:41" s="106" customFormat="1" ht="11.25">
      <c r="A39" s="80">
        <v>19</v>
      </c>
      <c r="B39" s="58" t="s">
        <v>133</v>
      </c>
      <c r="C39" s="57" t="s">
        <v>134</v>
      </c>
      <c r="D39" s="57"/>
      <c r="E39" s="91" t="s">
        <v>112</v>
      </c>
      <c r="F39" s="48">
        <v>1022317997</v>
      </c>
      <c r="G39" s="48">
        <v>499094945.8408825</v>
      </c>
      <c r="H39" s="48">
        <v>193846018.6073247</v>
      </c>
      <c r="I39" s="48">
        <v>49209260.00455401</v>
      </c>
      <c r="J39" s="48">
        <v>14415122.214173177</v>
      </c>
      <c r="K39" s="48">
        <v>22199972.774538618</v>
      </c>
      <c r="L39" s="48">
        <v>205003787.57256806</v>
      </c>
      <c r="M39" s="48">
        <v>38494207.524177805</v>
      </c>
      <c r="N39" s="48">
        <v>54682.46178107325</v>
      </c>
      <c r="O39" s="48">
        <v>0</v>
      </c>
      <c r="P39" s="48">
        <v>499094945.8408825</v>
      </c>
      <c r="Q39" s="48">
        <v>193846018.6073247</v>
      </c>
      <c r="R39" s="48">
        <v>49209260.00455401</v>
      </c>
      <c r="S39" s="48">
        <v>14415122.214173177</v>
      </c>
      <c r="T39" s="48">
        <v>22199972.774538618</v>
      </c>
      <c r="U39" s="48">
        <v>30770564.68914358</v>
      </c>
      <c r="V39" s="48">
        <v>174233222.8834245</v>
      </c>
      <c r="W39" s="48">
        <v>38494207.524177805</v>
      </c>
      <c r="X39" s="48">
        <v>54682.46178107325</v>
      </c>
      <c r="Y39" s="48">
        <v>0</v>
      </c>
      <c r="Z39" s="48"/>
      <c r="AA39" s="48"/>
      <c r="AB39" s="48"/>
      <c r="AC39" s="48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50"/>
    </row>
    <row r="40" spans="1:41" s="58" customFormat="1" ht="11.25">
      <c r="A40" s="80">
        <v>20</v>
      </c>
      <c r="B40" s="58" t="s">
        <v>135</v>
      </c>
      <c r="C40" s="57" t="s">
        <v>136</v>
      </c>
      <c r="D40" s="57"/>
      <c r="E40" s="91" t="s">
        <v>124</v>
      </c>
      <c r="F40" s="48">
        <v>7544172</v>
      </c>
      <c r="G40" s="48">
        <v>6945600</v>
      </c>
      <c r="H40" s="48">
        <v>573336</v>
      </c>
      <c r="I40" s="48">
        <v>16104</v>
      </c>
      <c r="J40" s="48">
        <v>456</v>
      </c>
      <c r="K40" s="48">
        <v>6816</v>
      </c>
      <c r="L40" s="48">
        <v>1596</v>
      </c>
      <c r="M40" s="48">
        <v>180</v>
      </c>
      <c r="N40" s="48">
        <v>84</v>
      </c>
      <c r="O40" s="48">
        <v>0</v>
      </c>
      <c r="P40" s="48">
        <v>6945600</v>
      </c>
      <c r="Q40" s="48">
        <v>573336</v>
      </c>
      <c r="R40" s="48">
        <v>16104</v>
      </c>
      <c r="S40" s="48">
        <v>456</v>
      </c>
      <c r="T40" s="48">
        <v>6816</v>
      </c>
      <c r="U40" s="48">
        <v>156</v>
      </c>
      <c r="V40" s="48">
        <v>1440</v>
      </c>
      <c r="W40" s="48">
        <v>180</v>
      </c>
      <c r="X40" s="48">
        <v>84</v>
      </c>
      <c r="Y40" s="48">
        <v>0</v>
      </c>
      <c r="Z40" s="48"/>
      <c r="AA40" s="48"/>
      <c r="AB40" s="48"/>
      <c r="AC40" s="48"/>
      <c r="AD40" s="48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50"/>
    </row>
    <row r="41" spans="1:41" s="109" customFormat="1" ht="22.5">
      <c r="A41" s="80">
        <v>21</v>
      </c>
      <c r="B41" s="58" t="s">
        <v>137</v>
      </c>
      <c r="C41" s="57" t="s">
        <v>101</v>
      </c>
      <c r="D41" s="57"/>
      <c r="E41" s="91" t="s">
        <v>102</v>
      </c>
      <c r="F41" s="48">
        <v>6574033.5</v>
      </c>
      <c r="G41" s="48">
        <v>4390126.866779807</v>
      </c>
      <c r="H41" s="48">
        <v>1689357.4256974268</v>
      </c>
      <c r="I41" s="48">
        <v>305839.0046522277</v>
      </c>
      <c r="J41" s="48">
        <v>40956.3006230011</v>
      </c>
      <c r="K41" s="48">
        <v>84207.10128090467</v>
      </c>
      <c r="L41" s="48">
        <v>63384.40096416305</v>
      </c>
      <c r="M41" s="48">
        <v>0</v>
      </c>
      <c r="N41" s="48">
        <v>162.40000247032515</v>
      </c>
      <c r="O41" s="48">
        <v>0</v>
      </c>
      <c r="P41" s="48">
        <v>4390126.866779807</v>
      </c>
      <c r="Q41" s="48">
        <v>1689357.4256974268</v>
      </c>
      <c r="R41" s="48">
        <v>305839.0046522277</v>
      </c>
      <c r="S41" s="48">
        <v>40956.3006230011</v>
      </c>
      <c r="T41" s="48">
        <v>84207.10128090467</v>
      </c>
      <c r="U41" s="48">
        <v>63384.40096416305</v>
      </c>
      <c r="V41" s="48">
        <v>0</v>
      </c>
      <c r="W41" s="48">
        <v>0</v>
      </c>
      <c r="X41" s="48">
        <v>162.40000247032515</v>
      </c>
      <c r="Y41" s="48">
        <v>0</v>
      </c>
      <c r="Z41" s="48"/>
      <c r="AA41" s="48"/>
      <c r="AB41" s="48"/>
      <c r="AC41" s="48"/>
      <c r="AD41" s="48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50"/>
    </row>
    <row r="42" spans="1:41" s="58" customFormat="1" ht="11.25">
      <c r="A42" s="45"/>
      <c r="C42" s="57"/>
      <c r="D42" s="57"/>
      <c r="E42" s="5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50"/>
    </row>
    <row r="43" spans="1:41" s="58" customFormat="1" ht="11.25">
      <c r="A43" s="45"/>
      <c r="B43" s="58" t="s">
        <v>138</v>
      </c>
      <c r="C43" s="57"/>
      <c r="D43" s="57"/>
      <c r="E43" s="5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50"/>
    </row>
    <row r="44" spans="1:41" s="58" customFormat="1" ht="11.25">
      <c r="A44" s="45"/>
      <c r="C44" s="57"/>
      <c r="D44" s="57"/>
      <c r="E44" s="5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0"/>
    </row>
    <row r="45" spans="1:41" s="58" customFormat="1" ht="11.25">
      <c r="A45" s="44"/>
      <c r="B45" s="105" t="s">
        <v>107</v>
      </c>
      <c r="C45" s="44"/>
      <c r="D45" s="44"/>
      <c r="E45" s="44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50"/>
    </row>
    <row r="46" spans="1:41" s="106" customFormat="1" ht="11.25">
      <c r="A46" s="80">
        <v>22</v>
      </c>
      <c r="B46" s="107" t="s">
        <v>108</v>
      </c>
      <c r="C46" s="116" t="s">
        <v>139</v>
      </c>
      <c r="D46" s="80" t="s">
        <v>114</v>
      </c>
      <c r="E46" s="44" t="s">
        <v>114</v>
      </c>
      <c r="F46" s="117">
        <f aca="true" t="shared" si="3" ref="F46:Y47">(F12/F38)</f>
        <v>6.039638574159645</v>
      </c>
      <c r="G46" s="117">
        <f t="shared" si="3"/>
        <v>6.197018806765693</v>
      </c>
      <c r="H46" s="117">
        <f t="shared" si="3"/>
        <v>5.645701198435273</v>
      </c>
      <c r="I46" s="117">
        <f t="shared" si="3"/>
        <v>4.811858883845558</v>
      </c>
      <c r="J46" s="117">
        <f t="shared" si="3"/>
        <v>13.151232032231189</v>
      </c>
      <c r="K46" s="117">
        <f t="shared" si="3"/>
        <v>12.878922157866235</v>
      </c>
      <c r="L46" s="117">
        <f t="shared" si="3"/>
        <v>5.1994359937399315</v>
      </c>
      <c r="M46" s="117">
        <f t="shared" si="3"/>
        <v>0.17744029975367182</v>
      </c>
      <c r="N46" s="117">
        <f t="shared" si="3"/>
        <v>9.129106208128453</v>
      </c>
      <c r="O46" s="117"/>
      <c r="P46" s="48">
        <f t="shared" si="3"/>
        <v>6.197018806765693</v>
      </c>
      <c r="Q46" s="48">
        <f t="shared" si="3"/>
        <v>5.645701198435273</v>
      </c>
      <c r="R46" s="48">
        <f t="shared" si="3"/>
        <v>4.811858883845558</v>
      </c>
      <c r="S46" s="48">
        <f t="shared" si="3"/>
        <v>13.151232032231189</v>
      </c>
      <c r="T46" s="48">
        <f t="shared" si="3"/>
        <v>12.878922157866235</v>
      </c>
      <c r="U46" s="48">
        <f t="shared" si="3"/>
        <v>15.29594759225642</v>
      </c>
      <c r="V46" s="48">
        <f t="shared" si="3"/>
        <v>0.4217725464452444</v>
      </c>
      <c r="W46" s="48">
        <f t="shared" si="3"/>
        <v>0.17744029975367182</v>
      </c>
      <c r="X46" s="48">
        <f t="shared" si="3"/>
        <v>9.129106208128453</v>
      </c>
      <c r="Y46" s="48" t="e">
        <f t="shared" si="3"/>
        <v>#DIV/0!</v>
      </c>
      <c r="Z46" s="48"/>
      <c r="AA46" s="48"/>
      <c r="AB46" s="48"/>
      <c r="AC46" s="48"/>
      <c r="AD46" s="48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50"/>
    </row>
    <row r="47" spans="1:41" s="58" customFormat="1" ht="11.25">
      <c r="A47" s="44">
        <v>23</v>
      </c>
      <c r="B47" s="108" t="s">
        <v>111</v>
      </c>
      <c r="C47" s="116" t="s">
        <v>140</v>
      </c>
      <c r="D47" s="80" t="s">
        <v>114</v>
      </c>
      <c r="E47" s="44" t="s">
        <v>114</v>
      </c>
      <c r="F47" s="117">
        <f t="shared" si="3"/>
        <v>0.5091511683117209</v>
      </c>
      <c r="G47" s="117">
        <f t="shared" si="3"/>
        <v>0.6416266687202231</v>
      </c>
      <c r="H47" s="117">
        <f t="shared" si="3"/>
        <v>0.6484318809904923</v>
      </c>
      <c r="I47" s="117">
        <f t="shared" si="3"/>
        <v>0.6489571853130005</v>
      </c>
      <c r="J47" s="117">
        <f t="shared" si="3"/>
        <v>0.6293438263088573</v>
      </c>
      <c r="K47" s="117">
        <f t="shared" si="3"/>
        <v>0.6363270791471444</v>
      </c>
      <c r="L47" s="117">
        <f t="shared" si="3"/>
        <v>0.09454439012057599</v>
      </c>
      <c r="M47" s="117">
        <f t="shared" si="3"/>
        <v>0.0009931477608015329</v>
      </c>
      <c r="N47" s="117">
        <f t="shared" si="3"/>
        <v>0.5289100970430646</v>
      </c>
      <c r="O47" s="117"/>
      <c r="P47" s="48">
        <f t="shared" si="3"/>
        <v>0.6416266687202231</v>
      </c>
      <c r="Q47" s="48">
        <f t="shared" si="3"/>
        <v>0.6484318809904923</v>
      </c>
      <c r="R47" s="48">
        <f t="shared" si="3"/>
        <v>0.6489571853130005</v>
      </c>
      <c r="S47" s="48">
        <f t="shared" si="3"/>
        <v>0.6293438263088573</v>
      </c>
      <c r="T47" s="48">
        <f t="shared" si="3"/>
        <v>0.6363270791471444</v>
      </c>
      <c r="U47" s="48">
        <f t="shared" si="3"/>
        <v>0.6233074583281473</v>
      </c>
      <c r="V47" s="48">
        <f t="shared" si="3"/>
        <v>0.0011618656728865227</v>
      </c>
      <c r="W47" s="48">
        <f t="shared" si="3"/>
        <v>0.0009931477608015329</v>
      </c>
      <c r="X47" s="48">
        <f t="shared" si="3"/>
        <v>0.5289100970430646</v>
      </c>
      <c r="Y47" s="48" t="e">
        <f t="shared" si="3"/>
        <v>#DIV/0!</v>
      </c>
      <c r="Z47" s="48"/>
      <c r="AA47" s="48"/>
      <c r="AB47" s="48"/>
      <c r="AC47" s="48"/>
      <c r="AD47" s="48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50"/>
    </row>
    <row r="48" spans="1:41" s="58" customFormat="1" ht="11.25">
      <c r="A48" s="80"/>
      <c r="B48" s="111" t="s">
        <v>115</v>
      </c>
      <c r="C48" s="80"/>
      <c r="D48" s="80"/>
      <c r="E48" s="44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50"/>
    </row>
    <row r="49" spans="1:41" s="58" customFormat="1" ht="11.25">
      <c r="A49" s="80">
        <v>24</v>
      </c>
      <c r="B49" s="107" t="s">
        <v>108</v>
      </c>
      <c r="C49" s="116" t="s">
        <v>141</v>
      </c>
      <c r="D49" s="80" t="s">
        <v>114</v>
      </c>
      <c r="E49" s="44" t="s">
        <v>114</v>
      </c>
      <c r="F49" s="117">
        <f aca="true" t="shared" si="4" ref="F49:Y49">(F17/F41)</f>
        <v>1.8656256036743524</v>
      </c>
      <c r="G49" s="117">
        <f t="shared" si="4"/>
        <v>1.9545048303638215</v>
      </c>
      <c r="H49" s="117">
        <f t="shared" si="4"/>
        <v>1.669675623972601</v>
      </c>
      <c r="I49" s="117">
        <f t="shared" si="4"/>
        <v>0.8074822682729169</v>
      </c>
      <c r="J49" s="117">
        <f t="shared" si="4"/>
        <v>3.0236631303734627</v>
      </c>
      <c r="K49" s="117">
        <f t="shared" si="4"/>
        <v>3.713056503461307</v>
      </c>
      <c r="L49" s="117">
        <f t="shared" si="4"/>
        <v>2.8247243150996892</v>
      </c>
      <c r="M49" s="117" t="e">
        <f t="shared" si="4"/>
        <v>#DIV/0!</v>
      </c>
      <c r="N49" s="117">
        <f t="shared" si="4"/>
        <v>1.9272602561992316</v>
      </c>
      <c r="O49" s="117"/>
      <c r="P49" s="56">
        <f t="shared" si="4"/>
        <v>1.9545048303638215</v>
      </c>
      <c r="Q49" s="56">
        <f t="shared" si="4"/>
        <v>1.669675623972601</v>
      </c>
      <c r="R49" s="56">
        <f t="shared" si="4"/>
        <v>0.8074822682729169</v>
      </c>
      <c r="S49" s="56">
        <f t="shared" si="4"/>
        <v>3.0236631303734627</v>
      </c>
      <c r="T49" s="56">
        <f t="shared" si="4"/>
        <v>3.713056503461307</v>
      </c>
      <c r="U49" s="56">
        <f t="shared" si="4"/>
        <v>2.814203835814821</v>
      </c>
      <c r="V49" s="56" t="e">
        <f t="shared" si="4"/>
        <v>#DIV/0!</v>
      </c>
      <c r="W49" s="56" t="e">
        <f t="shared" si="4"/>
        <v>#DIV/0!</v>
      </c>
      <c r="X49" s="56">
        <f t="shared" si="4"/>
        <v>1.9272602561992316</v>
      </c>
      <c r="Y49" s="56" t="e">
        <f t="shared" si="4"/>
        <v>#DIV/0!</v>
      </c>
      <c r="Z49" s="56"/>
      <c r="AA49" s="56"/>
      <c r="AB49" s="56"/>
      <c r="AC49" s="56"/>
      <c r="AD49" s="56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</row>
    <row r="50" spans="1:41" s="58" customFormat="1" ht="11.25">
      <c r="A50" s="44">
        <v>25</v>
      </c>
      <c r="B50" s="108" t="s">
        <v>111</v>
      </c>
      <c r="C50" s="116" t="s">
        <v>142</v>
      </c>
      <c r="D50" s="80" t="s">
        <v>114</v>
      </c>
      <c r="E50" s="44" t="s">
        <v>114</v>
      </c>
      <c r="F50" s="117">
        <f aca="true" t="shared" si="5" ref="F50:Y50">(F18/F39)</f>
        <v>-0.15317678386949293</v>
      </c>
      <c r="G50" s="117">
        <f t="shared" si="5"/>
        <v>-0.19309605028653745</v>
      </c>
      <c r="H50" s="117">
        <f t="shared" si="5"/>
        <v>-0.1952543640439514</v>
      </c>
      <c r="I50" s="117">
        <f t="shared" si="5"/>
        <v>-0.19617453045524413</v>
      </c>
      <c r="J50" s="117">
        <f t="shared" si="5"/>
        <v>-0.19077742344784535</v>
      </c>
      <c r="K50" s="117">
        <f t="shared" si="5"/>
        <v>-0.1925577993651451</v>
      </c>
      <c r="L50" s="117">
        <f t="shared" si="5"/>
        <v>-0.027838044017995382</v>
      </c>
      <c r="M50" s="117">
        <f t="shared" si="5"/>
        <v>0.0005733519189707889</v>
      </c>
      <c r="N50" s="117">
        <f t="shared" si="5"/>
        <v>-0.16001558235968058</v>
      </c>
      <c r="O50" s="117"/>
      <c r="P50" s="48">
        <f t="shared" si="5"/>
        <v>-0.19309605028653745</v>
      </c>
      <c r="Q50" s="48">
        <f t="shared" si="5"/>
        <v>-0.1952543640439514</v>
      </c>
      <c r="R50" s="48">
        <f t="shared" si="5"/>
        <v>-0.19617453045524413</v>
      </c>
      <c r="S50" s="48">
        <f t="shared" si="5"/>
        <v>-0.19077742344784535</v>
      </c>
      <c r="T50" s="48">
        <f t="shared" si="5"/>
        <v>-0.1925577993651451</v>
      </c>
      <c r="U50" s="48">
        <f t="shared" si="5"/>
        <v>-0.18917380871829856</v>
      </c>
      <c r="V50" s="48">
        <f t="shared" si="5"/>
        <v>0.0006547571953799148</v>
      </c>
      <c r="W50" s="48">
        <f t="shared" si="5"/>
        <v>0.0005733519189707889</v>
      </c>
      <c r="X50" s="48">
        <f t="shared" si="5"/>
        <v>-0.16001558235968058</v>
      </c>
      <c r="Y50" s="48" t="e">
        <f t="shared" si="5"/>
        <v>#DIV/0!</v>
      </c>
      <c r="Z50" s="48"/>
      <c r="AA50" s="48"/>
      <c r="AB50" s="48"/>
      <c r="AC50" s="48"/>
      <c r="AD50" s="48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</row>
    <row r="51" spans="1:41" s="58" customFormat="1" ht="11.25">
      <c r="A51" s="80"/>
      <c r="B51" s="101" t="s">
        <v>118</v>
      </c>
      <c r="C51" s="80"/>
      <c r="D51" s="80"/>
      <c r="E51" s="44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50"/>
    </row>
    <row r="52" spans="1:41" s="58" customFormat="1" ht="11.25">
      <c r="A52" s="80">
        <v>26</v>
      </c>
      <c r="B52" s="107" t="s">
        <v>108</v>
      </c>
      <c r="C52" s="116" t="s">
        <v>143</v>
      </c>
      <c r="D52" s="80" t="s">
        <v>114</v>
      </c>
      <c r="E52" s="44" t="s">
        <v>114</v>
      </c>
      <c r="F52" s="117">
        <f aca="true" t="shared" si="6" ref="F52:Y53">(F22/F38)</f>
        <v>0.5593149935179621</v>
      </c>
      <c r="G52" s="117">
        <f t="shared" si="6"/>
        <v>0.5404008769617061</v>
      </c>
      <c r="H52" s="117">
        <f t="shared" si="6"/>
        <v>0.5444394550873536</v>
      </c>
      <c r="I52" s="117">
        <f t="shared" si="6"/>
        <v>0.5457994419738341</v>
      </c>
      <c r="J52" s="117">
        <f t="shared" si="6"/>
        <v>0.534550707140139</v>
      </c>
      <c r="K52" s="117">
        <f t="shared" si="6"/>
        <v>0.5388169209091951</v>
      </c>
      <c r="L52" s="117">
        <f t="shared" si="6"/>
        <v>0.9890971487402865</v>
      </c>
      <c r="M52" s="117">
        <f t="shared" si="6"/>
        <v>1.0606135770648863</v>
      </c>
      <c r="N52" s="117">
        <f t="shared" si="6"/>
        <v>0.5192718830403552</v>
      </c>
      <c r="O52" s="117"/>
      <c r="P52" s="48">
        <f t="shared" si="6"/>
        <v>0.5404008769617061</v>
      </c>
      <c r="Q52" s="48">
        <f t="shared" si="6"/>
        <v>0.5444394550873536</v>
      </c>
      <c r="R52" s="48">
        <f t="shared" si="6"/>
        <v>0.5457994419738341</v>
      </c>
      <c r="S52" s="48">
        <f t="shared" si="6"/>
        <v>0.534550707140139</v>
      </c>
      <c r="T52" s="48">
        <f t="shared" si="6"/>
        <v>0.5388169209091951</v>
      </c>
      <c r="U52" s="48">
        <f t="shared" si="6"/>
        <v>0.5305013964384825</v>
      </c>
      <c r="V52" s="48">
        <f t="shared" si="6"/>
        <v>1.2061043934186242</v>
      </c>
      <c r="W52" s="48">
        <f t="shared" si="6"/>
        <v>1.0606135770648863</v>
      </c>
      <c r="X52" s="48">
        <f t="shared" si="6"/>
        <v>0.5192718830403552</v>
      </c>
      <c r="Y52" s="48" t="e">
        <f t="shared" si="6"/>
        <v>#DIV/0!</v>
      </c>
      <c r="Z52" s="48"/>
      <c r="AA52" s="48"/>
      <c r="AB52" s="48"/>
      <c r="AC52" s="48"/>
      <c r="AD52" s="48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50"/>
    </row>
    <row r="53" spans="1:41" s="106" customFormat="1" ht="11.25">
      <c r="A53" s="44">
        <v>27</v>
      </c>
      <c r="B53" s="108" t="s">
        <v>111</v>
      </c>
      <c r="C53" s="116" t="s">
        <v>144</v>
      </c>
      <c r="D53" s="80" t="s">
        <v>114</v>
      </c>
      <c r="E53" s="44" t="s">
        <v>114</v>
      </c>
      <c r="F53" s="117">
        <f t="shared" si="6"/>
        <v>0.005149729811762746</v>
      </c>
      <c r="G53" s="117">
        <f t="shared" si="6"/>
        <v>0.005049881082674691</v>
      </c>
      <c r="H53" s="117">
        <f t="shared" si="6"/>
        <v>0.005086041017498679</v>
      </c>
      <c r="I53" s="117">
        <f t="shared" si="6"/>
        <v>0.005096145984735241</v>
      </c>
      <c r="J53" s="117">
        <f t="shared" si="6"/>
        <v>0.004984822709931258</v>
      </c>
      <c r="K53" s="117">
        <f t="shared" si="6"/>
        <v>0.005026402344092474</v>
      </c>
      <c r="L53" s="117">
        <f t="shared" si="6"/>
        <v>0.005527712864111944</v>
      </c>
      <c r="M53" s="117">
        <f t="shared" si="6"/>
        <v>0.00495006232946799</v>
      </c>
      <c r="N53" s="117">
        <f t="shared" si="6"/>
        <v>0.004539869287589679</v>
      </c>
      <c r="O53" s="117"/>
      <c r="P53" s="48">
        <f t="shared" si="6"/>
        <v>0.005049881082674691</v>
      </c>
      <c r="Q53" s="48">
        <f t="shared" si="6"/>
        <v>0.005086041017498679</v>
      </c>
      <c r="R53" s="48">
        <f t="shared" si="6"/>
        <v>0.005096145984735241</v>
      </c>
      <c r="S53" s="48">
        <f t="shared" si="6"/>
        <v>0.004984822709931258</v>
      </c>
      <c r="T53" s="48">
        <f t="shared" si="6"/>
        <v>0.005026402344092474</v>
      </c>
      <c r="U53" s="48">
        <f t="shared" si="6"/>
        <v>0.004947845960006315</v>
      </c>
      <c r="V53" s="48">
        <f t="shared" si="6"/>
        <v>0.005630120612695082</v>
      </c>
      <c r="W53" s="48">
        <f t="shared" si="6"/>
        <v>0.00495006232946799</v>
      </c>
      <c r="X53" s="48">
        <f t="shared" si="6"/>
        <v>0.004539869287589679</v>
      </c>
      <c r="Y53" s="48" t="e">
        <f t="shared" si="6"/>
        <v>#DIV/0!</v>
      </c>
      <c r="Z53" s="48"/>
      <c r="AA53" s="48"/>
      <c r="AB53" s="48"/>
      <c r="AC53" s="48"/>
      <c r="AD53" s="48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50"/>
    </row>
    <row r="54" spans="1:41" s="106" customFormat="1" ht="11.25">
      <c r="A54" s="44"/>
      <c r="B54" s="113" t="s">
        <v>121</v>
      </c>
      <c r="C54" s="80"/>
      <c r="D54" s="80"/>
      <c r="E54" s="44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50"/>
    </row>
    <row r="55" spans="1:41" s="106" customFormat="1" ht="11.25">
      <c r="A55" s="80">
        <v>28</v>
      </c>
      <c r="B55" s="107" t="s">
        <v>108</v>
      </c>
      <c r="C55" s="116" t="s">
        <v>145</v>
      </c>
      <c r="D55" s="80" t="s">
        <v>114</v>
      </c>
      <c r="E55" s="44" t="s">
        <v>114</v>
      </c>
      <c r="F55" s="117">
        <f aca="true" t="shared" si="7" ref="F55:Y57">(F27/F38)</f>
        <v>4.576843002501123</v>
      </c>
      <c r="G55" s="117">
        <f t="shared" si="7"/>
        <v>4.409820689315728</v>
      </c>
      <c r="H55" s="117">
        <f t="shared" si="7"/>
        <v>4.432959169293432</v>
      </c>
      <c r="I55" s="117">
        <f t="shared" si="7"/>
        <v>4.4417875603712105</v>
      </c>
      <c r="J55" s="117">
        <f t="shared" si="7"/>
        <v>9.50994382650651</v>
      </c>
      <c r="K55" s="117">
        <f t="shared" si="7"/>
        <v>4.390302754157009</v>
      </c>
      <c r="L55" s="117">
        <f t="shared" si="7"/>
        <v>8.429941117467719</v>
      </c>
      <c r="M55" s="117">
        <f t="shared" si="7"/>
        <v>5.707328660051501</v>
      </c>
      <c r="N55" s="117">
        <f t="shared" si="7"/>
        <v>5.112211872369459</v>
      </c>
      <c r="O55" s="117"/>
      <c r="P55" s="48">
        <f t="shared" si="7"/>
        <v>4.409820689315728</v>
      </c>
      <c r="Q55" s="48">
        <f t="shared" si="7"/>
        <v>4.432959169293432</v>
      </c>
      <c r="R55" s="48">
        <f t="shared" si="7"/>
        <v>4.4417875603712105</v>
      </c>
      <c r="S55" s="48">
        <f t="shared" si="7"/>
        <v>9.50994382650651</v>
      </c>
      <c r="T55" s="48">
        <f t="shared" si="7"/>
        <v>4.390302754157009</v>
      </c>
      <c r="U55" s="48">
        <f t="shared" si="7"/>
        <v>4.76341933582598</v>
      </c>
      <c r="V55" s="48">
        <f t="shared" si="7"/>
        <v>10.164937103351935</v>
      </c>
      <c r="W55" s="48">
        <f t="shared" si="7"/>
        <v>5.707328660051501</v>
      </c>
      <c r="X55" s="48">
        <f t="shared" si="7"/>
        <v>5.112211872369459</v>
      </c>
      <c r="Y55" s="48" t="e">
        <f t="shared" si="7"/>
        <v>#DIV/0!</v>
      </c>
      <c r="Z55" s="48"/>
      <c r="AA55" s="48"/>
      <c r="AB55" s="48"/>
      <c r="AC55" s="48"/>
      <c r="AD55" s="48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</row>
    <row r="56" spans="1:41" s="106" customFormat="1" ht="11.25">
      <c r="A56" s="44">
        <v>29</v>
      </c>
      <c r="B56" s="108" t="s">
        <v>111</v>
      </c>
      <c r="C56" s="116" t="s">
        <v>146</v>
      </c>
      <c r="D56" s="80" t="s">
        <v>114</v>
      </c>
      <c r="E56" s="44" t="s">
        <v>114</v>
      </c>
      <c r="F56" s="117">
        <f t="shared" si="7"/>
        <v>0.05589076631722115</v>
      </c>
      <c r="G56" s="117">
        <f t="shared" si="7"/>
        <v>0.06486556113203817</v>
      </c>
      <c r="H56" s="117">
        <f t="shared" si="7"/>
        <v>0.06521349213517</v>
      </c>
      <c r="I56" s="117">
        <f t="shared" si="7"/>
        <v>0.06527490337425532</v>
      </c>
      <c r="J56" s="117">
        <f t="shared" si="7"/>
        <v>0.05261137082231838</v>
      </c>
      <c r="K56" s="117">
        <f t="shared" si="7"/>
        <v>0.0643129896544472</v>
      </c>
      <c r="L56" s="117">
        <f t="shared" si="7"/>
        <v>0.027872860789204833</v>
      </c>
      <c r="M56" s="117">
        <f t="shared" si="7"/>
        <v>0.026022339380596622</v>
      </c>
      <c r="N56" s="117">
        <f t="shared" si="7"/>
        <v>0.06169971993766678</v>
      </c>
      <c r="O56" s="117"/>
      <c r="P56" s="48">
        <f t="shared" si="7"/>
        <v>0.06486556113203817</v>
      </c>
      <c r="Q56" s="48">
        <f t="shared" si="7"/>
        <v>0.06521349213517</v>
      </c>
      <c r="R56" s="48">
        <f t="shared" si="7"/>
        <v>0.06527490337425532</v>
      </c>
      <c r="S56" s="48">
        <f t="shared" si="7"/>
        <v>0.05261137082231838</v>
      </c>
      <c r="T56" s="48">
        <f t="shared" si="7"/>
        <v>0.0643129896544472</v>
      </c>
      <c r="U56" s="48">
        <f t="shared" si="7"/>
        <v>0.02961224876881333</v>
      </c>
      <c r="V56" s="48">
        <f t="shared" si="7"/>
        <v>0.02756567511324524</v>
      </c>
      <c r="W56" s="48">
        <f t="shared" si="7"/>
        <v>0.026022339380596622</v>
      </c>
      <c r="X56" s="48">
        <f t="shared" si="7"/>
        <v>0.06169971993766678</v>
      </c>
      <c r="Y56" s="48" t="e">
        <f t="shared" si="7"/>
        <v>#DIV/0!</v>
      </c>
      <c r="Z56" s="48"/>
      <c r="AA56" s="48"/>
      <c r="AB56" s="48"/>
      <c r="AC56" s="48"/>
      <c r="AD56" s="48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0"/>
    </row>
    <row r="57" spans="1:41" s="106" customFormat="1" ht="11.25">
      <c r="A57" s="44">
        <v>30</v>
      </c>
      <c r="B57" s="108" t="s">
        <v>123</v>
      </c>
      <c r="C57" s="116" t="s">
        <v>147</v>
      </c>
      <c r="D57" s="80" t="s">
        <v>114</v>
      </c>
      <c r="E57" s="44" t="s">
        <v>114</v>
      </c>
      <c r="F57" s="117">
        <f t="shared" si="7"/>
        <v>21.048092550609944</v>
      </c>
      <c r="G57" s="117">
        <f t="shared" si="7"/>
        <v>16.679104828797847</v>
      </c>
      <c r="H57" s="117">
        <f t="shared" si="7"/>
        <v>35.50691375126119</v>
      </c>
      <c r="I57" s="117">
        <f t="shared" si="7"/>
        <v>280.81056813436084</v>
      </c>
      <c r="J57" s="117">
        <f t="shared" si="7"/>
        <v>1115.5069896581115</v>
      </c>
      <c r="K57" s="117">
        <f t="shared" si="7"/>
        <v>319.0385212750779</v>
      </c>
      <c r="L57" s="117">
        <f t="shared" si="7"/>
        <v>1195.9188907276493</v>
      </c>
      <c r="M57" s="117">
        <f t="shared" si="7"/>
        <v>1343.0049697154209</v>
      </c>
      <c r="N57" s="117">
        <f t="shared" si="7"/>
        <v>1160.9176870037977</v>
      </c>
      <c r="O57" s="117"/>
      <c r="P57" s="48">
        <f t="shared" si="7"/>
        <v>16.679104828797847</v>
      </c>
      <c r="Q57" s="48">
        <f t="shared" si="7"/>
        <v>35.50691375126119</v>
      </c>
      <c r="R57" s="48">
        <f t="shared" si="7"/>
        <v>280.81056813436084</v>
      </c>
      <c r="S57" s="48">
        <f t="shared" si="7"/>
        <v>1115.5069896581115</v>
      </c>
      <c r="T57" s="48">
        <f t="shared" si="7"/>
        <v>319.0385212750779</v>
      </c>
      <c r="U57" s="48">
        <f t="shared" si="7"/>
        <v>1624.7152136947004</v>
      </c>
      <c r="V57" s="48">
        <f t="shared" si="7"/>
        <v>1149.465955739552</v>
      </c>
      <c r="W57" s="48">
        <f t="shared" si="7"/>
        <v>1343.0049697154209</v>
      </c>
      <c r="X57" s="48">
        <f t="shared" si="7"/>
        <v>1160.9176870037977</v>
      </c>
      <c r="Y57" s="48" t="e">
        <f t="shared" si="7"/>
        <v>#DIV/0!</v>
      </c>
      <c r="Z57" s="48"/>
      <c r="AA57" s="48"/>
      <c r="AB57" s="48"/>
      <c r="AC57" s="48"/>
      <c r="AD57" s="48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50"/>
    </row>
    <row r="58" spans="1:41" s="106" customFormat="1" ht="11.25">
      <c r="A58" s="45"/>
      <c r="B58" s="58"/>
      <c r="C58" s="57"/>
      <c r="D58" s="57"/>
      <c r="E58" s="5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50"/>
    </row>
    <row r="59" spans="1:41" s="106" customFormat="1" ht="11.25">
      <c r="A59" s="44"/>
      <c r="B59" s="113" t="s">
        <v>148</v>
      </c>
      <c r="C59" s="80"/>
      <c r="D59" s="80"/>
      <c r="E59" s="44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50"/>
    </row>
    <row r="60" spans="1:41" s="106" customFormat="1" ht="11.25">
      <c r="A60" s="80">
        <v>31</v>
      </c>
      <c r="B60" s="107" t="s">
        <v>108</v>
      </c>
      <c r="C60" s="116" t="s">
        <v>149</v>
      </c>
      <c r="D60" s="80" t="s">
        <v>114</v>
      </c>
      <c r="E60" s="44" t="s">
        <v>114</v>
      </c>
      <c r="F60" s="117">
        <f aca="true" t="shared" si="8" ref="F60:Y61">(F46+F49+F52+F55)</f>
        <v>13.041422173853082</v>
      </c>
      <c r="G60" s="117">
        <f t="shared" si="8"/>
        <v>13.10174520340695</v>
      </c>
      <c r="H60" s="117">
        <f t="shared" si="8"/>
        <v>12.29277544678866</v>
      </c>
      <c r="I60" s="117">
        <f t="shared" si="8"/>
        <v>10.60692815446352</v>
      </c>
      <c r="J60" s="117">
        <f t="shared" si="8"/>
        <v>26.219389696251298</v>
      </c>
      <c r="K60" s="117">
        <f t="shared" si="8"/>
        <v>21.521098336393745</v>
      </c>
      <c r="L60" s="117">
        <f t="shared" si="8"/>
        <v>17.443198575047624</v>
      </c>
      <c r="M60" s="117"/>
      <c r="N60" s="117">
        <f t="shared" si="8"/>
        <v>16.6878502197375</v>
      </c>
      <c r="O60" s="117"/>
      <c r="P60" s="48">
        <f t="shared" si="8"/>
        <v>13.10174520340695</v>
      </c>
      <c r="Q60" s="48">
        <f t="shared" si="8"/>
        <v>12.29277544678866</v>
      </c>
      <c r="R60" s="48">
        <f t="shared" si="8"/>
        <v>10.60692815446352</v>
      </c>
      <c r="S60" s="48">
        <f t="shared" si="8"/>
        <v>26.219389696251298</v>
      </c>
      <c r="T60" s="48">
        <f t="shared" si="8"/>
        <v>21.521098336393745</v>
      </c>
      <c r="U60" s="48">
        <f t="shared" si="8"/>
        <v>23.4040721603357</v>
      </c>
      <c r="V60" s="48" t="e">
        <f t="shared" si="8"/>
        <v>#DIV/0!</v>
      </c>
      <c r="W60" s="48" t="e">
        <f t="shared" si="8"/>
        <v>#DIV/0!</v>
      </c>
      <c r="X60" s="48">
        <f t="shared" si="8"/>
        <v>16.6878502197375</v>
      </c>
      <c r="Y60" s="48" t="e">
        <f t="shared" si="8"/>
        <v>#DIV/0!</v>
      </c>
      <c r="Z60" s="48"/>
      <c r="AA60" s="48"/>
      <c r="AB60" s="48"/>
      <c r="AC60" s="48"/>
      <c r="AD60" s="48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</row>
    <row r="61" spans="1:41" s="106" customFormat="1" ht="11.25">
      <c r="A61" s="44">
        <v>32</v>
      </c>
      <c r="B61" s="108" t="s">
        <v>111</v>
      </c>
      <c r="C61" s="116" t="s">
        <v>150</v>
      </c>
      <c r="D61" s="80" t="s">
        <v>114</v>
      </c>
      <c r="E61" s="44" t="s">
        <v>114</v>
      </c>
      <c r="F61" s="117">
        <f t="shared" si="8"/>
        <v>0.41701488057121183</v>
      </c>
      <c r="G61" s="117">
        <f t="shared" si="8"/>
        <v>0.5184460606483985</v>
      </c>
      <c r="H61" s="117">
        <f t="shared" si="8"/>
        <v>0.5234770500992095</v>
      </c>
      <c r="I61" s="117">
        <f t="shared" si="8"/>
        <v>0.5231537042167469</v>
      </c>
      <c r="J61" s="117">
        <f t="shared" si="8"/>
        <v>0.49616259639326166</v>
      </c>
      <c r="K61" s="117">
        <f t="shared" si="8"/>
        <v>0.5131086717805389</v>
      </c>
      <c r="L61" s="117">
        <f t="shared" si="8"/>
        <v>0.10010691975589739</v>
      </c>
      <c r="M61" s="117">
        <f t="shared" si="8"/>
        <v>0.032538901389836936</v>
      </c>
      <c r="N61" s="117">
        <f t="shared" si="8"/>
        <v>0.43513410390864043</v>
      </c>
      <c r="O61" s="117"/>
      <c r="P61" s="48">
        <f t="shared" si="8"/>
        <v>0.5184460606483985</v>
      </c>
      <c r="Q61" s="48">
        <f t="shared" si="8"/>
        <v>0.5234770500992095</v>
      </c>
      <c r="R61" s="48">
        <f t="shared" si="8"/>
        <v>0.5231537042167469</v>
      </c>
      <c r="S61" s="48">
        <f t="shared" si="8"/>
        <v>0.49616259639326166</v>
      </c>
      <c r="T61" s="48">
        <f t="shared" si="8"/>
        <v>0.5131086717805389</v>
      </c>
      <c r="U61" s="48">
        <f t="shared" si="8"/>
        <v>0.46869374433866834</v>
      </c>
      <c r="V61" s="48">
        <f t="shared" si="8"/>
        <v>0.03501241859420676</v>
      </c>
      <c r="W61" s="48">
        <f t="shared" si="8"/>
        <v>0.032538901389836936</v>
      </c>
      <c r="X61" s="48">
        <f t="shared" si="8"/>
        <v>0.43513410390864043</v>
      </c>
      <c r="Y61" s="48" t="e">
        <f t="shared" si="8"/>
        <v>#DIV/0!</v>
      </c>
      <c r="Z61" s="48"/>
      <c r="AA61" s="48"/>
      <c r="AB61" s="48"/>
      <c r="AC61" s="48"/>
      <c r="AD61" s="48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50"/>
    </row>
    <row r="62" spans="1:41" s="106" customFormat="1" ht="11.25">
      <c r="A62" s="44">
        <v>33</v>
      </c>
      <c r="B62" s="108" t="s">
        <v>123</v>
      </c>
      <c r="C62" s="116" t="s">
        <v>151</v>
      </c>
      <c r="D62" s="80" t="s">
        <v>114</v>
      </c>
      <c r="E62" s="44" t="s">
        <v>114</v>
      </c>
      <c r="F62" s="117">
        <f aca="true" t="shared" si="9" ref="F62:Y62">(F57)</f>
        <v>21.048092550609944</v>
      </c>
      <c r="G62" s="117">
        <f t="shared" si="9"/>
        <v>16.679104828797847</v>
      </c>
      <c r="H62" s="117">
        <f t="shared" si="9"/>
        <v>35.50691375126119</v>
      </c>
      <c r="I62" s="117">
        <f t="shared" si="9"/>
        <v>280.81056813436084</v>
      </c>
      <c r="J62" s="117">
        <f t="shared" si="9"/>
        <v>1115.5069896581115</v>
      </c>
      <c r="K62" s="117">
        <f t="shared" si="9"/>
        <v>319.0385212750779</v>
      </c>
      <c r="L62" s="117">
        <f t="shared" si="9"/>
        <v>1195.9188907276493</v>
      </c>
      <c r="M62" s="117">
        <f t="shared" si="9"/>
        <v>1343.0049697154209</v>
      </c>
      <c r="N62" s="117">
        <f t="shared" si="9"/>
        <v>1160.9176870037977</v>
      </c>
      <c r="O62" s="117"/>
      <c r="P62" s="48">
        <f t="shared" si="9"/>
        <v>16.679104828797847</v>
      </c>
      <c r="Q62" s="48">
        <f t="shared" si="9"/>
        <v>35.50691375126119</v>
      </c>
      <c r="R62" s="48">
        <f t="shared" si="9"/>
        <v>280.81056813436084</v>
      </c>
      <c r="S62" s="48">
        <f t="shared" si="9"/>
        <v>1115.5069896581115</v>
      </c>
      <c r="T62" s="48">
        <f t="shared" si="9"/>
        <v>319.0385212750779</v>
      </c>
      <c r="U62" s="48">
        <f t="shared" si="9"/>
        <v>1624.7152136947004</v>
      </c>
      <c r="V62" s="48">
        <f t="shared" si="9"/>
        <v>1149.465955739552</v>
      </c>
      <c r="W62" s="48">
        <f t="shared" si="9"/>
        <v>1343.0049697154209</v>
      </c>
      <c r="X62" s="48">
        <f t="shared" si="9"/>
        <v>1160.9176870037977</v>
      </c>
      <c r="Y62" s="48" t="e">
        <f t="shared" si="9"/>
        <v>#DIV/0!</v>
      </c>
      <c r="Z62" s="48"/>
      <c r="AA62" s="48"/>
      <c r="AB62" s="48"/>
      <c r="AC62" s="48"/>
      <c r="AD62" s="48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50"/>
    </row>
    <row r="63" spans="1:41" s="106" customFormat="1" ht="11.25">
      <c r="A63" s="45"/>
      <c r="B63" s="58"/>
      <c r="C63" s="57"/>
      <c r="D63" s="57"/>
      <c r="E63" s="57"/>
      <c r="F63" s="118"/>
      <c r="G63" s="119"/>
      <c r="H63" s="120"/>
      <c r="I63" s="118"/>
      <c r="J63" s="118"/>
      <c r="K63" s="118"/>
      <c r="L63" s="121"/>
      <c r="M63" s="121"/>
      <c r="N63" s="121"/>
      <c r="O63" s="121"/>
      <c r="P63" s="122"/>
      <c r="Q63" s="122"/>
      <c r="R63" s="122"/>
      <c r="S63" s="122"/>
      <c r="T63" s="122"/>
      <c r="U63" s="122"/>
      <c r="V63" s="122"/>
      <c r="W63" s="123"/>
      <c r="X63" s="123"/>
      <c r="Y63" s="123"/>
      <c r="Z63" s="123"/>
      <c r="AA63" s="123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1:41" s="106" customFormat="1" ht="11.25">
      <c r="A64" s="45"/>
      <c r="B64" s="58"/>
      <c r="C64" s="57"/>
      <c r="D64" s="57"/>
      <c r="E64" s="57"/>
      <c r="F64" s="118"/>
      <c r="G64" s="119"/>
      <c r="H64" s="120"/>
      <c r="I64" s="118"/>
      <c r="J64" s="118"/>
      <c r="K64" s="118"/>
      <c r="L64" s="121"/>
      <c r="M64" s="121"/>
      <c r="N64" s="121"/>
      <c r="O64" s="121"/>
      <c r="P64" s="122"/>
      <c r="Q64" s="122"/>
      <c r="R64" s="122"/>
      <c r="S64" s="122"/>
      <c r="T64" s="122"/>
      <c r="U64" s="122"/>
      <c r="V64" s="122"/>
      <c r="W64" s="123"/>
      <c r="X64" s="123"/>
      <c r="Y64" s="123"/>
      <c r="Z64" s="123"/>
      <c r="AA64" s="123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1:41" s="106" customFormat="1" ht="11.25">
      <c r="A65" s="45"/>
      <c r="B65" s="58"/>
      <c r="C65" s="57"/>
      <c r="D65" s="57"/>
      <c r="E65" s="57"/>
      <c r="F65" s="118"/>
      <c r="G65" s="119"/>
      <c r="H65" s="120"/>
      <c r="I65" s="118"/>
      <c r="J65" s="118"/>
      <c r="K65" s="118"/>
      <c r="L65" s="121"/>
      <c r="M65" s="121"/>
      <c r="N65" s="121"/>
      <c r="O65" s="121"/>
      <c r="P65" s="122"/>
      <c r="Q65" s="122"/>
      <c r="R65" s="122"/>
      <c r="S65" s="122"/>
      <c r="T65" s="122"/>
      <c r="U65" s="122"/>
      <c r="V65" s="122"/>
      <c r="W65" s="123"/>
      <c r="X65" s="123"/>
      <c r="Y65" s="123"/>
      <c r="Z65" s="123"/>
      <c r="AA65" s="123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1:41" s="106" customFormat="1" ht="11.25">
      <c r="A66" s="45"/>
      <c r="B66" s="58"/>
      <c r="C66" s="57"/>
      <c r="D66" s="57"/>
      <c r="E66" s="57"/>
      <c r="F66" s="124"/>
      <c r="G66" s="125"/>
      <c r="H66" s="126"/>
      <c r="I66" s="124"/>
      <c r="J66" s="124"/>
      <c r="K66" s="124"/>
      <c r="L66" s="127"/>
      <c r="M66" s="127"/>
      <c r="N66" s="127"/>
      <c r="O66" s="127"/>
      <c r="P66" s="127">
        <v>40956.300588277176</v>
      </c>
      <c r="Q66" s="127">
        <v>84207.10120951147</v>
      </c>
      <c r="R66" s="127">
        <v>63384.40091042393</v>
      </c>
      <c r="S66" s="127">
        <v>267897.2038479503</v>
      </c>
      <c r="T66" s="127">
        <v>120144.80172570382</v>
      </c>
      <c r="U66" s="127">
        <v>162.4000023326378</v>
      </c>
      <c r="V66" s="127">
        <v>0</v>
      </c>
      <c r="W66" s="123"/>
      <c r="X66" s="123"/>
      <c r="Y66" s="123"/>
      <c r="Z66" s="123"/>
      <c r="AA66" s="123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1:41" s="106" customFormat="1" ht="11.25">
      <c r="A67" s="45"/>
      <c r="B67" s="58"/>
      <c r="C67" s="57"/>
      <c r="D67" s="57"/>
      <c r="E67" s="57"/>
      <c r="F67" s="128"/>
      <c r="G67" s="129"/>
      <c r="H67" s="130"/>
      <c r="I67" s="128"/>
      <c r="J67" s="128"/>
      <c r="K67" s="128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3"/>
      <c r="X67" s="123"/>
      <c r="Y67" s="123"/>
      <c r="Z67" s="123"/>
      <c r="AA67" s="123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1:41" s="58" customFormat="1" ht="11.25">
      <c r="A68" s="45"/>
      <c r="C68" s="57"/>
      <c r="D68" s="57"/>
      <c r="E68" s="57"/>
      <c r="F68" s="128"/>
      <c r="G68" s="129"/>
      <c r="H68" s="130"/>
      <c r="I68" s="128"/>
      <c r="J68" s="128"/>
      <c r="K68" s="128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3"/>
      <c r="X68" s="123"/>
      <c r="Y68" s="123"/>
      <c r="Z68" s="123"/>
      <c r="AA68" s="123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1:41" s="109" customFormat="1" ht="11.25">
      <c r="A69" s="45"/>
      <c r="B69" s="58"/>
      <c r="C69" s="57"/>
      <c r="D69" s="57"/>
      <c r="E69" s="57"/>
      <c r="F69" s="128"/>
      <c r="G69" s="129"/>
      <c r="H69" s="130"/>
      <c r="I69" s="128"/>
      <c r="J69" s="128"/>
      <c r="K69" s="128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3"/>
      <c r="X69" s="123"/>
      <c r="Y69" s="123"/>
      <c r="Z69" s="123"/>
      <c r="AA69" s="123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</row>
    <row r="70" spans="6:22" ht="11.25">
      <c r="F70" s="131"/>
      <c r="G70" s="132"/>
      <c r="H70" s="131"/>
      <c r="I70" s="131"/>
      <c r="J70" s="131"/>
      <c r="K70" s="131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</row>
    <row r="71" spans="6:22" ht="11.25">
      <c r="F71" s="131"/>
      <c r="G71" s="132"/>
      <c r="H71" s="131"/>
      <c r="I71" s="131"/>
      <c r="J71" s="131"/>
      <c r="K71" s="131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</row>
    <row r="72" spans="6:22" ht="11.25">
      <c r="F72" s="131"/>
      <c r="G72" s="132"/>
      <c r="H72" s="131"/>
      <c r="I72" s="131"/>
      <c r="J72" s="131"/>
      <c r="K72" s="131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</row>
    <row r="73" spans="6:22" ht="11.25">
      <c r="F73" s="131"/>
      <c r="G73" s="132"/>
      <c r="H73" s="131"/>
      <c r="I73" s="131"/>
      <c r="J73" s="131"/>
      <c r="K73" s="131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</row>
    <row r="74" spans="6:22" ht="11.25">
      <c r="F74" s="131"/>
      <c r="G74" s="132"/>
      <c r="H74" s="131"/>
      <c r="I74" s="131"/>
      <c r="J74" s="131"/>
      <c r="K74" s="131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</row>
    <row r="75" spans="6:22" ht="11.25">
      <c r="F75" s="131"/>
      <c r="G75" s="132"/>
      <c r="H75" s="131"/>
      <c r="I75" s="131"/>
      <c r="J75" s="131"/>
      <c r="K75" s="131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</row>
    <row r="76" spans="6:22" ht="11.25">
      <c r="F76" s="131"/>
      <c r="G76" s="132"/>
      <c r="H76" s="131"/>
      <c r="I76" s="131"/>
      <c r="J76" s="131"/>
      <c r="K76" s="131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</row>
    <row r="77" spans="6:22" ht="11.25">
      <c r="F77" s="131"/>
      <c r="G77" s="132"/>
      <c r="H77" s="131"/>
      <c r="I77" s="131"/>
      <c r="J77" s="131"/>
      <c r="K77" s="131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</row>
    <row r="78" spans="6:22" ht="11.25">
      <c r="F78" s="131"/>
      <c r="G78" s="132"/>
      <c r="H78" s="131"/>
      <c r="I78" s="131"/>
      <c r="J78" s="131"/>
      <c r="K78" s="131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</row>
    <row r="79" spans="6:22" ht="11.25">
      <c r="F79" s="131"/>
      <c r="G79" s="132"/>
      <c r="H79" s="131"/>
      <c r="I79" s="131"/>
      <c r="J79" s="131"/>
      <c r="K79" s="131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</row>
    <row r="80" spans="6:22" ht="11.25">
      <c r="F80" s="131"/>
      <c r="G80" s="132"/>
      <c r="H80" s="131"/>
      <c r="I80" s="131"/>
      <c r="J80" s="131"/>
      <c r="K80" s="131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</row>
    <row r="81" spans="6:22" ht="11.25">
      <c r="F81" s="131"/>
      <c r="G81" s="132"/>
      <c r="H81" s="131"/>
      <c r="I81" s="131"/>
      <c r="J81" s="131"/>
      <c r="K81" s="131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</row>
    <row r="82" spans="6:22" ht="11.25">
      <c r="F82" s="131"/>
      <c r="G82" s="132"/>
      <c r="H82" s="131"/>
      <c r="I82" s="131"/>
      <c r="J82" s="131"/>
      <c r="K82" s="131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</row>
    <row r="83" spans="6:22" ht="11.25">
      <c r="F83" s="131"/>
      <c r="G83" s="132"/>
      <c r="H83" s="131"/>
      <c r="I83" s="131"/>
      <c r="J83" s="131"/>
      <c r="K83" s="131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</row>
  </sheetData>
  <printOptions horizontalCentered="1"/>
  <pageMargins left="0.25" right="0.25" top="1.5" bottom="0.25" header="1" footer="0.25"/>
  <pageSetup firstPageNumber="1" useFirstPageNumber="1" horizontalDpi="600" verticalDpi="600" orientation="landscape" scale="70" r:id="rId1"/>
  <headerFooter alignWithMargins="0">
    <oddHeader>&amp;LFourth Exhibit to the 
Prefiled Rebuttal Testimony of
Colleen E. Paulson&amp;CPuget Sound Energy
Gas Unit Cost Calculation
Includes Revenue Deficiency and Includes Gas Costs&amp;RExhibit No. ___(CEP-14)
Page &amp;P+6 of &amp;N</oddHeader>
    <oddFooter>&amp;LUnit Costs
Includes Revenue Deficiency and Includes Gas Costs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V87"/>
  <sheetViews>
    <sheetView workbookViewId="0" topLeftCell="A1">
      <pane xSplit="3" ySplit="9" topLeftCell="D1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9.140625" style="4" customWidth="1"/>
    <col min="2" max="2" width="28.421875" style="12" bestFit="1" customWidth="1"/>
    <col min="3" max="3" width="10.421875" style="11" bestFit="1" customWidth="1"/>
    <col min="4" max="4" width="10.8515625" style="7" bestFit="1" customWidth="1"/>
    <col min="5" max="13" width="11.57421875" style="7" customWidth="1"/>
    <col min="14" max="14" width="11.57421875" style="7" hidden="1" customWidth="1"/>
    <col min="15" max="15" width="10.421875" style="50" hidden="1" customWidth="1"/>
    <col min="16" max="16" width="10.8515625" style="50" hidden="1" customWidth="1"/>
    <col min="17" max="18" width="12.00390625" style="7" hidden="1" customWidth="1"/>
    <col min="19" max="19" width="8.7109375" style="7" hidden="1" customWidth="1"/>
    <col min="20" max="20" width="9.28125" style="7" hidden="1" customWidth="1"/>
    <col min="21" max="21" width="11.140625" style="7" hidden="1" customWidth="1"/>
    <col min="22" max="22" width="7.7109375" style="7" hidden="1" customWidth="1"/>
    <col min="23" max="23" width="9.28125" style="7" hidden="1" customWidth="1"/>
    <col min="24" max="24" width="10.421875" style="7" customWidth="1"/>
    <col min="25" max="25" width="9.8515625" style="7" bestFit="1" customWidth="1"/>
    <col min="26" max="26" width="9.00390625" style="7" bestFit="1" customWidth="1"/>
    <col min="27" max="16384" width="8.28125" style="7" customWidth="1"/>
  </cols>
  <sheetData>
    <row r="1" spans="1:28" ht="11.25">
      <c r="A1" s="4">
        <v>34</v>
      </c>
      <c r="B1" s="5" t="s">
        <v>0</v>
      </c>
      <c r="C1" s="6">
        <v>1</v>
      </c>
      <c r="K1" s="7" t="s">
        <v>1</v>
      </c>
      <c r="O1" s="7"/>
      <c r="P1" s="7"/>
      <c r="U1" s="8"/>
      <c r="V1" s="8"/>
      <c r="W1" s="8"/>
      <c r="X1" s="8"/>
      <c r="Y1" s="8"/>
      <c r="Z1" s="8"/>
      <c r="AA1" s="44"/>
      <c r="AB1" s="44"/>
    </row>
    <row r="2" spans="1:28" ht="12" thickBot="1">
      <c r="A2" s="4">
        <v>1</v>
      </c>
      <c r="B2" s="9" t="s">
        <v>2</v>
      </c>
      <c r="C2" s="10">
        <v>1</v>
      </c>
      <c r="K2" s="11" t="s">
        <v>64</v>
      </c>
      <c r="O2" s="7"/>
      <c r="P2" s="7"/>
      <c r="U2" s="8"/>
      <c r="V2" s="8"/>
      <c r="W2" s="8"/>
      <c r="X2" s="8"/>
      <c r="Y2" s="8"/>
      <c r="Z2" s="8"/>
      <c r="AA2" s="44"/>
      <c r="AB2" s="44"/>
    </row>
    <row r="3" spans="15:28" ht="11.25">
      <c r="O3" s="7"/>
      <c r="P3" s="7"/>
      <c r="U3" s="8"/>
      <c r="V3" s="8"/>
      <c r="W3" s="8"/>
      <c r="X3" s="8"/>
      <c r="Y3" s="8"/>
      <c r="Z3" s="8"/>
      <c r="AA3" s="44"/>
      <c r="AB3" s="44"/>
    </row>
    <row r="4" spans="1:28" ht="11.25">
      <c r="A4" s="45"/>
      <c r="B4" s="11" t="s">
        <v>4</v>
      </c>
      <c r="D4" s="46"/>
      <c r="E4" s="13"/>
      <c r="J4" s="14"/>
      <c r="K4" s="14"/>
      <c r="O4" s="7"/>
      <c r="P4" s="7"/>
      <c r="U4" s="8"/>
      <c r="V4" s="8"/>
      <c r="W4" s="8"/>
      <c r="X4" s="8"/>
      <c r="Y4" s="8"/>
      <c r="Z4" s="8"/>
      <c r="AA4" s="44"/>
      <c r="AB4" s="44"/>
    </row>
    <row r="5" spans="2:28" ht="11.25">
      <c r="B5" s="15" t="s">
        <v>5</v>
      </c>
      <c r="D5" s="47"/>
      <c r="E5" s="13"/>
      <c r="O5" s="7"/>
      <c r="P5" s="7"/>
      <c r="U5" s="8"/>
      <c r="V5" s="8"/>
      <c r="W5" s="8"/>
      <c r="X5" s="8"/>
      <c r="Y5" s="8"/>
      <c r="Z5" s="8"/>
      <c r="AA5" s="44"/>
      <c r="AB5" s="44"/>
    </row>
    <row r="6" spans="2:28" ht="12" thickBot="1">
      <c r="B6" s="16" t="s">
        <v>6</v>
      </c>
      <c r="D6" s="17">
        <v>38291</v>
      </c>
      <c r="F6" s="18"/>
      <c r="O6" s="7"/>
      <c r="P6" s="7"/>
      <c r="U6" s="8"/>
      <c r="V6" s="8"/>
      <c r="W6" s="8"/>
      <c r="X6" s="8"/>
      <c r="Y6" s="8"/>
      <c r="Z6" s="8"/>
      <c r="AA6" s="44"/>
      <c r="AB6" s="44"/>
    </row>
    <row r="7" spans="1:39" s="24" customFormat="1" ht="21">
      <c r="A7" s="19" t="s">
        <v>7</v>
      </c>
      <c r="B7" s="20" t="s">
        <v>279</v>
      </c>
      <c r="C7" s="21" t="s">
        <v>8</v>
      </c>
      <c r="D7" s="21"/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3" t="s">
        <v>9</v>
      </c>
      <c r="N7" s="22" t="s">
        <v>10</v>
      </c>
      <c r="O7" s="81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24" customFormat="1" ht="21">
      <c r="A8" s="25" t="s">
        <v>20</v>
      </c>
      <c r="B8" s="26">
        <v>38291</v>
      </c>
      <c r="C8" s="27" t="s">
        <v>21</v>
      </c>
      <c r="D8" s="27" t="s">
        <v>22</v>
      </c>
      <c r="E8" s="8" t="s">
        <v>23</v>
      </c>
      <c r="F8" s="8" t="s">
        <v>24</v>
      </c>
      <c r="G8" s="8" t="s">
        <v>12</v>
      </c>
      <c r="H8" s="8" t="s">
        <v>13</v>
      </c>
      <c r="I8" s="8" t="s">
        <v>14</v>
      </c>
      <c r="J8" s="8" t="s">
        <v>25</v>
      </c>
      <c r="K8" s="8" t="s">
        <v>26</v>
      </c>
      <c r="L8" s="8" t="s">
        <v>27</v>
      </c>
      <c r="M8" s="28" t="s">
        <v>19</v>
      </c>
      <c r="N8" s="8" t="s">
        <v>28</v>
      </c>
      <c r="O8" s="82" t="s">
        <v>29</v>
      </c>
      <c r="P8" s="8" t="s">
        <v>30</v>
      </c>
      <c r="Q8" s="8" t="s">
        <v>31</v>
      </c>
      <c r="R8" s="8" t="s">
        <v>32</v>
      </c>
      <c r="S8" s="8" t="s">
        <v>33</v>
      </c>
      <c r="T8" s="8" t="s">
        <v>34</v>
      </c>
      <c r="U8" s="8" t="s">
        <v>35</v>
      </c>
      <c r="V8" s="8" t="s">
        <v>27</v>
      </c>
      <c r="W8" s="8" t="s">
        <v>19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24" customFormat="1" ht="11.25" thickBot="1">
      <c r="A9" s="29"/>
      <c r="B9" s="30"/>
      <c r="C9" s="30" t="s">
        <v>1</v>
      </c>
      <c r="D9" s="31" t="s">
        <v>36</v>
      </c>
      <c r="E9" s="32"/>
      <c r="F9" s="32"/>
      <c r="G9" s="32"/>
      <c r="H9" s="32"/>
      <c r="I9" s="32"/>
      <c r="J9" s="32"/>
      <c r="K9" s="32"/>
      <c r="L9" s="32"/>
      <c r="M9" s="33"/>
      <c r="N9" s="32" t="s">
        <v>37</v>
      </c>
      <c r="O9" s="83" t="s">
        <v>38</v>
      </c>
      <c r="P9" s="32">
        <v>41</v>
      </c>
      <c r="Q9" s="32">
        <v>85</v>
      </c>
      <c r="R9" s="32">
        <v>86</v>
      </c>
      <c r="S9" s="32">
        <v>87</v>
      </c>
      <c r="T9" s="32">
        <v>57</v>
      </c>
      <c r="U9" s="32" t="s">
        <v>39</v>
      </c>
      <c r="V9" s="32">
        <v>50</v>
      </c>
      <c r="W9" s="32" t="s">
        <v>19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2" s="24" customFormat="1" ht="11.25">
      <c r="A10" s="27"/>
      <c r="B10" s="27"/>
      <c r="C10" s="27"/>
      <c r="D10" s="3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4"/>
      <c r="AB10" s="44"/>
      <c r="AC10" s="44"/>
      <c r="AD10" s="44"/>
      <c r="AE10" s="44"/>
      <c r="AF10" s="44"/>
    </row>
    <row r="11" spans="1:40" s="35" customFormat="1" ht="11.25">
      <c r="A11" s="11">
        <v>1</v>
      </c>
      <c r="B11" s="12" t="s">
        <v>40</v>
      </c>
      <c r="C11" s="11" t="s">
        <v>41</v>
      </c>
      <c r="D11" s="48">
        <v>305309144</v>
      </c>
      <c r="E11" s="48">
        <v>198776150.91605407</v>
      </c>
      <c r="F11" s="48">
        <v>60357906.41768071</v>
      </c>
      <c r="G11" s="48">
        <v>13754814.421531089</v>
      </c>
      <c r="H11" s="48">
        <v>1951792.0557367979</v>
      </c>
      <c r="I11" s="48">
        <v>4692315.89806238</v>
      </c>
      <c r="J11" s="48">
        <v>15660368.274932234</v>
      </c>
      <c r="K11" s="48">
        <v>1964399.4159169006</v>
      </c>
      <c r="L11" s="48">
        <v>14076.60008579386</v>
      </c>
      <c r="M11" s="48">
        <v>8137320</v>
      </c>
      <c r="N11" s="48">
        <v>198776150.91605407</v>
      </c>
      <c r="O11" s="48">
        <v>60357906.41768071</v>
      </c>
      <c r="P11" s="48">
        <v>13754814.421531089</v>
      </c>
      <c r="Q11" s="48">
        <v>1951792.0557367979</v>
      </c>
      <c r="R11" s="48">
        <v>4692315.89806238</v>
      </c>
      <c r="S11" s="48">
        <v>1283068.9711075951</v>
      </c>
      <c r="T11" s="48">
        <v>14377299.30382464</v>
      </c>
      <c r="U11" s="48">
        <v>1964399.4159169006</v>
      </c>
      <c r="V11" s="48">
        <v>14076.60008579386</v>
      </c>
      <c r="W11" s="48">
        <v>8137320</v>
      </c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12" customFormat="1" ht="11.25">
      <c r="A12" s="11"/>
      <c r="C12" s="11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8" s="12" customFormat="1" ht="11.25">
      <c r="A13" s="11"/>
      <c r="B13" s="12" t="s">
        <v>42</v>
      </c>
      <c r="C13" s="1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  <c r="AP13" s="50"/>
      <c r="AQ13" s="50"/>
      <c r="AR13" s="50"/>
      <c r="AS13" s="50"/>
      <c r="AT13" s="50"/>
      <c r="AU13" s="50"/>
      <c r="AV13" s="50"/>
    </row>
    <row r="14" spans="1:48" s="12" customFormat="1" ht="11.25">
      <c r="A14" s="11">
        <v>2</v>
      </c>
      <c r="B14" s="12" t="s">
        <v>43</v>
      </c>
      <c r="C14" s="11" t="s">
        <v>44</v>
      </c>
      <c r="D14" s="48">
        <v>81239682.90505001</v>
      </c>
      <c r="E14" s="48">
        <v>59099505.54680477</v>
      </c>
      <c r="F14" s="48">
        <v>12912609.931846911</v>
      </c>
      <c r="G14" s="48">
        <v>2029754.6424039737</v>
      </c>
      <c r="H14" s="48">
        <v>494281.99202095903</v>
      </c>
      <c r="I14" s="48">
        <v>940069.5568259957</v>
      </c>
      <c r="J14" s="48">
        <v>3815334.236645611</v>
      </c>
      <c r="K14" s="48">
        <v>716560.8782183934</v>
      </c>
      <c r="L14" s="48">
        <v>88298.83645208109</v>
      </c>
      <c r="M14" s="48">
        <v>1143267.2838312967</v>
      </c>
      <c r="N14" s="48">
        <v>59099505.54680477</v>
      </c>
      <c r="O14" s="48">
        <v>12912609.931846911</v>
      </c>
      <c r="P14" s="48">
        <v>2029754.6424039737</v>
      </c>
      <c r="Q14" s="48">
        <v>494281.99202095903</v>
      </c>
      <c r="R14" s="48">
        <v>940069.5568259957</v>
      </c>
      <c r="S14" s="48">
        <v>659634.6000737108</v>
      </c>
      <c r="T14" s="48">
        <v>3155699.6365719</v>
      </c>
      <c r="U14" s="48">
        <v>716560.8782183934</v>
      </c>
      <c r="V14" s="48">
        <v>88298.83645208109</v>
      </c>
      <c r="W14" s="48">
        <v>1143267.2838312967</v>
      </c>
      <c r="X14" s="48"/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50"/>
      <c r="AQ14" s="50"/>
      <c r="AR14" s="50"/>
      <c r="AS14" s="50"/>
      <c r="AT14" s="50"/>
      <c r="AU14" s="50"/>
      <c r="AV14" s="50"/>
    </row>
    <row r="15" spans="1:48" s="12" customFormat="1" ht="11.25">
      <c r="A15" s="11">
        <v>3</v>
      </c>
      <c r="B15" s="36" t="s">
        <v>45</v>
      </c>
      <c r="C15" s="37" t="s">
        <v>46</v>
      </c>
      <c r="D15" s="48">
        <v>68114577.00000001</v>
      </c>
      <c r="E15" s="48">
        <v>40786325.92113463</v>
      </c>
      <c r="F15" s="48">
        <v>11598994.303082671</v>
      </c>
      <c r="G15" s="48">
        <v>2725259.4552421663</v>
      </c>
      <c r="H15" s="48">
        <v>523342.0772318937</v>
      </c>
      <c r="I15" s="48">
        <v>1124395.068712762</v>
      </c>
      <c r="J15" s="48">
        <v>2186806.834548776</v>
      </c>
      <c r="K15" s="48">
        <v>451819.40869261965</v>
      </c>
      <c r="L15" s="48">
        <v>9954.936383491635</v>
      </c>
      <c r="M15" s="48">
        <v>8707678.994970998</v>
      </c>
      <c r="N15" s="48">
        <v>40786325.92113463</v>
      </c>
      <c r="O15" s="48">
        <v>11598994.303082671</v>
      </c>
      <c r="P15" s="48">
        <v>2725259.4552421663</v>
      </c>
      <c r="Q15" s="48">
        <v>523342.0772318937</v>
      </c>
      <c r="R15" s="48">
        <v>1124395.068712762</v>
      </c>
      <c r="S15" s="48">
        <v>423501.6496589554</v>
      </c>
      <c r="T15" s="48">
        <v>1763305.1848898209</v>
      </c>
      <c r="U15" s="48">
        <v>451819.40869261965</v>
      </c>
      <c r="V15" s="48">
        <v>9954.936383491635</v>
      </c>
      <c r="W15" s="48">
        <v>8707678.994970998</v>
      </c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  <c r="AP15" s="50"/>
      <c r="AQ15" s="50"/>
      <c r="AR15" s="50"/>
      <c r="AS15" s="50"/>
      <c r="AT15" s="50"/>
      <c r="AU15" s="50"/>
      <c r="AV15" s="50"/>
    </row>
    <row r="16" spans="1:48" s="35" customFormat="1" ht="11.25">
      <c r="A16" s="11">
        <v>4</v>
      </c>
      <c r="B16" s="12" t="s">
        <v>47</v>
      </c>
      <c r="C16" s="11" t="s">
        <v>48</v>
      </c>
      <c r="D16" s="48">
        <v>29980598.97238</v>
      </c>
      <c r="E16" s="48">
        <v>19778366.719633523</v>
      </c>
      <c r="F16" s="48">
        <v>5729614.850979467</v>
      </c>
      <c r="G16" s="48">
        <v>1361093.9259036016</v>
      </c>
      <c r="H16" s="48">
        <v>260369.9262077499</v>
      </c>
      <c r="I16" s="48">
        <v>559797.7136926084</v>
      </c>
      <c r="J16" s="48">
        <v>1088576.1915177898</v>
      </c>
      <c r="K16" s="48">
        <v>227316.80806954007</v>
      </c>
      <c r="L16" s="48">
        <v>5126.769914351483</v>
      </c>
      <c r="M16" s="48">
        <v>970336.0664613651</v>
      </c>
      <c r="N16" s="48">
        <v>19778366.719633523</v>
      </c>
      <c r="O16" s="48">
        <v>5729614.850979467</v>
      </c>
      <c r="P16" s="48">
        <v>1361093.9259036016</v>
      </c>
      <c r="Q16" s="48">
        <v>260369.9262077499</v>
      </c>
      <c r="R16" s="48">
        <v>559797.7136926084</v>
      </c>
      <c r="S16" s="48">
        <v>210280.60920587162</v>
      </c>
      <c r="T16" s="48">
        <v>878295.5823119185</v>
      </c>
      <c r="U16" s="48">
        <v>227316.80806954007</v>
      </c>
      <c r="V16" s="48">
        <v>5126.769914351483</v>
      </c>
      <c r="W16" s="48">
        <v>970336.0664613651</v>
      </c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1"/>
      <c r="AP16" s="51"/>
      <c r="AQ16" s="51"/>
      <c r="AR16" s="51"/>
      <c r="AS16" s="51"/>
      <c r="AT16" s="51"/>
      <c r="AU16" s="51"/>
      <c r="AV16" s="51"/>
    </row>
    <row r="17" spans="1:48" s="12" customFormat="1" ht="21">
      <c r="A17" s="11">
        <v>5</v>
      </c>
      <c r="B17" s="12" t="s">
        <v>49</v>
      </c>
      <c r="C17" s="11" t="s">
        <v>50</v>
      </c>
      <c r="D17" s="48">
        <f aca="true" t="shared" si="0" ref="D17:W17">(D14+D15+D16)</f>
        <v>179334858.87743005</v>
      </c>
      <c r="E17" s="48">
        <f t="shared" si="0"/>
        <v>119664198.18757293</v>
      </c>
      <c r="F17" s="48">
        <f t="shared" si="0"/>
        <v>30241219.08590905</v>
      </c>
      <c r="G17" s="48">
        <f t="shared" si="0"/>
        <v>6116108.023549741</v>
      </c>
      <c r="H17" s="48">
        <f t="shared" si="0"/>
        <v>1277993.9954606027</v>
      </c>
      <c r="I17" s="48">
        <f t="shared" si="0"/>
        <v>2624262.3392313663</v>
      </c>
      <c r="J17" s="48">
        <f t="shared" si="0"/>
        <v>7090717.262712177</v>
      </c>
      <c r="K17" s="48">
        <f t="shared" si="0"/>
        <v>1395697.0949805533</v>
      </c>
      <c r="L17" s="48">
        <f t="shared" si="0"/>
        <v>103380.54274992419</v>
      </c>
      <c r="M17" s="48">
        <f t="shared" si="0"/>
        <v>10821282.34526366</v>
      </c>
      <c r="N17" s="48">
        <f t="shared" si="0"/>
        <v>119664198.18757293</v>
      </c>
      <c r="O17" s="48">
        <f t="shared" si="0"/>
        <v>30241219.08590905</v>
      </c>
      <c r="P17" s="48">
        <f t="shared" si="0"/>
        <v>6116108.023549741</v>
      </c>
      <c r="Q17" s="48">
        <f t="shared" si="0"/>
        <v>1277993.9954606027</v>
      </c>
      <c r="R17" s="48">
        <f t="shared" si="0"/>
        <v>2624262.3392313663</v>
      </c>
      <c r="S17" s="48">
        <f t="shared" si="0"/>
        <v>1293416.8589385378</v>
      </c>
      <c r="T17" s="48">
        <f t="shared" si="0"/>
        <v>5797300.403773639</v>
      </c>
      <c r="U17" s="48">
        <f t="shared" si="0"/>
        <v>1395697.0949805533</v>
      </c>
      <c r="V17" s="48">
        <f t="shared" si="0"/>
        <v>103380.54274992419</v>
      </c>
      <c r="W17" s="48">
        <f t="shared" si="0"/>
        <v>10821282.34526366</v>
      </c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/>
      <c r="AP17" s="50"/>
      <c r="AQ17" s="50"/>
      <c r="AR17" s="50"/>
      <c r="AS17" s="50"/>
      <c r="AT17" s="50"/>
      <c r="AU17" s="50"/>
      <c r="AV17" s="50"/>
    </row>
    <row r="18" spans="1:48" s="12" customFormat="1" ht="11.25">
      <c r="A18" s="11"/>
      <c r="C18" s="1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0"/>
      <c r="AP18" s="50"/>
      <c r="AQ18" s="50"/>
      <c r="AR18" s="50"/>
      <c r="AS18" s="50"/>
      <c r="AT18" s="50"/>
      <c r="AU18" s="50"/>
      <c r="AV18" s="50"/>
    </row>
    <row r="19" spans="1:48" s="12" customFormat="1" ht="21">
      <c r="A19" s="11">
        <v>6</v>
      </c>
      <c r="B19" s="12" t="s">
        <v>51</v>
      </c>
      <c r="C19" s="11" t="s">
        <v>52</v>
      </c>
      <c r="D19" s="48">
        <f aca="true" t="shared" si="1" ref="D19:W19">(D11-D17)</f>
        <v>125974285.12256995</v>
      </c>
      <c r="E19" s="48">
        <f t="shared" si="1"/>
        <v>79111952.72848114</v>
      </c>
      <c r="F19" s="48">
        <f t="shared" si="1"/>
        <v>30116687.33177166</v>
      </c>
      <c r="G19" s="48">
        <f t="shared" si="1"/>
        <v>7638706.3979813475</v>
      </c>
      <c r="H19" s="48">
        <f t="shared" si="1"/>
        <v>673798.0602761952</v>
      </c>
      <c r="I19" s="48">
        <f t="shared" si="1"/>
        <v>2068053.5588310137</v>
      </c>
      <c r="J19" s="48">
        <f t="shared" si="1"/>
        <v>8569651.012220057</v>
      </c>
      <c r="K19" s="48">
        <f t="shared" si="1"/>
        <v>568702.3209363474</v>
      </c>
      <c r="L19" s="48">
        <f t="shared" si="1"/>
        <v>-89303.94266413033</v>
      </c>
      <c r="M19" s="48">
        <f t="shared" si="1"/>
        <v>-2683962.34526366</v>
      </c>
      <c r="N19" s="48">
        <f t="shared" si="1"/>
        <v>79111952.72848114</v>
      </c>
      <c r="O19" s="48">
        <f t="shared" si="1"/>
        <v>30116687.33177166</v>
      </c>
      <c r="P19" s="48">
        <f t="shared" si="1"/>
        <v>7638706.3979813475</v>
      </c>
      <c r="Q19" s="48">
        <f t="shared" si="1"/>
        <v>673798.0602761952</v>
      </c>
      <c r="R19" s="48">
        <f t="shared" si="1"/>
        <v>2068053.5588310137</v>
      </c>
      <c r="S19" s="48">
        <f t="shared" si="1"/>
        <v>-10347.887830942636</v>
      </c>
      <c r="T19" s="48">
        <f t="shared" si="1"/>
        <v>8579998.900051001</v>
      </c>
      <c r="U19" s="48">
        <f t="shared" si="1"/>
        <v>568702.3209363474</v>
      </c>
      <c r="V19" s="48">
        <f t="shared" si="1"/>
        <v>-89303.94266413033</v>
      </c>
      <c r="W19" s="48">
        <f t="shared" si="1"/>
        <v>-2683962.34526366</v>
      </c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0"/>
      <c r="AP19" s="50"/>
      <c r="AQ19" s="50"/>
      <c r="AR19" s="50"/>
      <c r="AS19" s="50"/>
      <c r="AT19" s="50"/>
      <c r="AU19" s="50"/>
      <c r="AV19" s="50"/>
    </row>
    <row r="20" spans="1:48" s="12" customFormat="1" ht="11.25">
      <c r="A20" s="11"/>
      <c r="C20" s="1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  <c r="AP20" s="50"/>
      <c r="AQ20" s="50"/>
      <c r="AR20" s="50"/>
      <c r="AS20" s="50"/>
      <c r="AT20" s="50"/>
      <c r="AU20" s="50"/>
      <c r="AV20" s="50"/>
    </row>
    <row r="21" spans="1:40" s="12" customFormat="1" ht="11.25">
      <c r="A21" s="11">
        <v>7</v>
      </c>
      <c r="B21" s="38" t="s">
        <v>53</v>
      </c>
      <c r="C21" s="11" t="s">
        <v>54</v>
      </c>
      <c r="D21" s="48">
        <v>28544986.999999996</v>
      </c>
      <c r="E21" s="48">
        <v>17926274.87412917</v>
      </c>
      <c r="F21" s="48">
        <v>6824253.438168259</v>
      </c>
      <c r="G21" s="48">
        <v>1730883.2085456173</v>
      </c>
      <c r="H21" s="48">
        <v>152678.43633718908</v>
      </c>
      <c r="I21" s="48">
        <v>468608.0329386091</v>
      </c>
      <c r="J21" s="48">
        <v>1941829.4495606658</v>
      </c>
      <c r="K21" s="48">
        <v>128864.39754115659</v>
      </c>
      <c r="L21" s="48">
        <v>-20235.716201255316</v>
      </c>
      <c r="M21" s="48">
        <v>-608169.1210194002</v>
      </c>
      <c r="N21" s="48">
        <v>17926274.87412917</v>
      </c>
      <c r="O21" s="48">
        <v>6824253.438168259</v>
      </c>
      <c r="P21" s="48">
        <v>1730883.2085456173</v>
      </c>
      <c r="Q21" s="48">
        <v>152678.43633718908</v>
      </c>
      <c r="R21" s="48">
        <v>468608.0329386091</v>
      </c>
      <c r="S21" s="48">
        <v>-2344.7668174843534</v>
      </c>
      <c r="T21" s="48">
        <v>1944174.2163781503</v>
      </c>
      <c r="U21" s="48">
        <v>128864.39754115659</v>
      </c>
      <c r="V21" s="48">
        <v>-20235.716201255316</v>
      </c>
      <c r="W21" s="48">
        <v>-608169.1210194002</v>
      </c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12" customFormat="1" ht="11.25">
      <c r="A22" s="11"/>
      <c r="C22" s="1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12" customFormat="1" ht="11.25">
      <c r="A23" s="11">
        <v>8</v>
      </c>
      <c r="B23" s="38" t="s">
        <v>55</v>
      </c>
      <c r="C23" s="15" t="s">
        <v>56</v>
      </c>
      <c r="D23" s="48">
        <f aca="true" t="shared" si="2" ref="D23:W23">(D17+D21)</f>
        <v>207879845.87743005</v>
      </c>
      <c r="E23" s="48">
        <f t="shared" si="2"/>
        <v>137590473.0617021</v>
      </c>
      <c r="F23" s="48">
        <f t="shared" si="2"/>
        <v>37065472.52407731</v>
      </c>
      <c r="G23" s="48">
        <f t="shared" si="2"/>
        <v>7846991.232095359</v>
      </c>
      <c r="H23" s="48">
        <f t="shared" si="2"/>
        <v>1430672.4317977917</v>
      </c>
      <c r="I23" s="48">
        <f t="shared" si="2"/>
        <v>3092870.372169975</v>
      </c>
      <c r="J23" s="48">
        <f t="shared" si="2"/>
        <v>9032546.712272843</v>
      </c>
      <c r="K23" s="48">
        <f t="shared" si="2"/>
        <v>1524561.4925217098</v>
      </c>
      <c r="L23" s="48">
        <f t="shared" si="2"/>
        <v>83144.82654866888</v>
      </c>
      <c r="M23" s="48">
        <f t="shared" si="2"/>
        <v>10213113.22424426</v>
      </c>
      <c r="N23" s="48">
        <f t="shared" si="2"/>
        <v>137590473.0617021</v>
      </c>
      <c r="O23" s="48">
        <f t="shared" si="2"/>
        <v>37065472.52407731</v>
      </c>
      <c r="P23" s="48">
        <f t="shared" si="2"/>
        <v>7846991.232095359</v>
      </c>
      <c r="Q23" s="48">
        <f t="shared" si="2"/>
        <v>1430672.4317977917</v>
      </c>
      <c r="R23" s="48">
        <f t="shared" si="2"/>
        <v>3092870.372169975</v>
      </c>
      <c r="S23" s="48">
        <f t="shared" si="2"/>
        <v>1291072.0921210535</v>
      </c>
      <c r="T23" s="48">
        <f t="shared" si="2"/>
        <v>7741474.62015179</v>
      </c>
      <c r="U23" s="48">
        <f t="shared" si="2"/>
        <v>1524561.4925217098</v>
      </c>
      <c r="V23" s="48">
        <f t="shared" si="2"/>
        <v>83144.82654866888</v>
      </c>
      <c r="W23" s="48">
        <f t="shared" si="2"/>
        <v>10213113.22424426</v>
      </c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12" customFormat="1" ht="11.25">
      <c r="A24" s="11"/>
      <c r="B24" s="38"/>
      <c r="C24" s="1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12" customFormat="1" ht="11.25">
      <c r="A25" s="11">
        <v>9</v>
      </c>
      <c r="B25" s="12" t="s">
        <v>57</v>
      </c>
      <c r="C25" s="15" t="s">
        <v>58</v>
      </c>
      <c r="D25" s="48">
        <f aca="true" t="shared" si="3" ref="D25:W25">(D11-D23)</f>
        <v>97429298.12256995</v>
      </c>
      <c r="E25" s="48">
        <f t="shared" si="3"/>
        <v>61185677.85435197</v>
      </c>
      <c r="F25" s="48">
        <f t="shared" si="3"/>
        <v>23292433.8936034</v>
      </c>
      <c r="G25" s="48">
        <f t="shared" si="3"/>
        <v>5907823.18943573</v>
      </c>
      <c r="H25" s="48">
        <f t="shared" si="3"/>
        <v>521119.6239390061</v>
      </c>
      <c r="I25" s="48">
        <f t="shared" si="3"/>
        <v>1599445.5258924048</v>
      </c>
      <c r="J25" s="48">
        <f t="shared" si="3"/>
        <v>6627821.56265939</v>
      </c>
      <c r="K25" s="48">
        <f t="shared" si="3"/>
        <v>439837.92339519085</v>
      </c>
      <c r="L25" s="48">
        <f t="shared" si="3"/>
        <v>-69068.22646287501</v>
      </c>
      <c r="M25" s="48">
        <f t="shared" si="3"/>
        <v>-2075793.2242442593</v>
      </c>
      <c r="N25" s="48">
        <f t="shared" si="3"/>
        <v>61185677.85435197</v>
      </c>
      <c r="O25" s="48">
        <f t="shared" si="3"/>
        <v>23292433.8936034</v>
      </c>
      <c r="P25" s="48">
        <f t="shared" si="3"/>
        <v>5907823.18943573</v>
      </c>
      <c r="Q25" s="48">
        <f t="shared" si="3"/>
        <v>521119.6239390061</v>
      </c>
      <c r="R25" s="48">
        <f t="shared" si="3"/>
        <v>1599445.5258924048</v>
      </c>
      <c r="S25" s="48">
        <f t="shared" si="3"/>
        <v>-8003.1210134583525</v>
      </c>
      <c r="T25" s="48">
        <f t="shared" si="3"/>
        <v>6635824.683672851</v>
      </c>
      <c r="U25" s="48">
        <f t="shared" si="3"/>
        <v>439837.92339519085</v>
      </c>
      <c r="V25" s="48">
        <f t="shared" si="3"/>
        <v>-69068.22646287501</v>
      </c>
      <c r="W25" s="48">
        <f t="shared" si="3"/>
        <v>-2075793.2242442593</v>
      </c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12" customFormat="1" ht="11.25">
      <c r="A26" s="11"/>
      <c r="C26" s="1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2" customFormat="1" ht="11.25">
      <c r="A27" s="11">
        <v>10</v>
      </c>
      <c r="B27" s="38" t="s">
        <v>59</v>
      </c>
      <c r="C27" s="11" t="s">
        <v>60</v>
      </c>
      <c r="D27" s="48">
        <v>1760749053.52</v>
      </c>
      <c r="E27" s="48">
        <v>1174361898.243208</v>
      </c>
      <c r="F27" s="48">
        <v>329869656.6129739</v>
      </c>
      <c r="G27" s="48">
        <v>76312377.22168097</v>
      </c>
      <c r="H27" s="48">
        <v>14796770.078207595</v>
      </c>
      <c r="I27" s="48">
        <v>31594301.628221214</v>
      </c>
      <c r="J27" s="48">
        <v>65468061.66117126</v>
      </c>
      <c r="K27" s="48">
        <v>13531504.718191337</v>
      </c>
      <c r="L27" s="48">
        <v>349224.72056128155</v>
      </c>
      <c r="M27" s="48">
        <v>54465258.635784425</v>
      </c>
      <c r="N27" s="48">
        <v>1174361898.243208</v>
      </c>
      <c r="O27" s="48">
        <v>329869656.6129739</v>
      </c>
      <c r="P27" s="48">
        <v>76312377.22168097</v>
      </c>
      <c r="Q27" s="48">
        <v>14796770.078207595</v>
      </c>
      <c r="R27" s="48">
        <v>31594301.628221214</v>
      </c>
      <c r="S27" s="48">
        <v>12487556.164840806</v>
      </c>
      <c r="T27" s="48">
        <v>52980505.496330455</v>
      </c>
      <c r="U27" s="48">
        <v>13531504.718191337</v>
      </c>
      <c r="V27" s="48">
        <v>349224.72056128155</v>
      </c>
      <c r="W27" s="48">
        <v>54465258.635784425</v>
      </c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12" customFormat="1" ht="11.25">
      <c r="A28" s="11">
        <v>11</v>
      </c>
      <c r="B28" s="12" t="s">
        <v>61</v>
      </c>
      <c r="C28" s="11" t="s">
        <v>62</v>
      </c>
      <c r="D28" s="48">
        <v>-500677483</v>
      </c>
      <c r="E28" s="48">
        <v>-331560411.667994</v>
      </c>
      <c r="F28" s="48">
        <v>-95251267.23857972</v>
      </c>
      <c r="G28" s="48">
        <v>-22483620.752263084</v>
      </c>
      <c r="H28" s="48">
        <v>-4323928.301505811</v>
      </c>
      <c r="I28" s="48">
        <v>-9330971.108390365</v>
      </c>
      <c r="J28" s="48">
        <v>-17468489.387443785</v>
      </c>
      <c r="K28" s="48">
        <v>-3597467.856856117</v>
      </c>
      <c r="L28" s="48">
        <v>-131003.83294461091</v>
      </c>
      <c r="M28" s="48">
        <v>-16530322.854022453</v>
      </c>
      <c r="N28" s="48">
        <v>-331560411.667994</v>
      </c>
      <c r="O28" s="48">
        <v>-95251267.23857972</v>
      </c>
      <c r="P28" s="48">
        <v>-22483620.752263084</v>
      </c>
      <c r="Q28" s="48">
        <v>-4323928.301505811</v>
      </c>
      <c r="R28" s="48">
        <v>-9330971.108390365</v>
      </c>
      <c r="S28" s="48">
        <v>-3450800.6305380254</v>
      </c>
      <c r="T28" s="48">
        <v>-14017688.75690576</v>
      </c>
      <c r="U28" s="48">
        <v>-3597467.856856117</v>
      </c>
      <c r="V28" s="48">
        <v>-131003.83294461091</v>
      </c>
      <c r="W28" s="48">
        <v>-16530322.854022453</v>
      </c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12" customFormat="1" ht="11.25">
      <c r="A29" s="11">
        <v>12</v>
      </c>
      <c r="B29" s="38" t="s">
        <v>63</v>
      </c>
      <c r="C29" s="11" t="s">
        <v>64</v>
      </c>
      <c r="D29" s="48">
        <v>-191767884</v>
      </c>
      <c r="E29" s="48">
        <v>-127612443.75149551</v>
      </c>
      <c r="F29" s="48">
        <v>-38119750.90926584</v>
      </c>
      <c r="G29" s="48">
        <v>-7927031.290787261</v>
      </c>
      <c r="H29" s="48">
        <v>-1516354.8650441533</v>
      </c>
      <c r="I29" s="48">
        <v>-3260251.3242021743</v>
      </c>
      <c r="J29" s="48">
        <v>-6338186.468047916</v>
      </c>
      <c r="K29" s="48">
        <v>-1323505.9570664852</v>
      </c>
      <c r="L29" s="48">
        <v>-29823.97255472459</v>
      </c>
      <c r="M29" s="48">
        <v>-5640535.461535922</v>
      </c>
      <c r="N29" s="48">
        <v>-127612443.75149551</v>
      </c>
      <c r="O29" s="48">
        <v>-38119750.90926584</v>
      </c>
      <c r="P29" s="48">
        <v>-7927031.290787261</v>
      </c>
      <c r="Q29" s="48">
        <v>-1516354.8650441533</v>
      </c>
      <c r="R29" s="48">
        <v>-3260251.3242021743</v>
      </c>
      <c r="S29" s="48">
        <v>-1224366.083823152</v>
      </c>
      <c r="T29" s="48">
        <v>-5113820.384224764</v>
      </c>
      <c r="U29" s="48">
        <v>-1323505.9570664852</v>
      </c>
      <c r="V29" s="48">
        <v>-29823.97255472459</v>
      </c>
      <c r="W29" s="48">
        <v>-5640535.461535922</v>
      </c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12" customFormat="1" ht="11.25">
      <c r="A30" s="11"/>
      <c r="B30" s="38"/>
      <c r="C30" s="1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12" customFormat="1" ht="11.25">
      <c r="A31" s="11">
        <v>13</v>
      </c>
      <c r="B31" s="12" t="s">
        <v>65</v>
      </c>
      <c r="C31" s="15" t="s">
        <v>66</v>
      </c>
      <c r="D31" s="48">
        <f aca="true" t="shared" si="4" ref="D31:W31">(D27+D28+D29)</f>
        <v>1068303686.52</v>
      </c>
      <c r="E31" s="48">
        <f t="shared" si="4"/>
        <v>715189042.8237184</v>
      </c>
      <c r="F31" s="48">
        <f t="shared" si="4"/>
        <v>196498638.46512836</v>
      </c>
      <c r="G31" s="48">
        <f t="shared" si="4"/>
        <v>45901725.17863062</v>
      </c>
      <c r="H31" s="48">
        <f t="shared" si="4"/>
        <v>8956486.911657631</v>
      </c>
      <c r="I31" s="48">
        <f t="shared" si="4"/>
        <v>19003079.195628673</v>
      </c>
      <c r="J31" s="48">
        <f t="shared" si="4"/>
        <v>41661385.80567956</v>
      </c>
      <c r="K31" s="48">
        <f t="shared" si="4"/>
        <v>8610530.904268734</v>
      </c>
      <c r="L31" s="48">
        <f t="shared" si="4"/>
        <v>188396.91506194603</v>
      </c>
      <c r="M31" s="48">
        <f t="shared" si="4"/>
        <v>32294400.32022605</v>
      </c>
      <c r="N31" s="48">
        <f t="shared" si="4"/>
        <v>715189042.8237184</v>
      </c>
      <c r="O31" s="48">
        <f t="shared" si="4"/>
        <v>196498638.46512836</v>
      </c>
      <c r="P31" s="48">
        <f t="shared" si="4"/>
        <v>45901725.17863062</v>
      </c>
      <c r="Q31" s="48">
        <f t="shared" si="4"/>
        <v>8956486.911657631</v>
      </c>
      <c r="R31" s="48">
        <f t="shared" si="4"/>
        <v>19003079.195628673</v>
      </c>
      <c r="S31" s="48">
        <f t="shared" si="4"/>
        <v>7812389.4504796285</v>
      </c>
      <c r="T31" s="48">
        <f t="shared" si="4"/>
        <v>33848996.355199926</v>
      </c>
      <c r="U31" s="48">
        <f t="shared" si="4"/>
        <v>8610530.904268734</v>
      </c>
      <c r="V31" s="48">
        <f t="shared" si="4"/>
        <v>188396.91506194603</v>
      </c>
      <c r="W31" s="48">
        <f t="shared" si="4"/>
        <v>32294400.32022605</v>
      </c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12" customFormat="1" ht="11.25">
      <c r="A32" s="11"/>
      <c r="C32" s="1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12" customFormat="1" ht="21">
      <c r="A33" s="11">
        <v>14</v>
      </c>
      <c r="B33" s="12" t="s">
        <v>67</v>
      </c>
      <c r="C33" s="1" t="s">
        <v>68</v>
      </c>
      <c r="D33" s="2">
        <f aca="true" t="shared" si="5" ref="D33:W33">(D25/D31)</f>
        <v>0.09120000178970267</v>
      </c>
      <c r="E33" s="2">
        <f t="shared" si="5"/>
        <v>0.08555175511746922</v>
      </c>
      <c r="F33" s="2">
        <f t="shared" si="5"/>
        <v>0.11853738059226804</v>
      </c>
      <c r="G33" s="2">
        <f t="shared" si="5"/>
        <v>0.12870590738027632</v>
      </c>
      <c r="H33" s="2">
        <f t="shared" si="5"/>
        <v>0.05818348523021057</v>
      </c>
      <c r="I33" s="2">
        <f t="shared" si="5"/>
        <v>0.08416770300364425</v>
      </c>
      <c r="J33" s="2">
        <f t="shared" si="5"/>
        <v>0.15908788040737332</v>
      </c>
      <c r="K33" s="2">
        <f t="shared" si="5"/>
        <v>0.05108139420034344</v>
      </c>
      <c r="L33" s="2">
        <f t="shared" si="5"/>
        <v>-0.3666101774552145</v>
      </c>
      <c r="M33" s="2">
        <f t="shared" si="5"/>
        <v>-0.06427718748950373</v>
      </c>
      <c r="N33" s="48">
        <f t="shared" si="5"/>
        <v>0.08555175511746922</v>
      </c>
      <c r="O33" s="48">
        <f t="shared" si="5"/>
        <v>0.11853738059226804</v>
      </c>
      <c r="P33" s="48">
        <f t="shared" si="5"/>
        <v>0.12870590738027632</v>
      </c>
      <c r="Q33" s="48">
        <f t="shared" si="5"/>
        <v>0.05818348523021057</v>
      </c>
      <c r="R33" s="48">
        <f t="shared" si="5"/>
        <v>0.08416770300364425</v>
      </c>
      <c r="S33" s="48">
        <f t="shared" si="5"/>
        <v>-0.0010244139855274386</v>
      </c>
      <c r="T33" s="48">
        <f t="shared" si="5"/>
        <v>0.19604199232493483</v>
      </c>
      <c r="U33" s="48">
        <f t="shared" si="5"/>
        <v>0.05108139420034344</v>
      </c>
      <c r="V33" s="48">
        <f t="shared" si="5"/>
        <v>-0.3666101774552145</v>
      </c>
      <c r="W33" s="48">
        <f t="shared" si="5"/>
        <v>-0.06427718748950373</v>
      </c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1.25">
      <c r="A34" s="53">
        <v>15</v>
      </c>
      <c r="B34" s="54" t="s">
        <v>69</v>
      </c>
      <c r="C34" s="55" t="s">
        <v>70</v>
      </c>
      <c r="D34" s="3">
        <f aca="true" t="shared" si="6" ref="D34:W34">(D33/$D33)</f>
        <v>1</v>
      </c>
      <c r="E34" s="3">
        <f t="shared" si="6"/>
        <v>0.9380674719145544</v>
      </c>
      <c r="F34" s="3">
        <f t="shared" si="6"/>
        <v>1.2997519546721326</v>
      </c>
      <c r="G34" s="3">
        <f t="shared" si="6"/>
        <v>1.4112489567385997</v>
      </c>
      <c r="H34" s="3">
        <f t="shared" si="6"/>
        <v>0.6379767992151513</v>
      </c>
      <c r="I34" s="3">
        <f t="shared" si="6"/>
        <v>0.9228914621923567</v>
      </c>
      <c r="J34" s="3">
        <f t="shared" si="6"/>
        <v>1.7443846193579333</v>
      </c>
      <c r="K34" s="3">
        <f t="shared" si="6"/>
        <v>0.5601029955912896</v>
      </c>
      <c r="L34" s="3">
        <f t="shared" si="6"/>
        <v>-4.0198483581236975</v>
      </c>
      <c r="M34" s="3">
        <f t="shared" si="6"/>
        <v>-0.7047937086418042</v>
      </c>
      <c r="N34" s="56">
        <f t="shared" si="6"/>
        <v>0.9380674719145544</v>
      </c>
      <c r="O34" s="56">
        <f t="shared" si="6"/>
        <v>1.2997519546721326</v>
      </c>
      <c r="P34" s="56">
        <f t="shared" si="6"/>
        <v>1.4112489567385997</v>
      </c>
      <c r="Q34" s="56">
        <f t="shared" si="6"/>
        <v>0.6379767992151513</v>
      </c>
      <c r="R34" s="56">
        <f t="shared" si="6"/>
        <v>0.9228914621923567</v>
      </c>
      <c r="S34" s="56">
        <f t="shared" si="6"/>
        <v>-0.011232609270004471</v>
      </c>
      <c r="T34" s="56">
        <f t="shared" si="6"/>
        <v>2.1495832069936407</v>
      </c>
      <c r="U34" s="56">
        <f t="shared" si="6"/>
        <v>0.5601029955912896</v>
      </c>
      <c r="V34" s="56">
        <f t="shared" si="6"/>
        <v>-4.0198483581236975</v>
      </c>
      <c r="W34" s="56">
        <f t="shared" si="6"/>
        <v>-0.7047937086418042</v>
      </c>
      <c r="X34" s="56"/>
      <c r="Y34" s="56"/>
      <c r="Z34" s="56"/>
      <c r="AA34" s="56"/>
      <c r="AB34" s="56"/>
      <c r="AC34" s="56"/>
      <c r="AD34" s="56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4:40" ht="11.25"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4:40" ht="11.25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4:40" ht="11.25"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4:40" ht="11.25"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4:40" ht="11.25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4:40" ht="11.25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4:40" ht="11.2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51" ht="11.25">
      <c r="C51" s="37"/>
    </row>
    <row r="85" ht="12" thickBot="1"/>
    <row r="86" spans="2:4" ht="12" thickTop="1">
      <c r="B86" s="39" t="s">
        <v>71</v>
      </c>
      <c r="C86" s="40" t="s">
        <v>1</v>
      </c>
      <c r="D86" s="41"/>
    </row>
    <row r="87" spans="2:4" ht="12" thickBot="1">
      <c r="B87" s="42"/>
      <c r="C87" s="43" t="s">
        <v>3</v>
      </c>
      <c r="D87" s="41"/>
    </row>
  </sheetData>
  <printOptions horizontalCentered="1"/>
  <pageMargins left="0.5" right="0.5" top="1.75" bottom="1" header="1" footer="0.5"/>
  <pageSetup firstPageNumber="1" useFirstPageNumber="1" horizontalDpi="600" verticalDpi="600" orientation="landscape" scale="75" r:id="rId1"/>
  <headerFooter alignWithMargins="0">
    <oddHeader>&amp;LFourth Exhibit to the 
Prefiled Rebuttal Testimony of
Colleen E. Paulson&amp;CPuget Sound Energy
Summary Results of Gas Operations
Includes Revenue Deficiency and Excludes Gas Costs&amp;RExhibit No. ___(CEP-14)
Page &amp;P+7 of &amp;N</oddHeader>
    <oddFooter>&amp;LSummary 1
Includes Revenue Deficiency and Excludes Gas Costs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AN91"/>
  <sheetViews>
    <sheetView workbookViewId="0" topLeftCell="A1">
      <pane xSplit="2" ySplit="9" topLeftCell="K25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140625" defaultRowHeight="12.75"/>
  <cols>
    <col min="1" max="1" width="7.7109375" style="50" bestFit="1" customWidth="1"/>
    <col min="2" max="2" width="33.7109375" style="58" bestFit="1" customWidth="1"/>
    <col min="3" max="3" width="9.140625" style="57" customWidth="1"/>
    <col min="4" max="4" width="9.57421875" style="57" bestFit="1" customWidth="1"/>
    <col min="5" max="12" width="11.421875" style="50" customWidth="1"/>
    <col min="13" max="13" width="11.140625" style="50" bestFit="1" customWidth="1"/>
    <col min="14" max="15" width="9.57421875" style="50" hidden="1" customWidth="1"/>
    <col min="16" max="16" width="10.8515625" style="50" hidden="1" customWidth="1"/>
    <col min="17" max="17" width="9.7109375" style="50" hidden="1" customWidth="1"/>
    <col min="18" max="18" width="12.00390625" style="50" hidden="1" customWidth="1"/>
    <col min="19" max="19" width="8.7109375" style="50" hidden="1" customWidth="1"/>
    <col min="20" max="20" width="8.8515625" style="50" hidden="1" customWidth="1"/>
    <col min="21" max="21" width="13.00390625" style="50" hidden="1" customWidth="1"/>
    <col min="22" max="22" width="7.28125" style="50" hidden="1" customWidth="1"/>
    <col min="23" max="23" width="8.7109375" style="50" hidden="1" customWidth="1"/>
    <col min="24" max="24" width="16.140625" style="50" bestFit="1" customWidth="1"/>
    <col min="25" max="25" width="9.00390625" style="50" customWidth="1"/>
    <col min="26" max="26" width="14.421875" style="50" bestFit="1" customWidth="1"/>
    <col min="27" max="199" width="11.8515625" style="50" customWidth="1"/>
    <col min="200" max="16384" width="6.28125" style="50" customWidth="1"/>
  </cols>
  <sheetData>
    <row r="1" spans="1:11" ht="11.25">
      <c r="A1" s="50">
        <v>38</v>
      </c>
      <c r="B1" s="5" t="s">
        <v>0</v>
      </c>
      <c r="C1" s="6">
        <v>1</v>
      </c>
      <c r="K1" s="50" t="s">
        <v>1</v>
      </c>
    </row>
    <row r="2" spans="1:11" ht="12" thickBot="1">
      <c r="A2" s="50">
        <v>1</v>
      </c>
      <c r="B2" s="9" t="s">
        <v>2</v>
      </c>
      <c r="C2" s="10">
        <v>1</v>
      </c>
      <c r="K2" s="57" t="s">
        <v>72</v>
      </c>
    </row>
    <row r="4" spans="1:5" ht="11.25">
      <c r="A4" s="50" t="s">
        <v>73</v>
      </c>
      <c r="B4" s="59" t="s">
        <v>4</v>
      </c>
      <c r="D4" s="46"/>
      <c r="E4" s="60"/>
    </row>
    <row r="5" spans="2:5" ht="11.25">
      <c r="B5" s="59" t="s">
        <v>74</v>
      </c>
      <c r="D5" s="61"/>
      <c r="E5" s="61"/>
    </row>
    <row r="6" spans="2:6" ht="12" thickBot="1">
      <c r="B6" s="62" t="s">
        <v>6</v>
      </c>
      <c r="D6" s="63">
        <v>38291</v>
      </c>
      <c r="F6" s="64"/>
    </row>
    <row r="7" spans="1:40" s="65" customFormat="1" ht="31.5">
      <c r="A7" s="19" t="s">
        <v>7</v>
      </c>
      <c r="B7" s="20" t="s">
        <v>279</v>
      </c>
      <c r="C7" s="21" t="s">
        <v>8</v>
      </c>
      <c r="D7" s="21"/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3" t="s">
        <v>9</v>
      </c>
      <c r="N7" s="22" t="s">
        <v>10</v>
      </c>
      <c r="O7" s="81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</row>
    <row r="8" spans="1:40" s="65" customFormat="1" ht="21">
      <c r="A8" s="25" t="s">
        <v>20</v>
      </c>
      <c r="B8" s="26">
        <v>38291</v>
      </c>
      <c r="C8" s="27" t="s">
        <v>21</v>
      </c>
      <c r="D8" s="27" t="s">
        <v>22</v>
      </c>
      <c r="E8" s="8" t="s">
        <v>23</v>
      </c>
      <c r="F8" s="8" t="s">
        <v>24</v>
      </c>
      <c r="G8" s="8" t="s">
        <v>12</v>
      </c>
      <c r="H8" s="8" t="s">
        <v>13</v>
      </c>
      <c r="I8" s="8" t="s">
        <v>14</v>
      </c>
      <c r="J8" s="8" t="s">
        <v>25</v>
      </c>
      <c r="K8" s="8" t="s">
        <v>26</v>
      </c>
      <c r="L8" s="8" t="s">
        <v>27</v>
      </c>
      <c r="M8" s="28" t="s">
        <v>19</v>
      </c>
      <c r="N8" s="8" t="s">
        <v>28</v>
      </c>
      <c r="O8" s="82" t="s">
        <v>29</v>
      </c>
      <c r="P8" s="8" t="s">
        <v>30</v>
      </c>
      <c r="Q8" s="8" t="s">
        <v>31</v>
      </c>
      <c r="R8" s="8" t="s">
        <v>32</v>
      </c>
      <c r="S8" s="8" t="s">
        <v>33</v>
      </c>
      <c r="T8" s="8" t="s">
        <v>34</v>
      </c>
      <c r="U8" s="8" t="s">
        <v>35</v>
      </c>
      <c r="V8" s="8" t="s">
        <v>27</v>
      </c>
      <c r="W8" s="8" t="s">
        <v>19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s="65" customFormat="1" ht="21.75" thickBot="1">
      <c r="A9" s="29"/>
      <c r="B9" s="30"/>
      <c r="C9" s="30" t="s">
        <v>1</v>
      </c>
      <c r="D9" s="31" t="s">
        <v>36</v>
      </c>
      <c r="E9" s="32"/>
      <c r="F9" s="32"/>
      <c r="G9" s="32"/>
      <c r="H9" s="32"/>
      <c r="I9" s="32"/>
      <c r="J9" s="32"/>
      <c r="K9" s="32"/>
      <c r="L9" s="32"/>
      <c r="M9" s="33"/>
      <c r="N9" s="32" t="s">
        <v>37</v>
      </c>
      <c r="O9" s="83" t="s">
        <v>38</v>
      </c>
      <c r="P9" s="32">
        <v>41</v>
      </c>
      <c r="Q9" s="32">
        <v>85</v>
      </c>
      <c r="R9" s="32">
        <v>86</v>
      </c>
      <c r="S9" s="32">
        <v>87</v>
      </c>
      <c r="T9" s="32">
        <v>57</v>
      </c>
      <c r="U9" s="32" t="s">
        <v>39</v>
      </c>
      <c r="V9" s="32">
        <v>50</v>
      </c>
      <c r="W9" s="32" t="s">
        <v>19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</row>
    <row r="10" spans="1:40" s="58" customFormat="1" ht="11.25">
      <c r="A10" s="57"/>
      <c r="B10" s="58" t="s">
        <v>42</v>
      </c>
      <c r="C10" s="57"/>
      <c r="D10" s="66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s="58" customFormat="1" ht="11.25">
      <c r="A11" s="57">
        <v>1</v>
      </c>
      <c r="B11" s="58" t="s">
        <v>43</v>
      </c>
      <c r="C11" s="57" t="s">
        <v>44</v>
      </c>
      <c r="D11" s="48">
        <v>81239682.90505001</v>
      </c>
      <c r="E11" s="48">
        <v>59099505.54680477</v>
      </c>
      <c r="F11" s="48">
        <v>12912609.931846911</v>
      </c>
      <c r="G11" s="48">
        <v>2029754.6424039737</v>
      </c>
      <c r="H11" s="48">
        <v>494281.99202095903</v>
      </c>
      <c r="I11" s="48">
        <v>940069.5568259957</v>
      </c>
      <c r="J11" s="48">
        <v>3815334.236645611</v>
      </c>
      <c r="K11" s="48">
        <v>716560.8782183934</v>
      </c>
      <c r="L11" s="48">
        <v>88298.83645208109</v>
      </c>
      <c r="M11" s="48">
        <v>1143267.2838312967</v>
      </c>
      <c r="N11" s="48">
        <v>59099505.54680477</v>
      </c>
      <c r="O11" s="48">
        <v>12912609.931846911</v>
      </c>
      <c r="P11" s="48">
        <v>2029754.6424039737</v>
      </c>
      <c r="Q11" s="48">
        <v>494281.99202095903</v>
      </c>
      <c r="R11" s="48">
        <v>940069.5568259957</v>
      </c>
      <c r="S11" s="48">
        <v>659634.6000737108</v>
      </c>
      <c r="T11" s="48">
        <v>3155699.6365719</v>
      </c>
      <c r="U11" s="48">
        <v>716560.8782183934</v>
      </c>
      <c r="V11" s="48">
        <v>88298.83645208109</v>
      </c>
      <c r="W11" s="48">
        <v>1143267.2838312967</v>
      </c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58" customFormat="1" ht="11.25">
      <c r="A12" s="57">
        <v>2</v>
      </c>
      <c r="B12" s="69" t="s">
        <v>45</v>
      </c>
      <c r="C12" s="57" t="s">
        <v>46</v>
      </c>
      <c r="D12" s="48">
        <v>68114577.00000001</v>
      </c>
      <c r="E12" s="48">
        <v>40786325.92113463</v>
      </c>
      <c r="F12" s="48">
        <v>11598994.303082671</v>
      </c>
      <c r="G12" s="48">
        <v>2725259.4552421663</v>
      </c>
      <c r="H12" s="48">
        <v>523342.0772318937</v>
      </c>
      <c r="I12" s="48">
        <v>1124395.068712762</v>
      </c>
      <c r="J12" s="48">
        <v>2186806.834548776</v>
      </c>
      <c r="K12" s="48">
        <v>451819.40869261965</v>
      </c>
      <c r="L12" s="48">
        <v>9954.936383491635</v>
      </c>
      <c r="M12" s="48">
        <v>8707678.994970998</v>
      </c>
      <c r="N12" s="48">
        <v>40786325.92113463</v>
      </c>
      <c r="O12" s="48">
        <v>11598994.303082671</v>
      </c>
      <c r="P12" s="48">
        <v>2725259.4552421663</v>
      </c>
      <c r="Q12" s="48">
        <v>523342.0772318937</v>
      </c>
      <c r="R12" s="48">
        <v>1124395.068712762</v>
      </c>
      <c r="S12" s="48">
        <v>423501.6496589554</v>
      </c>
      <c r="T12" s="48">
        <v>1763305.1848898209</v>
      </c>
      <c r="U12" s="48">
        <v>451819.40869261965</v>
      </c>
      <c r="V12" s="48">
        <v>9954.936383491635</v>
      </c>
      <c r="W12" s="48">
        <v>8707678.994970998</v>
      </c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58" customFormat="1" ht="11.25">
      <c r="A13" s="57">
        <v>3</v>
      </c>
      <c r="B13" s="58" t="s">
        <v>75</v>
      </c>
      <c r="C13" s="57" t="s">
        <v>76</v>
      </c>
      <c r="D13" s="48">
        <v>58525585.97238</v>
      </c>
      <c r="E13" s="48">
        <v>37704641.593762696</v>
      </c>
      <c r="F13" s="48">
        <v>12553868.289147727</v>
      </c>
      <c r="G13" s="48">
        <v>3091977.134449219</v>
      </c>
      <c r="H13" s="48">
        <v>413048.36254493904</v>
      </c>
      <c r="I13" s="48">
        <v>1028405.7466312177</v>
      </c>
      <c r="J13" s="48">
        <v>3030405.641078456</v>
      </c>
      <c r="K13" s="48">
        <v>356181.20561069663</v>
      </c>
      <c r="L13" s="48">
        <v>-15108.946286903834</v>
      </c>
      <c r="M13" s="48">
        <v>362166.9454419649</v>
      </c>
      <c r="N13" s="48">
        <v>37704641.593762696</v>
      </c>
      <c r="O13" s="48">
        <v>12553868.289147727</v>
      </c>
      <c r="P13" s="48">
        <v>3091977.134449219</v>
      </c>
      <c r="Q13" s="48">
        <v>413048.36254493904</v>
      </c>
      <c r="R13" s="48">
        <v>1028405.7466312177</v>
      </c>
      <c r="S13" s="48">
        <v>207935.84238838727</v>
      </c>
      <c r="T13" s="48">
        <v>2822469.798690068</v>
      </c>
      <c r="U13" s="48">
        <v>356181.20561069663</v>
      </c>
      <c r="V13" s="48">
        <v>-15108.946286903834</v>
      </c>
      <c r="W13" s="48">
        <v>362166.9454419649</v>
      </c>
      <c r="X13" s="48"/>
      <c r="Y13" s="48"/>
      <c r="Z13" s="48"/>
      <c r="AA13" s="48"/>
      <c r="AB13" s="48"/>
      <c r="AC13" s="48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s="58" customFormat="1" ht="11.25">
      <c r="A14" s="57"/>
      <c r="C14" s="5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s="58" customFormat="1" ht="11.25">
      <c r="A15" s="57">
        <v>4</v>
      </c>
      <c r="B15" s="58" t="s">
        <v>77</v>
      </c>
      <c r="C15" s="70" t="s">
        <v>78</v>
      </c>
      <c r="D15" s="48">
        <f aca="true" t="shared" si="0" ref="D15:W15">(D11+D12+D13)</f>
        <v>207879845.87743002</v>
      </c>
      <c r="E15" s="48">
        <f t="shared" si="0"/>
        <v>137590473.0617021</v>
      </c>
      <c r="F15" s="48">
        <f t="shared" si="0"/>
        <v>37065472.52407731</v>
      </c>
      <c r="G15" s="48">
        <f t="shared" si="0"/>
        <v>7846991.232095359</v>
      </c>
      <c r="H15" s="48">
        <f t="shared" si="0"/>
        <v>1430672.4317977917</v>
      </c>
      <c r="I15" s="48">
        <f t="shared" si="0"/>
        <v>3092870.372169975</v>
      </c>
      <c r="J15" s="48">
        <f t="shared" si="0"/>
        <v>9032546.712272843</v>
      </c>
      <c r="K15" s="48">
        <f t="shared" si="0"/>
        <v>1524561.4925217098</v>
      </c>
      <c r="L15" s="48">
        <f t="shared" si="0"/>
        <v>83144.82654866888</v>
      </c>
      <c r="M15" s="48">
        <f t="shared" si="0"/>
        <v>10213113.22424426</v>
      </c>
      <c r="N15" s="48">
        <f t="shared" si="0"/>
        <v>137590473.0617021</v>
      </c>
      <c r="O15" s="48">
        <f t="shared" si="0"/>
        <v>37065472.52407731</v>
      </c>
      <c r="P15" s="48">
        <f t="shared" si="0"/>
        <v>7846991.232095359</v>
      </c>
      <c r="Q15" s="48">
        <f t="shared" si="0"/>
        <v>1430672.4317977917</v>
      </c>
      <c r="R15" s="48">
        <f t="shared" si="0"/>
        <v>3092870.372169975</v>
      </c>
      <c r="S15" s="48">
        <f t="shared" si="0"/>
        <v>1291072.0921210535</v>
      </c>
      <c r="T15" s="48">
        <f t="shared" si="0"/>
        <v>7741474.620151788</v>
      </c>
      <c r="U15" s="48">
        <f t="shared" si="0"/>
        <v>1524561.4925217098</v>
      </c>
      <c r="V15" s="48">
        <f t="shared" si="0"/>
        <v>83144.82654866888</v>
      </c>
      <c r="W15" s="48">
        <f t="shared" si="0"/>
        <v>10213113.22424426</v>
      </c>
      <c r="X15" s="48"/>
      <c r="Y15" s="48"/>
      <c r="Z15" s="48"/>
      <c r="AA15" s="48"/>
      <c r="AB15" s="48"/>
      <c r="AC15" s="48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58" customFormat="1" ht="11.25">
      <c r="A16" s="57"/>
      <c r="C16" s="70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58" customFormat="1" ht="11.25">
      <c r="A17" s="57">
        <v>5</v>
      </c>
      <c r="B17" s="71" t="s">
        <v>79</v>
      </c>
      <c r="C17" s="57" t="s">
        <v>80</v>
      </c>
      <c r="D17" s="48">
        <v>97429297.77382399</v>
      </c>
      <c r="E17" s="48">
        <v>65225241.75202658</v>
      </c>
      <c r="F17" s="48">
        <v>17920676.115547195</v>
      </c>
      <c r="G17" s="48">
        <v>4186237.403457012</v>
      </c>
      <c r="H17" s="48">
        <v>816831.6194487942</v>
      </c>
      <c r="I17" s="48">
        <v>1733080.8504476727</v>
      </c>
      <c r="J17" s="48">
        <v>3799518.4464391787</v>
      </c>
      <c r="K17" s="48">
        <v>785280.4310687053</v>
      </c>
      <c r="L17" s="48">
        <v>17181.798929322074</v>
      </c>
      <c r="M17" s="48">
        <v>2945249.356459537</v>
      </c>
      <c r="N17" s="48">
        <v>65225241.75202658</v>
      </c>
      <c r="O17" s="48">
        <v>17920676.115547195</v>
      </c>
      <c r="P17" s="48">
        <v>4186237.403457012</v>
      </c>
      <c r="Q17" s="48">
        <v>816831.6194487942</v>
      </c>
      <c r="R17" s="48">
        <v>1733080.8504476727</v>
      </c>
      <c r="S17" s="48">
        <v>712489.9293152548</v>
      </c>
      <c r="T17" s="48">
        <v>3087028.517123924</v>
      </c>
      <c r="U17" s="48">
        <v>785280.4310687053</v>
      </c>
      <c r="V17" s="48">
        <v>17181.798929322074</v>
      </c>
      <c r="W17" s="48">
        <v>2945249.356459537</v>
      </c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58" customFormat="1" ht="11.25">
      <c r="A18" s="57"/>
      <c r="C18" s="5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58" customFormat="1" ht="11.25">
      <c r="A19" s="57">
        <v>6</v>
      </c>
      <c r="B19" s="58" t="s">
        <v>81</v>
      </c>
      <c r="C19" s="57" t="s">
        <v>82</v>
      </c>
      <c r="D19" s="48">
        <f aca="true" t="shared" si="1" ref="D19:W19">(D15+D17)</f>
        <v>305309143.651254</v>
      </c>
      <c r="E19" s="48">
        <f t="shared" si="1"/>
        <v>202815714.8137287</v>
      </c>
      <c r="F19" s="48">
        <f t="shared" si="1"/>
        <v>54986148.639624506</v>
      </c>
      <c r="G19" s="48">
        <f t="shared" si="1"/>
        <v>12033228.63555237</v>
      </c>
      <c r="H19" s="48">
        <f t="shared" si="1"/>
        <v>2247504.051246586</v>
      </c>
      <c r="I19" s="48">
        <f t="shared" si="1"/>
        <v>4825951.222617648</v>
      </c>
      <c r="J19" s="48">
        <f t="shared" si="1"/>
        <v>12832065.158712022</v>
      </c>
      <c r="K19" s="48">
        <f t="shared" si="1"/>
        <v>2309841.923590415</v>
      </c>
      <c r="L19" s="48">
        <f t="shared" si="1"/>
        <v>100326.62547799095</v>
      </c>
      <c r="M19" s="48">
        <f t="shared" si="1"/>
        <v>13158362.580703797</v>
      </c>
      <c r="N19" s="48">
        <f t="shared" si="1"/>
        <v>202815714.8137287</v>
      </c>
      <c r="O19" s="48">
        <f t="shared" si="1"/>
        <v>54986148.639624506</v>
      </c>
      <c r="P19" s="48">
        <f t="shared" si="1"/>
        <v>12033228.63555237</v>
      </c>
      <c r="Q19" s="48">
        <f t="shared" si="1"/>
        <v>2247504.051246586</v>
      </c>
      <c r="R19" s="48">
        <f t="shared" si="1"/>
        <v>4825951.222617648</v>
      </c>
      <c r="S19" s="48">
        <f t="shared" si="1"/>
        <v>2003562.0214363083</v>
      </c>
      <c r="T19" s="48">
        <f t="shared" si="1"/>
        <v>10828503.137275713</v>
      </c>
      <c r="U19" s="48">
        <f t="shared" si="1"/>
        <v>2309841.923590415</v>
      </c>
      <c r="V19" s="48">
        <f t="shared" si="1"/>
        <v>100326.62547799095</v>
      </c>
      <c r="W19" s="48">
        <f t="shared" si="1"/>
        <v>13158362.580703797</v>
      </c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58" customFormat="1" ht="11.25">
      <c r="A20" s="57">
        <v>7</v>
      </c>
      <c r="B20" s="58" t="s">
        <v>83</v>
      </c>
      <c r="C20" s="57" t="s">
        <v>84</v>
      </c>
      <c r="D20" s="48">
        <v>305309144</v>
      </c>
      <c r="E20" s="48">
        <v>198776150.9160541</v>
      </c>
      <c r="F20" s="48">
        <v>60357906.41768071</v>
      </c>
      <c r="G20" s="48">
        <v>13754814.421531089</v>
      </c>
      <c r="H20" s="48">
        <v>1951792.0557367979</v>
      </c>
      <c r="I20" s="48">
        <v>4692315.898062379</v>
      </c>
      <c r="J20" s="48">
        <v>15660368.274932235</v>
      </c>
      <c r="K20" s="48">
        <v>1964399.4159169006</v>
      </c>
      <c r="L20" s="48">
        <v>14076.60008579386</v>
      </c>
      <c r="M20" s="48">
        <v>8137320</v>
      </c>
      <c r="N20" s="48">
        <v>198776150.9160541</v>
      </c>
      <c r="O20" s="48">
        <v>60357906.41768071</v>
      </c>
      <c r="P20" s="48">
        <v>13754814.421531089</v>
      </c>
      <c r="Q20" s="48">
        <v>1951792.0557367979</v>
      </c>
      <c r="R20" s="48">
        <v>4692315.898062379</v>
      </c>
      <c r="S20" s="48">
        <v>1283068.9711075951</v>
      </c>
      <c r="T20" s="48">
        <v>14377299.30382464</v>
      </c>
      <c r="U20" s="48">
        <v>1964399.4159169006</v>
      </c>
      <c r="V20" s="48">
        <v>14076.60008579386</v>
      </c>
      <c r="W20" s="48">
        <v>8137320</v>
      </c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s="58" customFormat="1" ht="11.25">
      <c r="A21" s="57"/>
      <c r="C21" s="5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58" customFormat="1" ht="11.25">
      <c r="A22" s="57">
        <v>8</v>
      </c>
      <c r="B22" s="58" t="s">
        <v>85</v>
      </c>
      <c r="C22" s="57" t="s">
        <v>86</v>
      </c>
      <c r="D22" s="48">
        <f aca="true" t="shared" si="2" ref="D22:W22">(D19-D20)</f>
        <v>-0.34874600172042847</v>
      </c>
      <c r="E22" s="48">
        <f t="shared" si="2"/>
        <v>4039563.8976745903</v>
      </c>
      <c r="F22" s="48">
        <f t="shared" si="2"/>
        <v>-5371757.778056204</v>
      </c>
      <c r="G22" s="48">
        <f t="shared" si="2"/>
        <v>-1721585.7859787177</v>
      </c>
      <c r="H22" s="48">
        <f t="shared" si="2"/>
        <v>295711.9955097879</v>
      </c>
      <c r="I22" s="48">
        <f t="shared" si="2"/>
        <v>133635.3245552685</v>
      </c>
      <c r="J22" s="48">
        <f t="shared" si="2"/>
        <v>-2828303.1162202135</v>
      </c>
      <c r="K22" s="48">
        <f t="shared" si="2"/>
        <v>345442.50767351454</v>
      </c>
      <c r="L22" s="48">
        <f t="shared" si="2"/>
        <v>86250.02539219709</v>
      </c>
      <c r="M22" s="48">
        <f t="shared" si="2"/>
        <v>5021042.580703797</v>
      </c>
      <c r="N22" s="48">
        <f t="shared" si="2"/>
        <v>4039563.8976745903</v>
      </c>
      <c r="O22" s="48">
        <f t="shared" si="2"/>
        <v>-5371757.778056204</v>
      </c>
      <c r="P22" s="48">
        <f t="shared" si="2"/>
        <v>-1721585.7859787177</v>
      </c>
      <c r="Q22" s="48">
        <f t="shared" si="2"/>
        <v>295711.9955097879</v>
      </c>
      <c r="R22" s="48">
        <f t="shared" si="2"/>
        <v>133635.3245552685</v>
      </c>
      <c r="S22" s="48">
        <f t="shared" si="2"/>
        <v>720493.0503287131</v>
      </c>
      <c r="T22" s="48">
        <f t="shared" si="2"/>
        <v>-3548796.1665489282</v>
      </c>
      <c r="U22" s="48">
        <f t="shared" si="2"/>
        <v>345442.50767351454</v>
      </c>
      <c r="V22" s="48">
        <f t="shared" si="2"/>
        <v>86250.02539219709</v>
      </c>
      <c r="W22" s="48">
        <f t="shared" si="2"/>
        <v>5021042.580703797</v>
      </c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58" customFormat="1" ht="11.25">
      <c r="A23" s="57"/>
      <c r="C23" s="5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58" customFormat="1" ht="11.25">
      <c r="A24" s="57">
        <v>9</v>
      </c>
      <c r="B24" s="58" t="s">
        <v>87</v>
      </c>
      <c r="C24" s="57" t="s">
        <v>88</v>
      </c>
      <c r="D24" s="48">
        <v>-0.5637825075536966</v>
      </c>
      <c r="E24" s="48">
        <v>6530356.054233735</v>
      </c>
      <c r="F24" s="48">
        <v>-8683979.710780289</v>
      </c>
      <c r="G24" s="48">
        <v>-2783114.3274700493</v>
      </c>
      <c r="H24" s="48">
        <v>478047.7965204484</v>
      </c>
      <c r="I24" s="48">
        <v>216034.76832520537</v>
      </c>
      <c r="J24" s="48">
        <v>-4572232.757315513</v>
      </c>
      <c r="K24" s="48">
        <v>558442.1062565775</v>
      </c>
      <c r="L24" s="48">
        <v>139431.72821749048</v>
      </c>
      <c r="M24" s="48">
        <v>8117013.778229857</v>
      </c>
      <c r="N24" s="48">
        <v>6530356.054233735</v>
      </c>
      <c r="O24" s="48">
        <v>-8683979.710780289</v>
      </c>
      <c r="P24" s="48">
        <v>-2783114.3274700493</v>
      </c>
      <c r="Q24" s="48">
        <v>478047.7965204484</v>
      </c>
      <c r="R24" s="48">
        <v>216034.76832520537</v>
      </c>
      <c r="S24" s="48">
        <v>1164748.5402956442</v>
      </c>
      <c r="T24" s="48">
        <v>-5736981.297611158</v>
      </c>
      <c r="U24" s="48">
        <v>558442.1062565775</v>
      </c>
      <c r="V24" s="48">
        <v>139431.72821749048</v>
      </c>
      <c r="W24" s="48">
        <v>8117013.778229857</v>
      </c>
      <c r="X24" s="48"/>
      <c r="Y24" s="48"/>
      <c r="Z24" s="48"/>
      <c r="AA24" s="48"/>
      <c r="AB24" s="48"/>
      <c r="AC24" s="48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58" customFormat="1" ht="11.25">
      <c r="A25" s="57"/>
      <c r="C25" s="5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58" customFormat="1" ht="11.25">
      <c r="A26" s="57">
        <v>10</v>
      </c>
      <c r="B26" s="72" t="s">
        <v>89</v>
      </c>
      <c r="C26" s="59" t="s">
        <v>90</v>
      </c>
      <c r="D26" s="48">
        <v>293296981</v>
      </c>
      <c r="E26" s="48">
        <v>196037020.30360284</v>
      </c>
      <c r="F26" s="48">
        <v>59647218.16370964</v>
      </c>
      <c r="G26" s="48">
        <v>13601121.694677323</v>
      </c>
      <c r="H26" s="48">
        <v>1929983.237800495</v>
      </c>
      <c r="I26" s="48">
        <v>4639885.177902015</v>
      </c>
      <c r="J26" s="48">
        <v>15485383.383865627</v>
      </c>
      <c r="K26" s="48">
        <v>1942449.726632614</v>
      </c>
      <c r="L26" s="48">
        <v>13919.31180943442</v>
      </c>
      <c r="M26" s="48">
        <v>0</v>
      </c>
      <c r="N26" s="48">
        <v>196037020.30360284</v>
      </c>
      <c r="O26" s="48">
        <v>59647218.16370964</v>
      </c>
      <c r="P26" s="48">
        <v>13601121.694677323</v>
      </c>
      <c r="Q26" s="48">
        <v>1929983.237800495</v>
      </c>
      <c r="R26" s="48">
        <v>4639885.177902015</v>
      </c>
      <c r="S26" s="48">
        <v>1268732.291351151</v>
      </c>
      <c r="T26" s="48">
        <v>14216651.092514476</v>
      </c>
      <c r="U26" s="48">
        <v>1942449.726632614</v>
      </c>
      <c r="V26" s="48">
        <v>13919.31180943442</v>
      </c>
      <c r="W26" s="48">
        <v>0</v>
      </c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58" customFormat="1" ht="11.25">
      <c r="A27" s="57">
        <v>11</v>
      </c>
      <c r="B27" s="73" t="s">
        <v>91</v>
      </c>
      <c r="C27" s="74" t="s">
        <v>92</v>
      </c>
      <c r="D27" s="48">
        <v>8137320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8137320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8137320</v>
      </c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58" customFormat="1" ht="11.25">
      <c r="A28" s="57">
        <v>12</v>
      </c>
      <c r="B28" s="72" t="s">
        <v>89</v>
      </c>
      <c r="C28" s="59" t="s">
        <v>93</v>
      </c>
      <c r="D28" s="48">
        <f aca="true" t="shared" si="3" ref="D28:W28">(D26+D27)</f>
        <v>301434301</v>
      </c>
      <c r="E28" s="48">
        <f t="shared" si="3"/>
        <v>196037020.30360284</v>
      </c>
      <c r="F28" s="48">
        <f t="shared" si="3"/>
        <v>59647218.16370964</v>
      </c>
      <c r="G28" s="48">
        <f t="shared" si="3"/>
        <v>13601121.694677323</v>
      </c>
      <c r="H28" s="48">
        <f t="shared" si="3"/>
        <v>1929983.237800495</v>
      </c>
      <c r="I28" s="48">
        <f t="shared" si="3"/>
        <v>4639885.177902015</v>
      </c>
      <c r="J28" s="48">
        <f t="shared" si="3"/>
        <v>15485383.383865627</v>
      </c>
      <c r="K28" s="48">
        <f t="shared" si="3"/>
        <v>1942449.726632614</v>
      </c>
      <c r="L28" s="48">
        <f t="shared" si="3"/>
        <v>13919.31180943442</v>
      </c>
      <c r="M28" s="48">
        <f t="shared" si="3"/>
        <v>8137320</v>
      </c>
      <c r="N28" s="48">
        <f t="shared" si="3"/>
        <v>196037020.30360284</v>
      </c>
      <c r="O28" s="48">
        <f t="shared" si="3"/>
        <v>59647218.16370964</v>
      </c>
      <c r="P28" s="48">
        <f t="shared" si="3"/>
        <v>13601121.694677323</v>
      </c>
      <c r="Q28" s="48">
        <f t="shared" si="3"/>
        <v>1929983.237800495</v>
      </c>
      <c r="R28" s="48">
        <f t="shared" si="3"/>
        <v>4639885.177902015</v>
      </c>
      <c r="S28" s="48">
        <f t="shared" si="3"/>
        <v>1268732.291351151</v>
      </c>
      <c r="T28" s="48">
        <f t="shared" si="3"/>
        <v>14216651.092514476</v>
      </c>
      <c r="U28" s="48">
        <f t="shared" si="3"/>
        <v>1942449.726632614</v>
      </c>
      <c r="V28" s="48">
        <f t="shared" si="3"/>
        <v>13919.31180943442</v>
      </c>
      <c r="W28" s="48">
        <f t="shared" si="3"/>
        <v>8137320</v>
      </c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58" customFormat="1" ht="11.25">
      <c r="A29" s="57"/>
      <c r="B29" s="72"/>
      <c r="C29" s="5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58" customFormat="1" ht="11.25">
      <c r="A30" s="57">
        <v>13</v>
      </c>
      <c r="B30" s="72" t="s">
        <v>94</v>
      </c>
      <c r="C30" s="59" t="s">
        <v>95</v>
      </c>
      <c r="D30" s="48">
        <f aca="true" t="shared" si="4" ref="D30:W30">(D24+D28)</f>
        <v>301434300.4362175</v>
      </c>
      <c r="E30" s="48">
        <f t="shared" si="4"/>
        <v>202567376.35783657</v>
      </c>
      <c r="F30" s="48">
        <f t="shared" si="4"/>
        <v>50963238.45292935</v>
      </c>
      <c r="G30" s="48">
        <f t="shared" si="4"/>
        <v>10818007.367207274</v>
      </c>
      <c r="H30" s="48">
        <f t="shared" si="4"/>
        <v>2408031.0343209435</v>
      </c>
      <c r="I30" s="48">
        <f t="shared" si="4"/>
        <v>4855919.94622722</v>
      </c>
      <c r="J30" s="48">
        <f t="shared" si="4"/>
        <v>10913150.626550114</v>
      </c>
      <c r="K30" s="48">
        <f t="shared" si="4"/>
        <v>2500891.8328891913</v>
      </c>
      <c r="L30" s="48">
        <f t="shared" si="4"/>
        <v>153351.0400269249</v>
      </c>
      <c r="M30" s="48">
        <f t="shared" si="4"/>
        <v>16254333.778229857</v>
      </c>
      <c r="N30" s="48">
        <f t="shared" si="4"/>
        <v>202567376.35783657</v>
      </c>
      <c r="O30" s="48">
        <f t="shared" si="4"/>
        <v>50963238.45292935</v>
      </c>
      <c r="P30" s="48">
        <f t="shared" si="4"/>
        <v>10818007.367207274</v>
      </c>
      <c r="Q30" s="48">
        <f t="shared" si="4"/>
        <v>2408031.0343209435</v>
      </c>
      <c r="R30" s="48">
        <f t="shared" si="4"/>
        <v>4855919.94622722</v>
      </c>
      <c r="S30" s="48">
        <f t="shared" si="4"/>
        <v>2433480.8316467954</v>
      </c>
      <c r="T30" s="48">
        <f t="shared" si="4"/>
        <v>8479669.794903317</v>
      </c>
      <c r="U30" s="48">
        <f t="shared" si="4"/>
        <v>2500891.8328891913</v>
      </c>
      <c r="V30" s="48">
        <f t="shared" si="4"/>
        <v>153351.0400269249</v>
      </c>
      <c r="W30" s="48">
        <f t="shared" si="4"/>
        <v>16254333.778229857</v>
      </c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58" customFormat="1" ht="11.25">
      <c r="A31" s="57"/>
      <c r="C31" s="5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54" customFormat="1" ht="11.25">
      <c r="A32" s="53">
        <v>14</v>
      </c>
      <c r="B32" s="54" t="s">
        <v>96</v>
      </c>
      <c r="C32" s="55" t="s">
        <v>97</v>
      </c>
      <c r="D32" s="3">
        <f aca="true" t="shared" si="5" ref="D32:W32">(D28/D30)</f>
        <v>1.000000001870333</v>
      </c>
      <c r="E32" s="3">
        <f t="shared" si="5"/>
        <v>0.9677620544252998</v>
      </c>
      <c r="F32" s="3">
        <f t="shared" si="5"/>
        <v>1.1703969365840239</v>
      </c>
      <c r="G32" s="3">
        <f t="shared" si="5"/>
        <v>1.2572668175385542</v>
      </c>
      <c r="H32" s="3">
        <f t="shared" si="5"/>
        <v>0.801477726114416</v>
      </c>
      <c r="I32" s="3">
        <f t="shared" si="5"/>
        <v>0.9555110523407512</v>
      </c>
      <c r="J32" s="3">
        <f t="shared" si="5"/>
        <v>1.4189654219737362</v>
      </c>
      <c r="K32" s="3">
        <f t="shared" si="5"/>
        <v>0.7767028150068254</v>
      </c>
      <c r="L32" s="3">
        <f t="shared" si="5"/>
        <v>0.09076763879130205</v>
      </c>
      <c r="M32" s="3">
        <f t="shared" si="5"/>
        <v>0.5006246402358656</v>
      </c>
      <c r="N32" s="56">
        <f t="shared" si="5"/>
        <v>0.9677620544252998</v>
      </c>
      <c r="O32" s="56">
        <f t="shared" si="5"/>
        <v>1.1703969365840239</v>
      </c>
      <c r="P32" s="56">
        <f t="shared" si="5"/>
        <v>1.2572668175385542</v>
      </c>
      <c r="Q32" s="56">
        <f t="shared" si="5"/>
        <v>0.801477726114416</v>
      </c>
      <c r="R32" s="56">
        <f t="shared" si="5"/>
        <v>0.9555110523407512</v>
      </c>
      <c r="S32" s="56">
        <f t="shared" si="5"/>
        <v>0.5213652291202019</v>
      </c>
      <c r="T32" s="56">
        <f t="shared" si="5"/>
        <v>1.6765571580463374</v>
      </c>
      <c r="U32" s="56">
        <f t="shared" si="5"/>
        <v>0.7767028150068254</v>
      </c>
      <c r="V32" s="56">
        <f t="shared" si="5"/>
        <v>0.09076763879130205</v>
      </c>
      <c r="W32" s="56">
        <f t="shared" si="5"/>
        <v>0.5006246402358656</v>
      </c>
      <c r="X32" s="56"/>
      <c r="Y32" s="56"/>
      <c r="Z32" s="56"/>
      <c r="AA32" s="56"/>
      <c r="AB32" s="56"/>
      <c r="AC32" s="56"/>
      <c r="AD32" s="56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54" customFormat="1" ht="11.25">
      <c r="A33" s="53"/>
      <c r="C33" s="55"/>
      <c r="D33" s="3"/>
      <c r="E33" s="3"/>
      <c r="F33" s="3"/>
      <c r="G33" s="3"/>
      <c r="H33" s="3"/>
      <c r="I33" s="3"/>
      <c r="J33" s="3"/>
      <c r="K33" s="3"/>
      <c r="L33" s="3"/>
      <c r="M33" s="3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s="54" customFormat="1" ht="11.25">
      <c r="A34" s="53">
        <v>15</v>
      </c>
      <c r="B34" s="54" t="s">
        <v>98</v>
      </c>
      <c r="C34" s="55" t="s">
        <v>70</v>
      </c>
      <c r="D34" s="3">
        <f aca="true" t="shared" si="6" ref="D34:W34">(D32/$D32)</f>
        <v>1</v>
      </c>
      <c r="E34" s="3">
        <f t="shared" si="6"/>
        <v>0.9677620526152625</v>
      </c>
      <c r="F34" s="3">
        <f t="shared" si="6"/>
        <v>1.1703969343949918</v>
      </c>
      <c r="G34" s="3">
        <f t="shared" si="6"/>
        <v>1.2572668151870465</v>
      </c>
      <c r="H34" s="3">
        <f t="shared" si="6"/>
        <v>0.8014777246153858</v>
      </c>
      <c r="I34" s="3">
        <f t="shared" si="6"/>
        <v>0.9555110505536273</v>
      </c>
      <c r="J34" s="3">
        <f t="shared" si="6"/>
        <v>1.4189654193197982</v>
      </c>
      <c r="K34" s="3">
        <f t="shared" si="6"/>
        <v>0.7767028135541325</v>
      </c>
      <c r="L34" s="3">
        <f t="shared" si="6"/>
        <v>0.09076763862153633</v>
      </c>
      <c r="M34" s="3">
        <f t="shared" si="6"/>
        <v>0.5006246392995308</v>
      </c>
      <c r="N34" s="56">
        <f t="shared" si="6"/>
        <v>0.9677620526152625</v>
      </c>
      <c r="O34" s="56">
        <f t="shared" si="6"/>
        <v>1.1703969343949918</v>
      </c>
      <c r="P34" s="56">
        <f t="shared" si="6"/>
        <v>1.2572668151870465</v>
      </c>
      <c r="Q34" s="56">
        <f t="shared" si="6"/>
        <v>0.8014777246153858</v>
      </c>
      <c r="R34" s="56">
        <f t="shared" si="6"/>
        <v>0.9555110505536273</v>
      </c>
      <c r="S34" s="56">
        <f t="shared" si="6"/>
        <v>0.5213652281450752</v>
      </c>
      <c r="T34" s="56">
        <f t="shared" si="6"/>
        <v>1.6765571549106173</v>
      </c>
      <c r="U34" s="56">
        <f t="shared" si="6"/>
        <v>0.7767028135541325</v>
      </c>
      <c r="V34" s="56">
        <f t="shared" si="6"/>
        <v>0.09076763862153633</v>
      </c>
      <c r="W34" s="56">
        <f t="shared" si="6"/>
        <v>0.5006246392995308</v>
      </c>
      <c r="X34" s="56"/>
      <c r="Y34" s="56"/>
      <c r="Z34" s="56"/>
      <c r="AA34" s="56"/>
      <c r="AB34" s="56"/>
      <c r="AC34" s="56"/>
      <c r="AD34" s="56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4:40" ht="11.25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4:40" ht="11.25"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s="58" customFormat="1" ht="11.25">
      <c r="A37" s="57">
        <v>81</v>
      </c>
      <c r="B37" s="71" t="s">
        <v>266</v>
      </c>
      <c r="C37" s="57" t="s">
        <v>72</v>
      </c>
      <c r="D37" s="48">
        <v>-0.3487459858879447</v>
      </c>
      <c r="E37" s="48">
        <v>4039563.8976745736</v>
      </c>
      <c r="F37" s="48">
        <v>-5371757.778056212</v>
      </c>
      <c r="G37" s="48">
        <v>-1721585.7859787177</v>
      </c>
      <c r="H37" s="48">
        <v>295711.99550978816</v>
      </c>
      <c r="I37" s="48">
        <v>133635.32455526886</v>
      </c>
      <c r="J37" s="48">
        <v>-2828303.116220215</v>
      </c>
      <c r="K37" s="48">
        <v>345442.5076735144</v>
      </c>
      <c r="L37" s="48">
        <v>86250.02539219709</v>
      </c>
      <c r="M37" s="48">
        <v>5021042.580703797</v>
      </c>
      <c r="N37" s="48">
        <v>4039563.8976745736</v>
      </c>
      <c r="O37" s="48">
        <v>-5371757.778056212</v>
      </c>
      <c r="P37" s="48">
        <v>-1721585.7859787177</v>
      </c>
      <c r="Q37" s="48">
        <v>295711.99550978816</v>
      </c>
      <c r="R37" s="48">
        <v>133635.32455526886</v>
      </c>
      <c r="S37" s="48">
        <v>720493.0503287133</v>
      </c>
      <c r="T37" s="48">
        <v>-3548796.166548928</v>
      </c>
      <c r="U37" s="48">
        <v>345442.5076735144</v>
      </c>
      <c r="V37" s="48">
        <v>86250.02539219709</v>
      </c>
      <c r="W37" s="48">
        <v>5021042.580703797</v>
      </c>
      <c r="X37" s="48"/>
      <c r="Y37" s="48"/>
      <c r="Z37" s="48"/>
      <c r="AA37" s="48"/>
      <c r="AB37" s="48"/>
      <c r="AC37" s="48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s="58" customFormat="1" ht="11.25">
      <c r="A38" s="57">
        <v>82</v>
      </c>
      <c r="B38" s="72" t="s">
        <v>267</v>
      </c>
      <c r="C38" s="57" t="s">
        <v>268</v>
      </c>
      <c r="D38" s="48">
        <f aca="true" t="shared" si="7" ref="D38:W38">(D37-D22)</f>
        <v>1.5832483768463135E-08</v>
      </c>
      <c r="E38" s="48">
        <f t="shared" si="7"/>
        <v>-1.6763806343078613E-08</v>
      </c>
      <c r="F38" s="48">
        <f t="shared" si="7"/>
        <v>-7.450580596923828E-09</v>
      </c>
      <c r="G38" s="48">
        <f t="shared" si="7"/>
        <v>0</v>
      </c>
      <c r="H38" s="48">
        <f t="shared" si="7"/>
        <v>2.3283064365386963E-10</v>
      </c>
      <c r="I38" s="48">
        <f t="shared" si="7"/>
        <v>3.4924596548080444E-10</v>
      </c>
      <c r="J38" s="48">
        <f t="shared" si="7"/>
        <v>-1.3969838619232178E-09</v>
      </c>
      <c r="K38" s="48">
        <f t="shared" si="7"/>
        <v>-1.1641532182693481E-10</v>
      </c>
      <c r="L38" s="48">
        <f t="shared" si="7"/>
        <v>0</v>
      </c>
      <c r="M38" s="48">
        <f t="shared" si="7"/>
        <v>0</v>
      </c>
      <c r="N38" s="48">
        <f t="shared" si="7"/>
        <v>-1.6763806343078613E-08</v>
      </c>
      <c r="O38" s="48">
        <f t="shared" si="7"/>
        <v>-7.450580596923828E-09</v>
      </c>
      <c r="P38" s="48">
        <f t="shared" si="7"/>
        <v>0</v>
      </c>
      <c r="Q38" s="48">
        <f t="shared" si="7"/>
        <v>2.3283064365386963E-10</v>
      </c>
      <c r="R38" s="48">
        <f t="shared" si="7"/>
        <v>3.4924596548080444E-10</v>
      </c>
      <c r="S38" s="48">
        <f t="shared" si="7"/>
        <v>1.1641532182693481E-10</v>
      </c>
      <c r="T38" s="48">
        <f t="shared" si="7"/>
        <v>4.656612873077393E-10</v>
      </c>
      <c r="U38" s="48">
        <f t="shared" si="7"/>
        <v>-1.1641532182693481E-10</v>
      </c>
      <c r="V38" s="48">
        <f t="shared" si="7"/>
        <v>0</v>
      </c>
      <c r="W38" s="48">
        <f t="shared" si="7"/>
        <v>0</v>
      </c>
      <c r="X38" s="48"/>
      <c r="Y38" s="48"/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s="58" customFormat="1" ht="11.25">
      <c r="A39" s="57"/>
      <c r="C39" s="57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4:40" ht="11.25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4:40" ht="11.2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4:40" ht="11.25"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4:40" ht="11.25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4:40" ht="11.25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4:40" ht="11.25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4:40" ht="11.25"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4:40" ht="11.25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4:40" ht="11.25"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4:40" ht="11.25"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4:40" ht="11.25"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4:40" ht="11.25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4:40" ht="11.25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4:40" ht="11.2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89" ht="12" thickBot="1"/>
    <row r="90" spans="2:4" ht="12" thickTop="1">
      <c r="B90" s="75" t="s">
        <v>71</v>
      </c>
      <c r="C90" s="76" t="s">
        <v>1</v>
      </c>
      <c r="D90" s="77"/>
    </row>
    <row r="91" spans="2:4" ht="12" thickBot="1">
      <c r="B91" s="78"/>
      <c r="C91" s="79" t="s">
        <v>90</v>
      </c>
      <c r="D91" s="80"/>
    </row>
    <row r="92" ht="12" thickTop="1"/>
  </sheetData>
  <printOptions horizontalCentered="1"/>
  <pageMargins left="0.5" right="0.5" top="1.75" bottom="1" header="1" footer="0.5"/>
  <pageSetup firstPageNumber="1" useFirstPageNumber="1" horizontalDpi="600" verticalDpi="600" orientation="landscape" scale="75" r:id="rId1"/>
  <headerFooter alignWithMargins="0">
    <oddHeader>&amp;LFourth Exhibit to the 
Prefiled Rebuttal Testimony of
Colleen E. Paulson&amp;CPuget Sound Energy
Allocated Gas Costs versus Gas Revenue
Includes Revenue Deficiency and Excludes Gas Costs&amp;RExhibit No. ___(CEP-14)
Page &amp;P+8 of &amp;N</oddHeader>
    <oddFooter>&amp;LSummary 2
Includes Revenue Deficiency and Excludes Gas Costs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2004-11-02T22:10:32Z</cp:lastPrinted>
  <dcterms:created xsi:type="dcterms:W3CDTF">2004-10-29T17:36:51Z</dcterms:created>
  <dcterms:modified xsi:type="dcterms:W3CDTF">2004-11-05T00:47:50Z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