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ummary 1" sheetId="1" r:id="rId1"/>
    <sheet name="Summary 2" sheetId="2" r:id="rId2"/>
    <sheet name="Energy Cost" sheetId="3" r:id="rId3"/>
    <sheet name="Demand Cost" sheetId="4" r:id="rId4"/>
    <sheet name="Customer Cost" sheetId="5" r:id="rId5"/>
    <sheet name="Operating Revenue" sheetId="6" r:id="rId6"/>
    <sheet name="Operating Expense" sheetId="7" r:id="rId7"/>
    <sheet name="Electric Plant in Service" sheetId="8" r:id="rId8"/>
    <sheet name="Salary and Wage" sheetId="9" r:id="rId9"/>
    <sheet name="Customer Charge" sheetId="10" r:id="rId10"/>
    <sheet name="Old Customer Charge" sheetId="11" r:id="rId11"/>
    <sheet name="Unbundled Costs" sheetId="12" r:id="rId12"/>
  </sheets>
  <definedNames>
    <definedName name="Classification">'Unbundled Costs'!$K$1:$M$2</definedName>
    <definedName name="_xlnm.Print_Area" localSheetId="9">'Customer Charge'!$A$7:$N$71</definedName>
    <definedName name="_xlnm.Print_Area" localSheetId="4">'Customer Cost'!$A$7:$AA$32</definedName>
    <definedName name="_xlnm.Print_Area" localSheetId="3">'Demand Cost'!$A$7:$AA$32</definedName>
    <definedName name="_xlnm.Print_Area" localSheetId="7">'Electric Plant in Service'!$A$7:$AA$155</definedName>
    <definedName name="_xlnm.Print_Area" localSheetId="2">'Energy Cost'!$A$7:$AA$32</definedName>
    <definedName name="_xlnm.Print_Area" localSheetId="10">'Old Customer Charge'!$A$7:$N$69</definedName>
    <definedName name="_xlnm.Print_Area" localSheetId="6">'Operating Expense'!$A$7:$AA$184</definedName>
    <definedName name="_xlnm.Print_Area" localSheetId="5">'Operating Revenue'!$A$7:$AA$69</definedName>
    <definedName name="_xlnm.Print_Area" localSheetId="8">'Salary and Wage'!$A$7:$AB$52</definedName>
    <definedName name="_xlnm.Print_Area" localSheetId="0">'Summary 1'!$A$7:$Z$44</definedName>
    <definedName name="_xlnm.Print_Area" localSheetId="1">'Summary 2'!$A$7:$Z$32</definedName>
    <definedName name="_xlnm.Print_Area" localSheetId="11">'Unbundled Costs'!$A$7:$AB$549</definedName>
    <definedName name="_xlnm.Print_Titles" localSheetId="9">'Customer Charge'!$A:$D,'Customer Charge'!$7:$9</definedName>
    <definedName name="_xlnm.Print_Titles" localSheetId="4">'Customer Cost'!$A:$D,'Customer Cost'!$7:$9</definedName>
    <definedName name="_xlnm.Print_Titles" localSheetId="3">'Demand Cost'!$A:$D,'Demand Cost'!$7:$9</definedName>
    <definedName name="_xlnm.Print_Titles" localSheetId="7">'Electric Plant in Service'!$A:$D,'Electric Plant in Service'!$7:$9</definedName>
    <definedName name="_xlnm.Print_Titles" localSheetId="2">'Energy Cost'!$A:$D,'Energy Cost'!$7:$9</definedName>
    <definedName name="_xlnm.Print_Titles" localSheetId="10">'Old Customer Charge'!$A:$D,'Old Customer Charge'!$7:$9</definedName>
    <definedName name="_xlnm.Print_Titles" localSheetId="6">'Operating Expense'!$A:$D,'Operating Expense'!$7:$9</definedName>
    <definedName name="_xlnm.Print_Titles" localSheetId="5">'Operating Revenue'!$A:$D,'Operating Revenue'!$7:$9</definedName>
    <definedName name="_xlnm.Print_Titles" localSheetId="8">'Salary and Wage'!$A:$E,'Salary and Wage'!$7:$9</definedName>
    <definedName name="_xlnm.Print_Titles" localSheetId="0">'Summary 1'!$A:$C,'Summary 1'!$7:$9</definedName>
    <definedName name="_xlnm.Print_Titles" localSheetId="1">'Summary 2'!$A:$C,'Summary 2'!$7:$9</definedName>
    <definedName name="_xlnm.Print_Titles" localSheetId="11">'Unbundled Costs'!$A:$E,'Unbundled Costs'!$7:$9</definedName>
  </definedNames>
  <calcPr fullCalcOnLoad="1"/>
</workbook>
</file>

<file path=xl/sharedStrings.xml><?xml version="1.0" encoding="utf-8"?>
<sst xmlns="http://schemas.openxmlformats.org/spreadsheetml/2006/main" count="3782" uniqueCount="1424">
  <si>
    <t>(63+64)</t>
  </si>
  <si>
    <t>Misc Def Debits - WUTC AFUDC Prod</t>
  </si>
  <si>
    <t>ID186.03</t>
  </si>
  <si>
    <t>Misc Def Debits - WUTC AFUDC Trans</t>
  </si>
  <si>
    <t>ID186.04</t>
  </si>
  <si>
    <t>Misc Def Debits - WUTC AFUDC Non Project</t>
  </si>
  <si>
    <t>ID186.05</t>
  </si>
  <si>
    <t>Misc Def Debits - WUTC AFUDC Subtotal          (AFUDC.T)</t>
  </si>
  <si>
    <t>(66+67+68)</t>
  </si>
  <si>
    <t>Misc Def Debits - Colstrip FERC Adj. -  Prod</t>
  </si>
  <si>
    <t>ID186.06</t>
  </si>
  <si>
    <t>Misc Def Debits - Colstrip FERC Adj. -  Trans</t>
  </si>
  <si>
    <t>ID186.07</t>
  </si>
  <si>
    <t>Misc Def Debits - Colstrip FERC Adj. -  General</t>
  </si>
  <si>
    <t>ID186.08</t>
  </si>
  <si>
    <t>Misc Def Debits - Colstrip FERC Adj. -  Subtotal          (COLS.T)</t>
  </si>
  <si>
    <t>(70+71+72)</t>
  </si>
  <si>
    <t>Misc Def Debits - Acquis Adj - Production</t>
  </si>
  <si>
    <t>ID114.00</t>
  </si>
  <si>
    <t>Misc Def Debits - Acquis Adj - Transmission</t>
  </si>
  <si>
    <t>ID114.01</t>
  </si>
  <si>
    <t>Misc Def Debits - Acquis Adj - Distribution</t>
  </si>
  <si>
    <t>ID114.02</t>
  </si>
  <si>
    <t>Misc Def Debits - Acquis Adj - Total (ACQUIS.T)</t>
  </si>
  <si>
    <t>(74+75+76)</t>
  </si>
  <si>
    <t>Misc Def Debits - Total          (MISCDD.T)</t>
  </si>
  <si>
    <t>(69+73+77)</t>
  </si>
  <si>
    <t>Total Conservation &amp; Misc Def Debits          (CMMD.T)</t>
  </si>
  <si>
    <t>(65+78)</t>
  </si>
  <si>
    <t>Prov for Depr Production - Basleoad Thermal</t>
  </si>
  <si>
    <t>ID108.10</t>
  </si>
  <si>
    <t>Prov for Depr Production - Hydro</t>
  </si>
  <si>
    <t>ID108.20</t>
  </si>
  <si>
    <t>Prov for Depr Production - Other</t>
  </si>
  <si>
    <t>ID108.30</t>
  </si>
  <si>
    <t>Prov for Depr Production - Total          (PFDP.T)</t>
  </si>
  <si>
    <t>(80+81+82)</t>
  </si>
  <si>
    <t>Prov for Depr Transmission</t>
  </si>
  <si>
    <t>ID108.40</t>
  </si>
  <si>
    <t>Prov for Depr Distribution</t>
  </si>
  <si>
    <t>ID108.50</t>
  </si>
  <si>
    <t>Prov for Depr General</t>
  </si>
  <si>
    <t>ID108.60</t>
  </si>
  <si>
    <t>Prov for Depr RWIP</t>
  </si>
  <si>
    <t>ID108.70</t>
  </si>
  <si>
    <t>Prov for Depr RWIP Common</t>
  </si>
  <si>
    <t>ID108.80</t>
  </si>
  <si>
    <t>Total Prov for Depreciation          (PFD.T)</t>
  </si>
  <si>
    <t>(83+84+85+86+87+88)</t>
  </si>
  <si>
    <t>Prov for Amort - Hydro</t>
  </si>
  <si>
    <t>ID111.01</t>
  </si>
  <si>
    <t>Prov for Amort - Other Prod</t>
  </si>
  <si>
    <t>ID111.02</t>
  </si>
  <si>
    <t>Prov for Amort - Production</t>
  </si>
  <si>
    <t>ID111.03</t>
  </si>
  <si>
    <t>Prov for Amort - Distribution</t>
  </si>
  <si>
    <t>ID111.04</t>
  </si>
  <si>
    <t>Prov for Amort - General</t>
  </si>
  <si>
    <t>ID111.05</t>
  </si>
  <si>
    <t>Total Prov for Amortization          (111.T)</t>
  </si>
  <si>
    <t>(90+91+92+93+94)</t>
  </si>
  <si>
    <t>Total Prov for Depr and Amort          (PFDA.T)</t>
  </si>
  <si>
    <t>(89+95)</t>
  </si>
  <si>
    <t>ACCUMULATED DEFERRED INCOME TAX</t>
  </si>
  <si>
    <t>Accum Deferred Income Tax - Prod</t>
  </si>
  <si>
    <t>ID282.00</t>
  </si>
  <si>
    <t>Accum Deferred Income Tax - T/D</t>
  </si>
  <si>
    <t>ID282.01</t>
  </si>
  <si>
    <t>Accum Deferred Income Tax - Other</t>
  </si>
  <si>
    <t>ID282.02</t>
  </si>
  <si>
    <t>Accum Deferred Income Tax - Total          (ADIT.T)</t>
  </si>
  <si>
    <t>(97+98+99)</t>
  </si>
  <si>
    <t>Customer Deposits</t>
  </si>
  <si>
    <t>DIR235.00</t>
  </si>
  <si>
    <t>Customer Advances</t>
  </si>
  <si>
    <t>Net Investment in Plant          (RB.T)</t>
  </si>
  <si>
    <t>(57+60+61+62+79+96+100+101+102)</t>
  </si>
  <si>
    <t>Allocation of Salary and Wage Expense</t>
  </si>
  <si>
    <t>SALARY &amp; WAGES</t>
  </si>
  <si>
    <t>OPERATION &amp; MAINTENANCE</t>
  </si>
  <si>
    <t>Salary &amp; Wages - Prod Total</t>
  </si>
  <si>
    <t>S100</t>
  </si>
  <si>
    <t xml:space="preserve">Salary &amp; Wages - Prod Demand Related </t>
  </si>
  <si>
    <t>Salary &amp; Wages - Prod  Energy Related</t>
  </si>
  <si>
    <t>Salary &amp; Wages - Trans Total</t>
  </si>
  <si>
    <t>S101</t>
  </si>
  <si>
    <t>Salary &amp; Wages - Trans  Demand Related</t>
  </si>
  <si>
    <t>Salary &amp; Wages - Trans  Energy Related</t>
  </si>
  <si>
    <t>Salary &amp; Wages - Dist Total</t>
  </si>
  <si>
    <t>S102</t>
  </si>
  <si>
    <t>Salary &amp; Wages - Dist Demand Related</t>
  </si>
  <si>
    <t>Salary &amp; Wages - Dist Customer Related</t>
  </si>
  <si>
    <t>Salary &amp; Wages - PTD Subtotal</t>
  </si>
  <si>
    <t>Salary &amp; Wages - PTD Subtotal Demand Related</t>
  </si>
  <si>
    <t>Salary &amp; Wages - PTD Subtotal Energy Related</t>
  </si>
  <si>
    <t>Salary &amp; Wages - PTD Subtotal Customer Related</t>
  </si>
  <si>
    <t>Salary &amp; Wages - Customer Accts Total</t>
  </si>
  <si>
    <t>S103</t>
  </si>
  <si>
    <t>CAE.T</t>
  </si>
  <si>
    <t>Salary &amp; Wages - Customer Accts Demand Related</t>
  </si>
  <si>
    <t>Salary &amp; Wages - Customer Accts Energy Related</t>
  </si>
  <si>
    <t>Salary &amp; Wages - Customer Accts Customer Related</t>
  </si>
  <si>
    <t>Salary &amp; Wages - Cust Svc Total</t>
  </si>
  <si>
    <t>S104</t>
  </si>
  <si>
    <t>Salary &amp; Wages - Admin and Gen Total</t>
  </si>
  <si>
    <t>S105</t>
  </si>
  <si>
    <t>Salary &amp; Wages - Admin and Gen Demand Related</t>
  </si>
  <si>
    <t>Salary &amp; Wages - Admin and Gen Energy Related</t>
  </si>
  <si>
    <t>Salary &amp; Wages - Admin and Gen Customer Related</t>
  </si>
  <si>
    <t>Salary &amp; Wages - Sales</t>
  </si>
  <si>
    <t>S106</t>
  </si>
  <si>
    <t>Salary &amp; Wages - Sales Demand Related</t>
  </si>
  <si>
    <t>Salary &amp; Wages - Sales Energy Related</t>
  </si>
  <si>
    <t>Salary &amp; Wages - Sales Customer Related</t>
  </si>
  <si>
    <t>Salary &amp; Wages - Total</t>
  </si>
  <si>
    <t>Salary &amp; Wages - Total Demand Related</t>
  </si>
  <si>
    <t>Salary &amp; Wages - Total Energy Related</t>
  </si>
  <si>
    <t>Salary &amp; Wages - Total Customer Related</t>
  </si>
  <si>
    <t>Cost Based Basic Charge</t>
  </si>
  <si>
    <t>PLANT INVESTMENT</t>
  </si>
  <si>
    <t>Meters (A/C 370)</t>
  </si>
  <si>
    <t>Service (A/C 369)</t>
  </si>
  <si>
    <t>Service (A/C 368)</t>
  </si>
  <si>
    <t>Subtotal Transformer, Meter &amp; Service</t>
  </si>
  <si>
    <t>General Plant (GP.T)</t>
  </si>
  <si>
    <t>Prod, Trans &amp; Dist Plant</t>
  </si>
  <si>
    <t>Total Related Other Plant</t>
  </si>
  <si>
    <t>((5/7)*4)</t>
  </si>
  <si>
    <t>Total Distribution Plant</t>
  </si>
  <si>
    <t>Distribution Accum Depreciation</t>
  </si>
  <si>
    <t>Distribution Related Accum Depr</t>
  </si>
  <si>
    <t>((5/9)*10)</t>
  </si>
  <si>
    <t>General Accum Depreciation</t>
  </si>
  <si>
    <t>General Related Accum Depr</t>
  </si>
  <si>
    <t>((8/6)*12)</t>
  </si>
  <si>
    <t>Net Plant Investment</t>
  </si>
  <si>
    <t>(5+8+11+13)</t>
  </si>
  <si>
    <t>EXPENSES:</t>
  </si>
  <si>
    <t>Supervision &amp; Eng (A/C 580)</t>
  </si>
  <si>
    <t>Meters (A/C 586)</t>
  </si>
  <si>
    <t>Custmer Installation (A/C 587)</t>
  </si>
  <si>
    <t>Line Transformers (A/C 595)</t>
  </si>
  <si>
    <t>Meters (A/C 597)</t>
  </si>
  <si>
    <t>Supervision (A/C 901)</t>
  </si>
  <si>
    <t>Meter Reading (A/C 902)</t>
  </si>
  <si>
    <t>Records &amp; Collections (A/C 903)</t>
  </si>
  <si>
    <t>Subtotal O&amp;M &amp; Customer Expense</t>
  </si>
  <si>
    <t>(15+16+17+18+19+20+21+22)</t>
  </si>
  <si>
    <t>Total Admin &amp; General</t>
  </si>
  <si>
    <t>Total Prod, Tran, Dist &amp; Customer</t>
  </si>
  <si>
    <t>PTDC.T</t>
  </si>
  <si>
    <t xml:space="preserve">Related Admin &amp; General </t>
  </si>
  <si>
    <t>((23/25)*24)</t>
  </si>
  <si>
    <t>Distribution Depr Expense</t>
  </si>
  <si>
    <t>Related Distribution Depr Expense</t>
  </si>
  <si>
    <t>((5/9)*27)</t>
  </si>
  <si>
    <t>Total Depreciation Expense</t>
  </si>
  <si>
    <t>DEP.T</t>
  </si>
  <si>
    <t>General Depr Expense</t>
  </si>
  <si>
    <t>Depreciation Net of General Exp</t>
  </si>
  <si>
    <t>(29-30)</t>
  </si>
  <si>
    <t>Related General Depr Expense</t>
  </si>
  <si>
    <t>((28/31)*30)</t>
  </si>
  <si>
    <t>Total Plant in Service</t>
  </si>
  <si>
    <t>Property Tax (A/C 236.00)</t>
  </si>
  <si>
    <t>Related Property Taxes</t>
  </si>
  <si>
    <t>((14/33)*34)</t>
  </si>
  <si>
    <t>Total Related Expenses</t>
  </si>
  <si>
    <t>(23+26+28+32+35)</t>
  </si>
  <si>
    <t>Number of Customers</t>
  </si>
  <si>
    <t>Cost of Capital (Net of Tax)</t>
  </si>
  <si>
    <t>Conversion Factor</t>
  </si>
  <si>
    <t>1-FIT Rate</t>
  </si>
  <si>
    <t>$ per Year Customer for Plant Investment</t>
  </si>
  <si>
    <t>((14*38)/39)/37</t>
  </si>
  <si>
    <t>Months / Year</t>
  </si>
  <si>
    <t>$ per Month Customer for Plant Investment</t>
  </si>
  <si>
    <t>(41/42)</t>
  </si>
  <si>
    <t>$ per year Customer for Expenses</t>
  </si>
  <si>
    <t>((36*40/39)/37)</t>
  </si>
  <si>
    <t>$ per month Customer for Expenses</t>
  </si>
  <si>
    <t>(44/42)</t>
  </si>
  <si>
    <t>TOTAL MONTHLY BASIC CHARGE</t>
  </si>
  <si>
    <t>(43+45)</t>
  </si>
  <si>
    <t>((4/6)*5)</t>
  </si>
  <si>
    <t>((4/8)*9)</t>
  </si>
  <si>
    <t>((7/5)*11)</t>
  </si>
  <si>
    <t>(4+7+10+12)</t>
  </si>
  <si>
    <t>(14+15+16+17+18+19+20)</t>
  </si>
  <si>
    <t>((21/23)*22)</t>
  </si>
  <si>
    <t>((4/8)*25)</t>
  </si>
  <si>
    <t>(27-28)</t>
  </si>
  <si>
    <t>((26/29)*28)</t>
  </si>
  <si>
    <t>((13/31)*32)</t>
  </si>
  <si>
    <t>(21+24+26+30+33)</t>
  </si>
  <si>
    <t>((13*36)/37)/35</t>
  </si>
  <si>
    <t>(39/40)</t>
  </si>
  <si>
    <t>((34*38/37)/35)</t>
  </si>
  <si>
    <t>(42/40)</t>
  </si>
  <si>
    <t>(41+43)</t>
  </si>
  <si>
    <t>Unbundled Costs Summary</t>
  </si>
  <si>
    <t>PRODUCTION RATEBASE:</t>
  </si>
  <si>
    <t>Steam Production Plant</t>
  </si>
  <si>
    <t>Hydro Production Plant</t>
  </si>
  <si>
    <t>Other Production Plant</t>
  </si>
  <si>
    <t>Total Production Plant In Service</t>
  </si>
  <si>
    <t>Other Direct Production Ratebase:</t>
  </si>
  <si>
    <t>Intangible Plant - Production</t>
  </si>
  <si>
    <t>Construction Complete, Not Classified</t>
  </si>
  <si>
    <t>Prov for Depr Production - Steam</t>
  </si>
  <si>
    <t>Prov for Amort - Prod</t>
  </si>
  <si>
    <t>Other Direct Production Ratebase</t>
  </si>
  <si>
    <t>(9+10+11+12+13+14+15+16+17+18+19+20+500)</t>
  </si>
  <si>
    <t>Total Direct Production Ratebase</t>
  </si>
  <si>
    <t>(5+21)</t>
  </si>
  <si>
    <t>Requested Return on Net Investment</t>
  </si>
  <si>
    <t>Net Investment in Plant</t>
  </si>
  <si>
    <t>Rate of Return</t>
  </si>
  <si>
    <t>(23/24)</t>
  </si>
  <si>
    <t>TOTAL RETURN ON DIRECT PRODUCTION RATEBASE</t>
  </si>
  <si>
    <t>(22*25)</t>
  </si>
  <si>
    <t>DEMAND SIDE MANAGEMENT RATEBASE</t>
  </si>
  <si>
    <t>Total Demand Side Management Investment</t>
  </si>
  <si>
    <t>WEATH.T</t>
  </si>
  <si>
    <t>TOTAL RETURN ON DEMAND SIDE MANAGEMENT RATEBASE</t>
  </si>
  <si>
    <t>(25*27)</t>
  </si>
  <si>
    <t>TRANSMISSION &amp; DISTRIBUTION ALLOCATORS:</t>
  </si>
  <si>
    <t>Total Transmission Plant</t>
  </si>
  <si>
    <t xml:space="preserve">Total Distribution Plant </t>
  </si>
  <si>
    <t>Total Transmission / Distribution Plant</t>
  </si>
  <si>
    <t>(29+30)</t>
  </si>
  <si>
    <t>% - Transmission Plant</t>
  </si>
  <si>
    <t>(29/31)</t>
  </si>
  <si>
    <t>% - Distribution Plant</t>
  </si>
  <si>
    <t>(30/31)</t>
  </si>
  <si>
    <t>TRANSMISSION RATEBASE</t>
  </si>
  <si>
    <t>Land and Land Rights - Allocated Transmission</t>
  </si>
  <si>
    <t>Structures and Improve - Allocated Transmission</t>
  </si>
  <si>
    <t>Station Equipment - Allocated Transmission'</t>
  </si>
  <si>
    <t>Prov for Depr Transmission Integrated Gen</t>
  </si>
  <si>
    <t>Subtotal Transmission Plant</t>
  </si>
  <si>
    <t>(34+35+36+37+38+39+501+505+506+507)</t>
  </si>
  <si>
    <t>Trans/Dist Plant to be Alloc Transmission</t>
  </si>
  <si>
    <t xml:space="preserve">  Accum Deferred Income Tax - T/D</t>
  </si>
  <si>
    <t>Allocated Transmission Plant</t>
  </si>
  <si>
    <t>(32*41)</t>
  </si>
  <si>
    <t>Total Transmission Ratebase</t>
  </si>
  <si>
    <t>(40+42)</t>
  </si>
  <si>
    <t xml:space="preserve">    Return on Transmission</t>
  </si>
  <si>
    <t>(25*43)</t>
  </si>
  <si>
    <t>DISTRIBUTION RATEBASE</t>
  </si>
  <si>
    <t>PRIMARY DISTRIBUTION - DIRECT</t>
  </si>
  <si>
    <t>Subtotal Direct Primary Distribution</t>
  </si>
  <si>
    <t>(45+46+47+48+49+50+51+52+53+54+55)</t>
  </si>
  <si>
    <t>SECONDARY DISTRIBUTION RATEBASE - DIRECT</t>
  </si>
  <si>
    <t>Installation on Customer Premises - Capacitor</t>
  </si>
  <si>
    <t>Subtotal Direct Secondary Distribution</t>
  </si>
  <si>
    <t>(57+58+59+60+61+62+63+64)</t>
  </si>
  <si>
    <t>METER, METER READING, BILLING - DIRECT</t>
  </si>
  <si>
    <t>Subtotal Meters / Billing</t>
  </si>
  <si>
    <t>(66+67)</t>
  </si>
  <si>
    <t>Total Direct Distribution Ratebase</t>
  </si>
  <si>
    <t>(56+65+68)</t>
  </si>
  <si>
    <t>% - Primary</t>
  </si>
  <si>
    <t>(56/69)</t>
  </si>
  <si>
    <t>% - Secondary</t>
  </si>
  <si>
    <t>(65/69)</t>
  </si>
  <si>
    <t>% - Meters</t>
  </si>
  <si>
    <t>(68/69)</t>
  </si>
  <si>
    <t>Non-Direct Distribution Ratebase</t>
  </si>
  <si>
    <t>T&amp;D Plant to be allocated to Distribution</t>
  </si>
  <si>
    <t>(41)</t>
  </si>
  <si>
    <t>Allocated Distribution Plant</t>
  </si>
  <si>
    <t>(73*33)</t>
  </si>
  <si>
    <t>Intangible - Distribution</t>
  </si>
  <si>
    <t>Construction Completed, Not Classified</t>
  </si>
  <si>
    <t xml:space="preserve">Total Non-Direct Distribution </t>
  </si>
  <si>
    <t>(74+75+76+77+78+79+80+502)</t>
  </si>
  <si>
    <t xml:space="preserve">  Allocated Primary Non Direct Distribution</t>
  </si>
  <si>
    <t>(81*70)</t>
  </si>
  <si>
    <t xml:space="preserve">  Allocated Secondary Non Direct Distribution</t>
  </si>
  <si>
    <t>(81*71)</t>
  </si>
  <si>
    <t xml:space="preserve">  Allocated Meter Non Direct Distribution</t>
  </si>
  <si>
    <t>(81*72)</t>
  </si>
  <si>
    <t>Total Primary Distribution Ratebase</t>
  </si>
  <si>
    <t>(56+82)</t>
  </si>
  <si>
    <t xml:space="preserve">    Return on Primary Distribution</t>
  </si>
  <si>
    <t>(25*85)</t>
  </si>
  <si>
    <t>Total Secondary Distribution Ratebase</t>
  </si>
  <si>
    <t>(65+83)</t>
  </si>
  <si>
    <t xml:space="preserve">    Return on Secondary Distribution</t>
  </si>
  <si>
    <t>(25*87)</t>
  </si>
  <si>
    <t>Total Meter Distribution Ratebase</t>
  </si>
  <si>
    <t>(68+84)</t>
  </si>
  <si>
    <t xml:space="preserve">    Return on Meter Distribution</t>
  </si>
  <si>
    <t>(25*89)</t>
  </si>
  <si>
    <t>Total Distribution Return</t>
  </si>
  <si>
    <t>(86+88+90)</t>
  </si>
  <si>
    <t>GENERAL / OTHER RATEBASE:</t>
  </si>
  <si>
    <t>Functionalized on PTD Plant:</t>
  </si>
  <si>
    <t>Production</t>
  </si>
  <si>
    <t>(5)</t>
  </si>
  <si>
    <t>Transmission</t>
  </si>
  <si>
    <t>(29)</t>
  </si>
  <si>
    <t>Distribution</t>
  </si>
  <si>
    <t>(30)</t>
  </si>
  <si>
    <t xml:space="preserve">    Total</t>
  </si>
  <si>
    <t>(92+93+94)</t>
  </si>
  <si>
    <t xml:space="preserve">  % - Production</t>
  </si>
  <si>
    <t>(92/95)</t>
  </si>
  <si>
    <t xml:space="preserve">  % - Transmission</t>
  </si>
  <si>
    <t>(93/95)</t>
  </si>
  <si>
    <t xml:space="preserve">  % - Distribution</t>
  </si>
  <si>
    <t>(94/95)</t>
  </si>
  <si>
    <t>Prov For Depr - RWIP</t>
  </si>
  <si>
    <t>Subtotal</t>
  </si>
  <si>
    <t>(99+100+101+102)</t>
  </si>
  <si>
    <t xml:space="preserve">  Allocated Production</t>
  </si>
  <si>
    <t>(103*96)</t>
  </si>
  <si>
    <t xml:space="preserve">  Allocated Transmission</t>
  </si>
  <si>
    <t>(103*97)</t>
  </si>
  <si>
    <t xml:space="preserve">  Allocated Distribution</t>
  </si>
  <si>
    <t>(103*98)</t>
  </si>
  <si>
    <t>Functionalized on PTD Salaries</t>
  </si>
  <si>
    <t xml:space="preserve">  Production</t>
  </si>
  <si>
    <t xml:space="preserve">  Transmission</t>
  </si>
  <si>
    <t xml:space="preserve">  Distribution</t>
  </si>
  <si>
    <t>(107+108+109)</t>
  </si>
  <si>
    <t>(107/110)</t>
  </si>
  <si>
    <t>(108/110)</t>
  </si>
  <si>
    <t>(109/110)</t>
  </si>
  <si>
    <t xml:space="preserve">Total General Plant </t>
  </si>
  <si>
    <t>Intangible Plant - General</t>
  </si>
  <si>
    <t>Prov For Depr - RWIP Common</t>
  </si>
  <si>
    <t>Prov For Amort - General</t>
  </si>
  <si>
    <t xml:space="preserve">  Subtotal Allocate on S&amp;W PTD</t>
  </si>
  <si>
    <t>(114+115+116+117+118+119+503)</t>
  </si>
  <si>
    <t>(120*111)</t>
  </si>
  <si>
    <t>(120*112)</t>
  </si>
  <si>
    <t>(120*113)</t>
  </si>
  <si>
    <t>Total General Plant</t>
  </si>
  <si>
    <t>(104+121)</t>
  </si>
  <si>
    <t>(105+122)</t>
  </si>
  <si>
    <t>(106+123)</t>
  </si>
  <si>
    <t>(124+125+126)</t>
  </si>
  <si>
    <t>Return on General Plant</t>
  </si>
  <si>
    <t>(124*25)</t>
  </si>
  <si>
    <t>(125*25)</t>
  </si>
  <si>
    <t>(126*25)</t>
  </si>
  <si>
    <t>Total Return on General Ratebase</t>
  </si>
  <si>
    <t>(128+129+130)</t>
  </si>
  <si>
    <t>Production Return</t>
  </si>
  <si>
    <t>(26)</t>
  </si>
  <si>
    <t>DSM Return</t>
  </si>
  <si>
    <t>(28)</t>
  </si>
  <si>
    <t>Transmission Return</t>
  </si>
  <si>
    <t>(44)</t>
  </si>
  <si>
    <t>Distribution Return</t>
  </si>
  <si>
    <t>(91)</t>
  </si>
  <si>
    <t>General Return</t>
  </si>
  <si>
    <t>(131)</t>
  </si>
  <si>
    <t>Total Return</t>
  </si>
  <si>
    <t>(132+133+134+135+136)</t>
  </si>
  <si>
    <t>Total Return on Ratebase</t>
  </si>
  <si>
    <t>(138-137)</t>
  </si>
  <si>
    <t>PRODUCTION EXPENSES</t>
  </si>
  <si>
    <t>Production O&amp;M - Fuel</t>
  </si>
  <si>
    <t>FUEL.T</t>
  </si>
  <si>
    <t>Other Energy Supply Expense</t>
  </si>
  <si>
    <t>OPGE.T</t>
  </si>
  <si>
    <t>Purchased Power Expense</t>
  </si>
  <si>
    <t>OPSE.T</t>
  </si>
  <si>
    <t xml:space="preserve">  Wheeling by Others - Wheeling</t>
  </si>
  <si>
    <t xml:space="preserve">  Depr Exp - Steam Gen</t>
  </si>
  <si>
    <t xml:space="preserve">  Depr Exp - Hydro Gen</t>
  </si>
  <si>
    <t xml:space="preserve">  Depr Exp - Other Gen</t>
  </si>
  <si>
    <t xml:space="preserve">  Depr Exp - FAS 143</t>
  </si>
  <si>
    <t xml:space="preserve">  Amort Exp - Hydro</t>
  </si>
  <si>
    <t xml:space="preserve">  Amort Exp - Other Prod</t>
  </si>
  <si>
    <t xml:space="preserve">  Amort Exp - O143</t>
  </si>
  <si>
    <t xml:space="preserve">  Amort Exp - WUTC AFUDC - Production</t>
  </si>
  <si>
    <t xml:space="preserve">  Amort Exp - FERC Colstrip</t>
  </si>
  <si>
    <t xml:space="preserve">  Amort Exp - Acq Adjustment - Prod</t>
  </si>
  <si>
    <t xml:space="preserve">  Amort Exp - Property Losses</t>
  </si>
  <si>
    <t>Other Op Exp - Gain / Loss Property</t>
  </si>
  <si>
    <t>Other Op Exp - FAS133 Income</t>
  </si>
  <si>
    <t>Other Op Exp - FAS133 Loss</t>
  </si>
  <si>
    <t>Subtotal Production Expenses</t>
  </si>
  <si>
    <t>(140+141+142+143+144+145+146+147+148+149+150+151+152+153+154+155+156+157)</t>
  </si>
  <si>
    <t>Less:  Other Revenue</t>
  </si>
  <si>
    <t xml:space="preserve">  Rental Revenue - Steam Plant</t>
  </si>
  <si>
    <t xml:space="preserve">  Rental Revenue - Reserve Capacity</t>
  </si>
  <si>
    <t xml:space="preserve">  Other Elect Revenue - Sand &amp; Gravel Sales</t>
  </si>
  <si>
    <t xml:space="preserve">  Other Elect Revenue - NonCore Gas Sales</t>
  </si>
  <si>
    <t xml:space="preserve">  Other Elect Revenue - Encogen Gas Sales</t>
  </si>
  <si>
    <t xml:space="preserve">  Other Elect Revenue - Revenue Hedge</t>
  </si>
  <si>
    <t xml:space="preserve">  Other Elect Revenue - Centralia Credit</t>
  </si>
  <si>
    <t>Sales of Electricity - Non-Firm</t>
  </si>
  <si>
    <t>Subtotal Production Other Operating Revenue</t>
  </si>
  <si>
    <t>(160+161+162+163+164+165+166+510)</t>
  </si>
  <si>
    <t>Subtotal Production Costs</t>
  </si>
  <si>
    <t>(159-167)</t>
  </si>
  <si>
    <t>Add:  Return on Production Ratebase</t>
  </si>
  <si>
    <t>(132)</t>
  </si>
  <si>
    <t>Production Cost of Service</t>
  </si>
  <si>
    <t>(168+169)</t>
  </si>
  <si>
    <t>DEMAND SIDE MANAGEMENT EXPENSE</t>
  </si>
  <si>
    <t xml:space="preserve">  Cust Svc Exp - Weatherization</t>
  </si>
  <si>
    <t>Add:  Return on Conservation Ratebase</t>
  </si>
  <si>
    <t>(133)</t>
  </si>
  <si>
    <t>Total Demand Side Management Cost of Service</t>
  </si>
  <si>
    <t>(171+172)</t>
  </si>
  <si>
    <t xml:space="preserve">  Transmission O&amp;M</t>
  </si>
  <si>
    <t>TE.T</t>
  </si>
  <si>
    <t xml:space="preserve">  Depr Exp - Transmission </t>
  </si>
  <si>
    <t xml:space="preserve">  Amort Exp - WUTC AFUDC - Transmission</t>
  </si>
  <si>
    <t xml:space="preserve">  Amort Exp - Acq Adjustment - Transmission</t>
  </si>
  <si>
    <t>Subtotal Transmission Expense</t>
  </si>
  <si>
    <t>(174+175+176+177+178)</t>
  </si>
  <si>
    <t xml:space="preserve">Allocate T/D </t>
  </si>
  <si>
    <t xml:space="preserve">  Other Operating Exp - Gain/Loss Disp Plant</t>
  </si>
  <si>
    <t xml:space="preserve">  Other Electric Revenue - Royalties</t>
  </si>
  <si>
    <t>Net Costs to Allocate</t>
  </si>
  <si>
    <t>(180-181)</t>
  </si>
  <si>
    <t>Transmission Related T/D Costs</t>
  </si>
  <si>
    <t>(182*32)</t>
  </si>
  <si>
    <t xml:space="preserve">  Rental Revenue - Transmission Pole Contacts</t>
  </si>
  <si>
    <t xml:space="preserve">  Other Electric Revenue - Wheeling</t>
  </si>
  <si>
    <t xml:space="preserve">  Other Electric Revenue - 449 Imbalance</t>
  </si>
  <si>
    <t>Subtotal Transmission Revenue</t>
  </si>
  <si>
    <t>(184+185+186)</t>
  </si>
  <si>
    <t>Add:  Return on Transmission Ratebase</t>
  </si>
  <si>
    <t>(134)</t>
  </si>
  <si>
    <t>Transmission Cost of Service</t>
  </si>
  <si>
    <t>(179+183-188+189)</t>
  </si>
  <si>
    <t xml:space="preserve">  Dist O&amp;M - Load Dispatch</t>
  </si>
  <si>
    <t xml:space="preserve">  Dist O&amp;M - Station</t>
  </si>
  <si>
    <t xml:space="preserve">  Dist O&amp;M - OVHD Lines</t>
  </si>
  <si>
    <t xml:space="preserve">  Dist O&amp;M - UNGD Lines</t>
  </si>
  <si>
    <t xml:space="preserve">  Dist O&amp;M - Structures</t>
  </si>
  <si>
    <t xml:space="preserve">  Dist O&amp;M - Station Equipment</t>
  </si>
  <si>
    <t>Subtotal Direct Primary Dist O&amp;M</t>
  </si>
  <si>
    <t>(191+192+193+194+195+196+197+198)</t>
  </si>
  <si>
    <t xml:space="preserve">  Dist O&amp;M - Street Lights</t>
  </si>
  <si>
    <t xml:space="preserve">  Dist O&amp;M - Line Transformers</t>
  </si>
  <si>
    <t>Subtotal Direct Secondary Dist O&amp;M</t>
  </si>
  <si>
    <t>(200+201+202)</t>
  </si>
  <si>
    <t xml:space="preserve">  Dist O&amp;M - Meter</t>
  </si>
  <si>
    <t xml:space="preserve">  Dist O&amp;M - Customer Installations - Meters</t>
  </si>
  <si>
    <t xml:space="preserve">  Dist O&amp;M - Meters</t>
  </si>
  <si>
    <t>Subtotal Direct Meters Dist O&amp;M</t>
  </si>
  <si>
    <t>(204+205+206)</t>
  </si>
  <si>
    <t>Total Direct Distribution O&amp;M</t>
  </si>
  <si>
    <t>(199+203+207)</t>
  </si>
  <si>
    <t xml:space="preserve">  % - Primary</t>
  </si>
  <si>
    <t>(199/208)</t>
  </si>
  <si>
    <t xml:space="preserve">  % - Secondary</t>
  </si>
  <si>
    <t>(203/208)</t>
  </si>
  <si>
    <t xml:space="preserve">  % - Meters</t>
  </si>
  <si>
    <t>(207/208)</t>
  </si>
  <si>
    <t>OTHER DISTRIBUTION</t>
  </si>
  <si>
    <t xml:space="preserve">  Dist O&amp;M - Supr &amp; Eng</t>
  </si>
  <si>
    <t xml:space="preserve">  Dist O&amp;M - Customer Installations - H2O Heaters</t>
  </si>
  <si>
    <t xml:space="preserve">  Dist O&amp;M - Misc Op Exp</t>
  </si>
  <si>
    <t xml:space="preserve">  Dist O&amp;M - Rents</t>
  </si>
  <si>
    <t xml:space="preserve">  Dist O&amp;M - Misc Maint Exp - Water Heaters</t>
  </si>
  <si>
    <t xml:space="preserve">  Depr Exp - Distribution</t>
  </si>
  <si>
    <t xml:space="preserve">  Depr Exp - VROW</t>
  </si>
  <si>
    <t xml:space="preserve">  Amort Exp - Acq Adjustment - Distribution</t>
  </si>
  <si>
    <t>Subtotal Other Distribution Expense</t>
  </si>
  <si>
    <t>(212+213+214+215+216+217+218+219+220)</t>
  </si>
  <si>
    <t>Allocate T/D Costs</t>
  </si>
  <si>
    <t>(182*33)</t>
  </si>
  <si>
    <t xml:space="preserve">  Late Payment Revenue - Field Call</t>
  </si>
  <si>
    <t xml:space="preserve">  Misc Service Revenue - Temporary Service</t>
  </si>
  <si>
    <t xml:space="preserve">  Misc Service Revenue - Seasonal Svc Charge</t>
  </si>
  <si>
    <t xml:space="preserve">  Misc Service Revenue - Reconnection Charge</t>
  </si>
  <si>
    <t xml:space="preserve">  Misc Service Revenue - Work Customer Premises</t>
  </si>
  <si>
    <t xml:space="preserve">  Misc Service Revenue - Water Heater Rental</t>
  </si>
  <si>
    <t xml:space="preserve">  Misc Service Revenue - Account Service</t>
  </si>
  <si>
    <t xml:space="preserve">  Misc Service Revenue - Deferred FIT CIAC</t>
  </si>
  <si>
    <t xml:space="preserve">  Rental Revenue - Distribution Pole Contacts</t>
  </si>
  <si>
    <t xml:space="preserve">  Rental Revenue - Transf &amp; Equipment</t>
  </si>
  <si>
    <t xml:space="preserve">  Rental Revenue - Pole Rental</t>
  </si>
  <si>
    <t xml:space="preserve">  Other Electric Rev - Jobbing Rev</t>
  </si>
  <si>
    <t xml:space="preserve">  Other Electric Revenue - Distribution Timber Sales</t>
  </si>
  <si>
    <t xml:space="preserve">  Other Electric Rev - TCI</t>
  </si>
  <si>
    <t xml:space="preserve">  Other Electric Rev -Meter Reading</t>
  </si>
  <si>
    <t xml:space="preserve">  Other Electric Rev - CLX Reconciliation</t>
  </si>
  <si>
    <t>Subtotal Distribution Related Other Operating Revenue</t>
  </si>
  <si>
    <t>(223+224+225+226+227+228+229+230+231+232+233+234+235+236+237+238)</t>
  </si>
  <si>
    <t>Subtotal Distribution Rev &amp; Non-Direct Expense</t>
  </si>
  <si>
    <t>(221+222-239)</t>
  </si>
  <si>
    <t xml:space="preserve">  Allocated Primary Non Direct Dist Exp &amp; Rev</t>
  </si>
  <si>
    <t>(240*209)</t>
  </si>
  <si>
    <t xml:space="preserve">  Allocated Secondary Non Direct Dist Exp &amp; Rev</t>
  </si>
  <si>
    <t>(240*210)</t>
  </si>
  <si>
    <t xml:space="preserve">  Allocated Meters Non Direct Dist Exp &amp; Rev</t>
  </si>
  <si>
    <t>(240*211)</t>
  </si>
  <si>
    <t>Total Primary Distribution Exp</t>
  </si>
  <si>
    <t>(199+241)</t>
  </si>
  <si>
    <t>Total Secondary Distribution Exp</t>
  </si>
  <si>
    <t>(203+242)</t>
  </si>
  <si>
    <t>Total Meter Distribution Exp</t>
  </si>
  <si>
    <t>(207+243)</t>
  </si>
  <si>
    <t xml:space="preserve">  Cust Accts Exp - Supervision</t>
  </si>
  <si>
    <t xml:space="preserve">  Cust Accts Exp - Meter Reading</t>
  </si>
  <si>
    <t xml:space="preserve">  Cust Accts Exp - Records &amp; Collections</t>
  </si>
  <si>
    <t xml:space="preserve">  Cust Accts Exp - Misc Exp</t>
  </si>
  <si>
    <t>Total Meter, Meter Reading &amp; Billing</t>
  </si>
  <si>
    <t>(246+247+248+249+250)</t>
  </si>
  <si>
    <t>CUSTOMER SERVICE &amp; SALES</t>
  </si>
  <si>
    <t xml:space="preserve">  Cust Svc Exp - Cust Assistance</t>
  </si>
  <si>
    <t xml:space="preserve">  Cust Svc Exp - Info &amp; Instruct</t>
  </si>
  <si>
    <t xml:space="preserve">  Cust Svc Exp - Misc</t>
  </si>
  <si>
    <t xml:space="preserve">  Cust Svc Exp - Lighting Demonstration</t>
  </si>
  <si>
    <t xml:space="preserve">  Cust Svc Exp - Residential Programs</t>
  </si>
  <si>
    <t>Total Customer Service &amp; Sales</t>
  </si>
  <si>
    <t>(252+253+254+255+256)</t>
  </si>
  <si>
    <t>Add:  Return on Distribution Ratebase</t>
  </si>
  <si>
    <t>(135)</t>
  </si>
  <si>
    <t>Distribution Cost of Service</t>
  </si>
  <si>
    <t>(244+245+251+257+258)</t>
  </si>
  <si>
    <t>ADMINISTRATIVE &amp; GENERAL</t>
  </si>
  <si>
    <t xml:space="preserve">  Total A&amp;G Expense</t>
  </si>
  <si>
    <t xml:space="preserve">  Depr Exp - General</t>
  </si>
  <si>
    <t xml:space="preserve">  Amort Exp - Ltd Term Plant - Genl </t>
  </si>
  <si>
    <t xml:space="preserve">  Less:  Other Elec Rev - Timber Sales Other</t>
  </si>
  <si>
    <t>Subtotal to be Allocated S&amp;W PTD</t>
  </si>
  <si>
    <t>(261+262+263+264-265)</t>
  </si>
  <si>
    <t>(266*111)</t>
  </si>
  <si>
    <t>(266*112)</t>
  </si>
  <si>
    <t>Rebuttal PC=21%</t>
  </si>
  <si>
    <t>(266*113)</t>
  </si>
  <si>
    <t xml:space="preserve">  Other Operating Expense - Reg Debit</t>
  </si>
  <si>
    <t xml:space="preserve">  Amort Exp - WUTC AFUDC - Non Project</t>
  </si>
  <si>
    <t xml:space="preserve">  Less:  Misc Service Revenue - NSF Charge</t>
  </si>
  <si>
    <t xml:space="preserve">  Less:  Rental Revenue - Land &amp; Building</t>
  </si>
  <si>
    <t>Subtotal PTD Functionalization</t>
  </si>
  <si>
    <t>(270+271-272-273)</t>
  </si>
  <si>
    <t>(274*96)</t>
  </si>
  <si>
    <t>(274*97)</t>
  </si>
  <si>
    <t>(274*98)</t>
  </si>
  <si>
    <t>Total General &amp; Other Expense</t>
  </si>
  <si>
    <t>(267+275)</t>
  </si>
  <si>
    <t>(268+276)</t>
  </si>
  <si>
    <t>(269+277)</t>
  </si>
  <si>
    <t>Subtotal Administrative &amp; General Exp</t>
  </si>
  <si>
    <t>(278+279+280)</t>
  </si>
  <si>
    <t>Add:  Return on General / Other Ratebase</t>
  </si>
  <si>
    <t>(136)</t>
  </si>
  <si>
    <t>General / Other Cost of Service</t>
  </si>
  <si>
    <t>(281+282)</t>
  </si>
  <si>
    <t>OTHER  COSTS</t>
  </si>
  <si>
    <t>Subtotal before revenue functionalization</t>
  </si>
  <si>
    <t>(170)</t>
  </si>
  <si>
    <t xml:space="preserve">  DSM</t>
  </si>
  <si>
    <t>(173)</t>
  </si>
  <si>
    <t>(190)</t>
  </si>
  <si>
    <t>(260)</t>
  </si>
  <si>
    <t>(284+285+286+287)</t>
  </si>
  <si>
    <t>(284/288)</t>
  </si>
  <si>
    <t xml:space="preserve">  % - DSM</t>
  </si>
  <si>
    <t>(285/288)</t>
  </si>
  <si>
    <t>(286/288)</t>
  </si>
  <si>
    <t>(287/288)</t>
  </si>
  <si>
    <t>Functionalized on Revenue</t>
  </si>
  <si>
    <t xml:space="preserve">  Cust Accts Exp - Uncollectable Accts</t>
  </si>
  <si>
    <t xml:space="preserve">  Less:  Late Payment Revenue - Interest</t>
  </si>
  <si>
    <t>(293-294)</t>
  </si>
  <si>
    <t>(295*289)</t>
  </si>
  <si>
    <t xml:space="preserve">  Allocated DSM</t>
  </si>
  <si>
    <t>(295*290)</t>
  </si>
  <si>
    <t>(295*291)</t>
  </si>
  <si>
    <t>(295*292)</t>
  </si>
  <si>
    <t>Other A&amp;G Costs</t>
  </si>
  <si>
    <t>(296+297+298+299)</t>
  </si>
  <si>
    <t>TAXES</t>
  </si>
  <si>
    <t>Allocate on PTD Plant:</t>
  </si>
  <si>
    <t xml:space="preserve">  Total Property Taxes</t>
  </si>
  <si>
    <t>PT.T</t>
  </si>
  <si>
    <t xml:space="preserve">  Total FIT Tax</t>
  </si>
  <si>
    <t xml:space="preserve">    Subtotal to be allocated on PTD Plant</t>
  </si>
  <si>
    <t>(301+302)</t>
  </si>
  <si>
    <t>(303*96)</t>
  </si>
  <si>
    <t>(303*97)</t>
  </si>
  <si>
    <t>(303*98)</t>
  </si>
  <si>
    <t>Allocate on Salary &amp; Wage</t>
  </si>
  <si>
    <t xml:space="preserve">  Total UISS Taxes</t>
  </si>
  <si>
    <t>UISS.T</t>
  </si>
  <si>
    <t>(307*111)</t>
  </si>
  <si>
    <t>(307*112)</t>
  </si>
  <si>
    <t>(307*113)</t>
  </si>
  <si>
    <t>Allocate on Revenue</t>
  </si>
  <si>
    <t xml:space="preserve">  Total Other Taxes</t>
  </si>
  <si>
    <t>OT.T</t>
  </si>
  <si>
    <t>(311*289)</t>
  </si>
  <si>
    <t>(311*290)</t>
  </si>
  <si>
    <t>(311*291)</t>
  </si>
  <si>
    <t>(311*292)</t>
  </si>
  <si>
    <t xml:space="preserve">  Taxes Allocated Production</t>
  </si>
  <si>
    <t>(304+308+312)</t>
  </si>
  <si>
    <t xml:space="preserve">  Taxes Allocated DSM</t>
  </si>
  <si>
    <t>(313)</t>
  </si>
  <si>
    <t xml:space="preserve">  Taxes Allocated Transmission</t>
  </si>
  <si>
    <t>(305+309+314)</t>
  </si>
  <si>
    <t xml:space="preserve">  Taxes Allocated Distribution</t>
  </si>
  <si>
    <t>(306+310+315)</t>
  </si>
  <si>
    <t>Total Taxes</t>
  </si>
  <si>
    <t>(316+317+318+319)</t>
  </si>
  <si>
    <t xml:space="preserve">  General</t>
  </si>
  <si>
    <t>(283)</t>
  </si>
  <si>
    <t xml:space="preserve">  Other A&amp;G</t>
  </si>
  <si>
    <t>(300)</t>
  </si>
  <si>
    <t xml:space="preserve">  Taxes / Other</t>
  </si>
  <si>
    <t>(320)</t>
  </si>
  <si>
    <t xml:space="preserve">    Total COS</t>
  </si>
  <si>
    <t>(321+322+323+324+325+326+327)</t>
  </si>
  <si>
    <t>Total Cost of Service</t>
  </si>
  <si>
    <t>Sales of Electricity - Net Non-Firm Sales</t>
  </si>
  <si>
    <t>(166)</t>
  </si>
  <si>
    <t>Other Operating Revenue</t>
  </si>
  <si>
    <t>Net Cost of Service</t>
  </si>
  <si>
    <t>(329-330-331)</t>
  </si>
  <si>
    <t>(328-332)</t>
  </si>
  <si>
    <t>GENERATION</t>
  </si>
  <si>
    <t xml:space="preserve">    Capacity Related Percentage</t>
  </si>
  <si>
    <t xml:space="preserve">    Energy Related Percentage</t>
  </si>
  <si>
    <t xml:space="preserve">    Capacity Related</t>
  </si>
  <si>
    <t>(321*334)</t>
  </si>
  <si>
    <t xml:space="preserve">    Energy Related</t>
  </si>
  <si>
    <t>(321*335)</t>
  </si>
  <si>
    <t xml:space="preserve">  Total Power Resources</t>
  </si>
  <si>
    <t>(336+337)</t>
  </si>
  <si>
    <t xml:space="preserve">      Taxes</t>
  </si>
  <si>
    <t>(316)</t>
  </si>
  <si>
    <t xml:space="preserve">      Administrative and General</t>
  </si>
  <si>
    <t>(128+278+296)</t>
  </si>
  <si>
    <t>TOTAL GENERATION</t>
  </si>
  <si>
    <t>(338+339+340)</t>
  </si>
  <si>
    <t>DEMAND SIDE MANAGEMENT</t>
  </si>
  <si>
    <t xml:space="preserve">  Conservation Program Costs</t>
  </si>
  <si>
    <t>(317)</t>
  </si>
  <si>
    <t>(297)</t>
  </si>
  <si>
    <t>TOTAL DEMAND SIDE MANAGEMENT</t>
  </si>
  <si>
    <t>(342+343+344)</t>
  </si>
  <si>
    <t>TRANSMISSION</t>
  </si>
  <si>
    <t>(318)</t>
  </si>
  <si>
    <t>(129+279+298)</t>
  </si>
  <si>
    <t>TOTAL TRANSMISSION</t>
  </si>
  <si>
    <t>(347+348+349)</t>
  </si>
  <si>
    <t>DISTRIBUTION</t>
  </si>
  <si>
    <t xml:space="preserve">  Primary Distribution</t>
  </si>
  <si>
    <t>(86+244)</t>
  </si>
  <si>
    <t xml:space="preserve">  Secondary Distribution</t>
  </si>
  <si>
    <t>(88+245)</t>
  </si>
  <si>
    <t xml:space="preserve">  Meters, Meter Reading &amp; Billing</t>
  </si>
  <si>
    <t>(90+251)</t>
  </si>
  <si>
    <t xml:space="preserve">  Customer Service and Sales Expense</t>
  </si>
  <si>
    <t>(257)</t>
  </si>
  <si>
    <t xml:space="preserve">    Distribution Subtotal</t>
  </si>
  <si>
    <t>(351+352+353+354)</t>
  </si>
  <si>
    <t>(319)</t>
  </si>
  <si>
    <t>(130+280+299)</t>
  </si>
  <si>
    <t>TOTAL DISTRIBUTION</t>
  </si>
  <si>
    <t>(355+356+357)</t>
  </si>
  <si>
    <t>TOTAL ALLOCATED COSTS</t>
  </si>
  <si>
    <t>(341+345+350+358)</t>
  </si>
  <si>
    <t>(328-359)</t>
  </si>
  <si>
    <t>Generation, Unloaded</t>
  </si>
  <si>
    <t>(338)</t>
  </si>
  <si>
    <t xml:space="preserve">  Administrative and General</t>
  </si>
  <si>
    <t>(340)</t>
  </si>
  <si>
    <t xml:space="preserve">  Taxes</t>
  </si>
  <si>
    <t>(339)</t>
  </si>
  <si>
    <t>GENERATION, Loaded</t>
  </si>
  <si>
    <t>(361+362+363)</t>
  </si>
  <si>
    <t>DSM (Conservation), Unloaded</t>
  </si>
  <si>
    <t>(342)</t>
  </si>
  <si>
    <t>(344)</t>
  </si>
  <si>
    <t>(343)</t>
  </si>
  <si>
    <t>DSM (Conservation), Loaded</t>
  </si>
  <si>
    <t>(365+366+367)</t>
  </si>
  <si>
    <t>TRANSMISSION, Unloaded</t>
  </si>
  <si>
    <t>(347)</t>
  </si>
  <si>
    <t>(349)</t>
  </si>
  <si>
    <t>(348)</t>
  </si>
  <si>
    <t>TRANSMISSION, Loaded</t>
  </si>
  <si>
    <t>(369+370+371)</t>
  </si>
  <si>
    <t>DISTRIBUTION SERVICES, Unloaded</t>
  </si>
  <si>
    <t>(355)</t>
  </si>
  <si>
    <t>(357)</t>
  </si>
  <si>
    <t>(356)</t>
  </si>
  <si>
    <t>DISTRIBUTION SERVICES, Loaded</t>
  </si>
  <si>
    <t>(373+374+375)</t>
  </si>
  <si>
    <t>TOTAL</t>
  </si>
  <si>
    <t>(364+368+372+376)</t>
  </si>
  <si>
    <t>(363+367+371+375)</t>
  </si>
  <si>
    <t>Total Administrative and General</t>
  </si>
  <si>
    <t>(362+366+370+374)</t>
  </si>
  <si>
    <t>Unbundled Costs in Dollars / kWh</t>
  </si>
  <si>
    <t>Total kWh</t>
  </si>
  <si>
    <t>(361/380)</t>
  </si>
  <si>
    <t>(362/380)</t>
  </si>
  <si>
    <t>(363/380)</t>
  </si>
  <si>
    <t>(381+382+383)</t>
  </si>
  <si>
    <t>(365/380)</t>
  </si>
  <si>
    <t>(366/380)</t>
  </si>
  <si>
    <t>(367/380)</t>
  </si>
  <si>
    <t>(385+386+387)</t>
  </si>
  <si>
    <t>(369/380)</t>
  </si>
  <si>
    <t>(370/380)</t>
  </si>
  <si>
    <t>(371/380)</t>
  </si>
  <si>
    <t>(389+390+391)</t>
  </si>
  <si>
    <t>(373/380)</t>
  </si>
  <si>
    <t>(374/380)</t>
  </si>
  <si>
    <t>(375/380)</t>
  </si>
  <si>
    <t>(393+394+395)</t>
  </si>
  <si>
    <t>(384+388+392+396)</t>
  </si>
  <si>
    <t>(382+386+390+394)</t>
  </si>
  <si>
    <t>(383+387+391+395)</t>
  </si>
  <si>
    <t>GENERATION, LOADED</t>
  </si>
  <si>
    <t>(384)</t>
  </si>
  <si>
    <t>(388)</t>
  </si>
  <si>
    <t>(392)</t>
  </si>
  <si>
    <t>(396)</t>
  </si>
  <si>
    <t>(397)</t>
  </si>
  <si>
    <t>(398)</t>
  </si>
  <si>
    <t>(399)</t>
  </si>
  <si>
    <t>(1-11)</t>
  </si>
  <si>
    <t>Pages High:</t>
  </si>
  <si>
    <t>ID #</t>
  </si>
  <si>
    <t>Pages Wide:</t>
  </si>
  <si>
    <t>RB.T</t>
  </si>
  <si>
    <t>Puget Sound Power &amp; Light Company</t>
  </si>
  <si>
    <t>Summary Results of Operations</t>
  </si>
  <si>
    <t xml:space="preserve">Report Run: </t>
  </si>
  <si>
    <t>Version:</t>
  </si>
  <si>
    <t>Category</t>
  </si>
  <si>
    <t>Summary Class</t>
  </si>
  <si>
    <t>Residential</t>
  </si>
  <si>
    <t>Secondary Svc</t>
  </si>
  <si>
    <t>Primary Svc</t>
  </si>
  <si>
    <t>Retail Wheeling</t>
  </si>
  <si>
    <t>High Volt Svc</t>
  </si>
  <si>
    <t>Lighting</t>
  </si>
  <si>
    <t>Firm Resale</t>
  </si>
  <si>
    <t>Run Date:</t>
  </si>
  <si>
    <t>Reference</t>
  </si>
  <si>
    <t>Total</t>
  </si>
  <si>
    <t>Res Svc</t>
  </si>
  <si>
    <t>Sec Svc 24</t>
  </si>
  <si>
    <t>Sec Svc 25</t>
  </si>
  <si>
    <t>Sec Svc 26</t>
  </si>
  <si>
    <t>Pri Svc</t>
  </si>
  <si>
    <t>High Voltage</t>
  </si>
  <si>
    <t>Lighting Svc</t>
  </si>
  <si>
    <t>All</t>
  </si>
  <si>
    <t xml:space="preserve">less than 50 kW </t>
  </si>
  <si>
    <t>51 kW to 350 kW</t>
  </si>
  <si>
    <t>over 350 kW</t>
  </si>
  <si>
    <t>General Service</t>
  </si>
  <si>
    <t>Irrigation Service</t>
  </si>
  <si>
    <t>Interruptible Service</t>
  </si>
  <si>
    <t>Primary Voltage</t>
  </si>
  <si>
    <t>GS &amp; Int (46/49)</t>
  </si>
  <si>
    <t>Street &amp; Area</t>
  </si>
  <si>
    <t>Large</t>
  </si>
  <si>
    <t>Small</t>
  </si>
  <si>
    <t>Allocation</t>
  </si>
  <si>
    <t>25 / 29</t>
  </si>
  <si>
    <t>50-59, &amp; 003</t>
  </si>
  <si>
    <t>005</t>
  </si>
  <si>
    <t>Operating Revenue</t>
  </si>
  <si>
    <t>REV.T3</t>
  </si>
  <si>
    <t>Operating Expense</t>
  </si>
  <si>
    <t xml:space="preserve">   Operation &amp; Maintenance Expense</t>
  </si>
  <si>
    <t>OME.T</t>
  </si>
  <si>
    <t xml:space="preserve">   Depreciation &amp; Amortization Expense</t>
  </si>
  <si>
    <t>DAE.T</t>
  </si>
  <si>
    <t xml:space="preserve">  Taxes Other Than FIT</t>
  </si>
  <si>
    <t>TOTF.T</t>
  </si>
  <si>
    <t>Total Expenses Before Fed Income Tax          (EBFIT.T)</t>
  </si>
  <si>
    <t>(2+3+4)</t>
  </si>
  <si>
    <t>Total Income Before Fed Income Tax          (IBFIT.T)</t>
  </si>
  <si>
    <t>(1-5)</t>
  </si>
  <si>
    <t>Federal Income Tax</t>
  </si>
  <si>
    <t xml:space="preserve">  Currently Payable</t>
  </si>
  <si>
    <t>409.1.T</t>
  </si>
  <si>
    <t xml:space="preserve">  Provision For Deferred Income Tax</t>
  </si>
  <si>
    <t>410.1.T</t>
  </si>
  <si>
    <t xml:space="preserve">  Provision For Deferred Income Tax Cr</t>
  </si>
  <si>
    <t>411.1.T</t>
  </si>
  <si>
    <t>Total Federal Income Tax          (FIT.T)</t>
  </si>
  <si>
    <t>(7+8+9)</t>
  </si>
  <si>
    <t>Total Operating Expense           (OE.T)</t>
  </si>
  <si>
    <t>(5+10)</t>
  </si>
  <si>
    <t>Total Operating Income</t>
  </si>
  <si>
    <t xml:space="preserve">  Total Plant In Service</t>
  </si>
  <si>
    <t>EPIS.T</t>
  </si>
  <si>
    <t xml:space="preserve">  Plant Held For Future Use</t>
  </si>
  <si>
    <t>PHFU.T</t>
  </si>
  <si>
    <t xml:space="preserve">  Bonneville Power Administration</t>
  </si>
  <si>
    <t>BPA.T</t>
  </si>
  <si>
    <t xml:space="preserve">  Working Capital</t>
  </si>
  <si>
    <t>WC.T</t>
  </si>
  <si>
    <t xml:space="preserve">  Conservation &amp; Misc Def Debits</t>
  </si>
  <si>
    <t>CMMD.T</t>
  </si>
  <si>
    <t xml:space="preserve">  Accum Provision For Depr &amp; Amort</t>
  </si>
  <si>
    <t>PFDA.T</t>
  </si>
  <si>
    <t xml:space="preserve">  Accumulated Deferred Income Tax</t>
  </si>
  <si>
    <t>ADIT.T</t>
  </si>
  <si>
    <t xml:space="preserve">  Customer Deposits</t>
  </si>
  <si>
    <t>ID235.00</t>
  </si>
  <si>
    <t xml:space="preserve">  Customer Advances</t>
  </si>
  <si>
    <t>ID252.00</t>
  </si>
  <si>
    <t>Net Investment In Plant          (RB.T)</t>
  </si>
  <si>
    <t>(15+16+17+18+19+20+21+22+23)</t>
  </si>
  <si>
    <t>Realized Rate of Return on Net Investment</t>
  </si>
  <si>
    <t>(14/24)</t>
  </si>
  <si>
    <t>Key</t>
  </si>
  <si>
    <t>REV.ST1</t>
  </si>
  <si>
    <t xml:space="preserve"> </t>
  </si>
  <si>
    <t>Puget Sound Energy</t>
  </si>
  <si>
    <t>Allocated Costs Versus Revenue</t>
  </si>
  <si>
    <t xml:space="preserve">  Total Taxes</t>
  </si>
  <si>
    <t>TAX.T</t>
  </si>
  <si>
    <t>Total Operating Expense          (OE.T)</t>
  </si>
  <si>
    <t>(1+2+3)</t>
  </si>
  <si>
    <t>Requested Return On Net Investment          (RRB.T)</t>
  </si>
  <si>
    <t>RRB.T</t>
  </si>
  <si>
    <t>Total Cost of Service          (TC.T)</t>
  </si>
  <si>
    <t>(4+5)</t>
  </si>
  <si>
    <t>Total Operating Revenue</t>
  </si>
  <si>
    <t>Operating Income Deficiency          (OID.T)</t>
  </si>
  <si>
    <t>(6-7)</t>
  </si>
  <si>
    <t>Adjusted for Conversion Factor</t>
  </si>
  <si>
    <t>CF.T</t>
  </si>
  <si>
    <t>Firm Sales of Electricity</t>
  </si>
  <si>
    <t>Revenue Required From Rates</t>
  </si>
  <si>
    <t>(9+10)</t>
  </si>
  <si>
    <t>Revenue to Revenue Requirement</t>
  </si>
  <si>
    <t>(10/11)</t>
  </si>
  <si>
    <t>Adjusted Revenue to Revenue Requirement</t>
  </si>
  <si>
    <t>(restate 12)</t>
  </si>
  <si>
    <t>REV.T1</t>
  </si>
  <si>
    <t>Classification 2</t>
  </si>
  <si>
    <t>ENERGY</t>
  </si>
  <si>
    <t>Allocated Costs Versus Revenue - Energy Related</t>
  </si>
  <si>
    <t xml:space="preserve">  Total Federal Income Tax</t>
  </si>
  <si>
    <t>FIT.T</t>
  </si>
  <si>
    <t>(1+2+3+4)</t>
  </si>
  <si>
    <t>*</t>
  </si>
  <si>
    <t>(5+6)</t>
  </si>
  <si>
    <t>TC.T</t>
  </si>
  <si>
    <t xml:space="preserve">  Bonneville Exchange Power</t>
  </si>
  <si>
    <t xml:space="preserve">  Gain on Property Sales</t>
  </si>
  <si>
    <t>IDGAIN.T</t>
  </si>
  <si>
    <t>(8+9+10+11+12+13+14+15+16+17)</t>
  </si>
  <si>
    <t>DEM</t>
  </si>
  <si>
    <t>Allocated Costs Versus Revenue - Demand Related</t>
  </si>
  <si>
    <t>CUST</t>
  </si>
  <si>
    <t>Allocated Costs Versus Revenue - Customer Related</t>
  </si>
  <si>
    <t>Method</t>
  </si>
  <si>
    <t>456.T</t>
  </si>
  <si>
    <t>Allocation of Operating Revenue</t>
  </si>
  <si>
    <t xml:space="preserve">Allocation </t>
  </si>
  <si>
    <t xml:space="preserve">Total </t>
  </si>
  <si>
    <t>OPERATING REVENUE</t>
  </si>
  <si>
    <t>Sales of Electricity - Proforma Revenue</t>
  </si>
  <si>
    <t>ID447.00</t>
  </si>
  <si>
    <t>PROFORMA RETAIL</t>
  </si>
  <si>
    <t>Sales of Electricity - Transportation Revenue</t>
  </si>
  <si>
    <t>ID447.01</t>
  </si>
  <si>
    <t>DIR_449</t>
  </si>
  <si>
    <t>Sales of Electricity - Small Firm Resale</t>
  </si>
  <si>
    <t>ID447.02</t>
  </si>
  <si>
    <t>DIR_RESALE_SMALL</t>
  </si>
  <si>
    <t>Sales of Electricity - Unbilled Revenue</t>
  </si>
  <si>
    <t>ID447.03</t>
  </si>
  <si>
    <t>Sales of Electricity - PCORC</t>
  </si>
  <si>
    <t>ID447.04</t>
  </si>
  <si>
    <t>DIR_PCORC</t>
  </si>
  <si>
    <t>Other Elect Revenue -  Wheeling - Sch 449</t>
  </si>
  <si>
    <t>ID447.05</t>
  </si>
  <si>
    <t>DIR_449_OATT</t>
  </si>
  <si>
    <t>Other Elect Revenue -  Wheeling - Firm Resale</t>
  </si>
  <si>
    <t>ID447.06</t>
  </si>
  <si>
    <t>DIR_RESALE_LARGE</t>
  </si>
  <si>
    <t>Sales of Electricity - Firm Customers      (REV.ST1)</t>
  </si>
  <si>
    <t>(1+2+3+4+5+6+7)</t>
  </si>
  <si>
    <t>Sales of Electricity - Non Firm</t>
  </si>
  <si>
    <t>ID447.07</t>
  </si>
  <si>
    <t>PC1</t>
  </si>
  <si>
    <t>Sales of Electricity - Total            (REV.T1)</t>
  </si>
  <si>
    <t>(8+9)</t>
  </si>
  <si>
    <t>OTHER OPERATING REVENUE</t>
  </si>
  <si>
    <t>Late Payment Revenue - Interest</t>
  </si>
  <si>
    <t>ID450.01</t>
  </si>
  <si>
    <t>DIR450.01</t>
  </si>
  <si>
    <t>Late Payment Revenue - Field Call</t>
  </si>
  <si>
    <t>ID450.02</t>
  </si>
  <si>
    <t>DIR450.02</t>
  </si>
  <si>
    <t>Late Payment Revenue - Total          (450.T)</t>
  </si>
  <si>
    <t>(11+12)</t>
  </si>
  <si>
    <t xml:space="preserve">Misc Service Revenue - Temporary Service </t>
  </si>
  <si>
    <t>ID451.01</t>
  </si>
  <si>
    <t>DIR451.01</t>
  </si>
  <si>
    <t>Misc Service Revenue - Seas Svc Charge</t>
  </si>
  <si>
    <t>ID451.02</t>
  </si>
  <si>
    <t>DIR451.02</t>
  </si>
  <si>
    <t>Misc Service Revenue - Reconnection Charge</t>
  </si>
  <si>
    <t>ID451.03</t>
  </si>
  <si>
    <t>DIR451.03</t>
  </si>
  <si>
    <t>Misc Service Revenue - Modified Service</t>
  </si>
  <si>
    <t>ID451.04</t>
  </si>
  <si>
    <t>DIR451.04</t>
  </si>
  <si>
    <t>Misc Service Revenue - Water Heater Rental</t>
  </si>
  <si>
    <t>ID451.05</t>
  </si>
  <si>
    <t>DIR451.05</t>
  </si>
  <si>
    <t>Misc Service Revenue - Account Service Charge</t>
  </si>
  <si>
    <t>ID451.06</t>
  </si>
  <si>
    <t>DIR451.06</t>
  </si>
  <si>
    <t>Misc Service Revenue - NSF Handling Chg</t>
  </si>
  <si>
    <t>ID451.07</t>
  </si>
  <si>
    <t>DIR451.07</t>
  </si>
  <si>
    <t>Misc Service Revenue - Deferred FIT CIAC</t>
  </si>
  <si>
    <t>ID451.08</t>
  </si>
  <si>
    <t>CUST4</t>
  </si>
  <si>
    <t>Misc Service Revenue - Total          (451.T)</t>
  </si>
  <si>
    <t>(14+15+16+17+18+19+20+21)</t>
  </si>
  <si>
    <t>Rental Revenue - Steam Plant</t>
  </si>
  <si>
    <t>ID454.01</t>
  </si>
  <si>
    <t>PP.T</t>
  </si>
  <si>
    <t>Rental Revenue - Transmission Pole Contacts</t>
  </si>
  <si>
    <t>ID454.02</t>
  </si>
  <si>
    <t>TP.T</t>
  </si>
  <si>
    <t>Rental Revenue - Distribution Pole Contacts</t>
  </si>
  <si>
    <t>ID454.03</t>
  </si>
  <si>
    <t>LINE.T</t>
  </si>
  <si>
    <t>Rental Revenue - Transf &amp; Equip</t>
  </si>
  <si>
    <t>ID454.04</t>
  </si>
  <si>
    <t>DIR454.04</t>
  </si>
  <si>
    <t>Rental Revenue - Land &amp; Bldg</t>
  </si>
  <si>
    <t>ID454.06</t>
  </si>
  <si>
    <t>PTDP.T</t>
  </si>
  <si>
    <t>Rental Revenue - Pole Rental</t>
  </si>
  <si>
    <t>ID454.07</t>
  </si>
  <si>
    <t>DIR373.00</t>
  </si>
  <si>
    <t>Rental Revenue - Reserve Power Capacity</t>
  </si>
  <si>
    <t>ID454.08</t>
  </si>
  <si>
    <t>POWER</t>
  </si>
  <si>
    <t>Rental Revenue - Total          (454.T)</t>
  </si>
  <si>
    <t>(23+24+25+26+28+29+30)</t>
  </si>
  <si>
    <t>Other Elect Revenue -  Wheeling</t>
  </si>
  <si>
    <t>ID456.01</t>
  </si>
  <si>
    <t>Other Elect Revenue -  Imbalance 449/459</t>
  </si>
  <si>
    <t>ID456.02</t>
  </si>
  <si>
    <t>Other Elect Revenue - Jobbing Revenue</t>
  </si>
  <si>
    <t>ID456.04</t>
  </si>
  <si>
    <t>Other Elect Revenue - Sand &amp; Gravel Sales</t>
  </si>
  <si>
    <t>ID456.05</t>
  </si>
  <si>
    <t>Other Elect Revenue - Distribution Timber Sales</t>
  </si>
  <si>
    <t>ID456.06</t>
  </si>
  <si>
    <t>DP.T</t>
  </si>
  <si>
    <t>Other Elect Revenue - Other Timber Sales</t>
  </si>
  <si>
    <t>ID456.07</t>
  </si>
  <si>
    <t>GP.T</t>
  </si>
  <si>
    <t>Other Elect Revenue - TCI Collections</t>
  </si>
  <si>
    <t>ID456.08</t>
  </si>
  <si>
    <t>Other Elect Revenue - Non-Core Gas Sales</t>
  </si>
  <si>
    <t>ID456.09</t>
  </si>
  <si>
    <t>Other Elect Revenue - Meter Reading</t>
  </si>
  <si>
    <t>ID456.10</t>
  </si>
  <si>
    <t>CUST6</t>
  </si>
  <si>
    <t>Other Elect Revenue - Royalties</t>
  </si>
  <si>
    <t>ID456.11</t>
  </si>
  <si>
    <t>TDP.T</t>
  </si>
  <si>
    <t>Other Elect Revenue - Encogen Gas Sale</t>
  </si>
  <si>
    <t>ID456.12</t>
  </si>
  <si>
    <t>Other Elect Revenue - CLX Reconciliation Adjustment</t>
  </si>
  <si>
    <t>ID456.13</t>
  </si>
  <si>
    <t>CUST5</t>
  </si>
  <si>
    <t>Other Elect Revenue - Electric Revenue Hedge</t>
  </si>
  <si>
    <t>ID456.14</t>
  </si>
  <si>
    <t>Other Elect Revenue - Centralia Credit</t>
  </si>
  <si>
    <t>ID456.15</t>
  </si>
  <si>
    <t>Other Elect Revenue -  Total          (456.T)</t>
  </si>
  <si>
    <t>(32+33+34+35+36+37+38+39+40+41+42+43+44+320)</t>
  </si>
  <si>
    <t>Other Operating Revenue - Total          (REV.T2)</t>
  </si>
  <si>
    <t>(13+22+31+45)</t>
  </si>
  <si>
    <t>Total Operating Revenue              (REV.T3)</t>
  </si>
  <si>
    <t>(10+46)</t>
  </si>
  <si>
    <t>REV.T2</t>
  </si>
  <si>
    <t>Allocation of Operation &amp; Maintenance Expense</t>
  </si>
  <si>
    <t>OPERATION AND MAINTENANCE EXPENSE</t>
  </si>
  <si>
    <t>POWER PRODUCTION EXPENSE</t>
  </si>
  <si>
    <t>Other Prod O&amp;M - Fuel</t>
  </si>
  <si>
    <t>FUEL.OT</t>
  </si>
  <si>
    <t>Steam Prod O&amp;M - Fuel</t>
  </si>
  <si>
    <t>FUEL.ST</t>
  </si>
  <si>
    <t>Subtotal Fuel (FUEL.T)</t>
  </si>
  <si>
    <t>(1+2)</t>
  </si>
  <si>
    <t>Purch Power  - Other</t>
  </si>
  <si>
    <t>ID555.00</t>
  </si>
  <si>
    <t>Purch Power  - BPA Exchange</t>
  </si>
  <si>
    <t>ID555.01</t>
  </si>
  <si>
    <t>BPAX</t>
  </si>
  <si>
    <t>Purch Power  - Transportation Ancillary</t>
  </si>
  <si>
    <t>ID555.02</t>
  </si>
  <si>
    <t>ANCIL</t>
  </si>
  <si>
    <t>Purch Power  - Transportation Imbalance</t>
  </si>
  <si>
    <t>ID555.03</t>
  </si>
  <si>
    <t>Regulation &amp; Frequency Response</t>
  </si>
  <si>
    <t>ID557.00</t>
  </si>
  <si>
    <t>Purch Power  - Total          (OPSE.T)</t>
  </si>
  <si>
    <t>(4+5+6+500+501)</t>
  </si>
  <si>
    <t>Wheeling by Others - Wheeling</t>
  </si>
  <si>
    <t>ID565.00</t>
  </si>
  <si>
    <t>Steam Prod O&amp;M</t>
  </si>
  <si>
    <t>ID500.00</t>
  </si>
  <si>
    <t>Hydro Prod O&amp;M</t>
  </si>
  <si>
    <t>ID535.00</t>
  </si>
  <si>
    <t>Other Prod O&amp;M - O&amp;M</t>
  </si>
  <si>
    <t>ID545.00</t>
  </si>
  <si>
    <t>System Control &amp; Load Dispatch</t>
  </si>
  <si>
    <t>ID556.00</t>
  </si>
  <si>
    <t>System Control &amp; Load Dispatch - Dir Assign</t>
  </si>
  <si>
    <t>ID556.01</t>
  </si>
  <si>
    <t>DIR556.01</t>
  </si>
  <si>
    <t>Other Energy Supply Expense (OPGE.T)</t>
  </si>
  <si>
    <t>(9+10+11+12+600)</t>
  </si>
  <si>
    <t>Total Production O&amp;M          (PE.T)</t>
  </si>
  <si>
    <t>(3+7+8+13)</t>
  </si>
  <si>
    <t>TRANSMISSION EXPENSE</t>
  </si>
  <si>
    <t xml:space="preserve">Transmission O&amp;M </t>
  </si>
  <si>
    <t>ID565.01</t>
  </si>
  <si>
    <t>ID565.02</t>
  </si>
  <si>
    <t>DIR565.02</t>
  </si>
  <si>
    <t>(140+141)</t>
  </si>
  <si>
    <t>Total Production &amp; Transmission Exp  (POWER)</t>
  </si>
  <si>
    <t>(14+15)</t>
  </si>
  <si>
    <t>DISTRIBUTION EXPENSE</t>
  </si>
  <si>
    <t>Dist O&amp;M - Supr &amp; Eng</t>
  </si>
  <si>
    <t>ID580.00</t>
  </si>
  <si>
    <t>DES1.T</t>
  </si>
  <si>
    <t>Dist O&amp;M - Load Dispatch</t>
  </si>
  <si>
    <t>ID581.00</t>
  </si>
  <si>
    <t>DEM12NCP1</t>
  </si>
  <si>
    <t>Dist O&amp;M - Station</t>
  </si>
  <si>
    <t>ID582.00</t>
  </si>
  <si>
    <t>362.T</t>
  </si>
  <si>
    <t>Dist O&amp;M - OVHD Lines</t>
  </si>
  <si>
    <t>ID583.00</t>
  </si>
  <si>
    <t>364.T</t>
  </si>
  <si>
    <t>Dist O&amp;M - UNGD Lines</t>
  </si>
  <si>
    <t>ID584.00</t>
  </si>
  <si>
    <t>366.T</t>
  </si>
  <si>
    <t>Dist O&amp;M - Street Lights</t>
  </si>
  <si>
    <t>ID585.00</t>
  </si>
  <si>
    <t>Dist O&amp;M - Meter</t>
  </si>
  <si>
    <t>ID586.00</t>
  </si>
  <si>
    <t>370.T</t>
  </si>
  <si>
    <t>Dist O&amp;M - Customer Installations - Meters</t>
  </si>
  <si>
    <t>ID587.00</t>
  </si>
  <si>
    <t>Dist O&amp;M - Customer Installations - H2O Heaters</t>
  </si>
  <si>
    <t>ID587.01</t>
  </si>
  <si>
    <t>372.T</t>
  </si>
  <si>
    <t>Dist O&amp;M - Misc Op Exp</t>
  </si>
  <si>
    <t>ID588.00</t>
  </si>
  <si>
    <t>Dist O&amp;M - Rents</t>
  </si>
  <si>
    <t>ID589.00</t>
  </si>
  <si>
    <t>Dist O&amp;M - Total Oper Expense          (DEOP.T)</t>
  </si>
  <si>
    <t>(17+18+19+20+21+22+23+24+25+26+27)</t>
  </si>
  <si>
    <t>Dist O&amp;M - Structures</t>
  </si>
  <si>
    <t>ID590.00</t>
  </si>
  <si>
    <t>DES2.T</t>
  </si>
  <si>
    <t>ID591.00</t>
  </si>
  <si>
    <t>361.T</t>
  </si>
  <si>
    <t>Dist O&amp;M - Station Equipment</t>
  </si>
  <si>
    <t>ID592.00</t>
  </si>
  <si>
    <t>ID593.00</t>
  </si>
  <si>
    <t>ID594.00</t>
  </si>
  <si>
    <t>Dist O&amp;M - Line Transformers</t>
  </si>
  <si>
    <t>ID595.00</t>
  </si>
  <si>
    <t>368.T</t>
  </si>
  <si>
    <t>ID596.00</t>
  </si>
  <si>
    <t>Dist O&amp;M - Meters</t>
  </si>
  <si>
    <t>ID597.00</t>
  </si>
  <si>
    <t>Dist O&amp;M - Misc Maint Exp - Water Heaters</t>
  </si>
  <si>
    <t>ID598.00</t>
  </si>
  <si>
    <t>Dist O&amp;M - Total Maint Exp         (DEMN.T)</t>
  </si>
  <si>
    <t>(29+30+31+32+33+34+35+36+37)</t>
  </si>
  <si>
    <t>Dist O&amp;M - Total          (DE.T)</t>
  </si>
  <si>
    <t>(28+38)</t>
  </si>
  <si>
    <t>Total Prod Trans Dist Exp          (PTDE.T)</t>
  </si>
  <si>
    <t>(16+39)</t>
  </si>
  <si>
    <t>CUST ACCOUNTS EXP</t>
  </si>
  <si>
    <t>Cust Accts Exp - Supervision</t>
  </si>
  <si>
    <t>ID901.00</t>
  </si>
  <si>
    <t>CAES1.T</t>
  </si>
  <si>
    <t>Cust Accts Exp - Meter Reading</t>
  </si>
  <si>
    <t>ID902.00</t>
  </si>
  <si>
    <t>Cust Accts Exp - Records &amp; Collections</t>
  </si>
  <si>
    <t>ID903.00</t>
  </si>
  <si>
    <t>Cust Accts Exp - Uncollectable Accts</t>
  </si>
  <si>
    <t>ID904.00.CLASS</t>
  </si>
  <si>
    <t>REVFAC6</t>
  </si>
  <si>
    <t>Cust Accts Exp - Misc Exp</t>
  </si>
  <si>
    <t>ID905.00</t>
  </si>
  <si>
    <t>CUST1</t>
  </si>
  <si>
    <t>Cust Accts Exp - Total          (CAE.T)</t>
  </si>
  <si>
    <t>(41+42+43+44+45)</t>
  </si>
  <si>
    <t>CUST SVC &amp; INFO EXP</t>
  </si>
  <si>
    <t>Cust Svc Exp - Cust Assistance</t>
  </si>
  <si>
    <t>ID908.01</t>
  </si>
  <si>
    <t>DIR908.01</t>
  </si>
  <si>
    <t>Cust Svc Exp - Weatherization</t>
  </si>
  <si>
    <t>ID908.02</t>
  </si>
  <si>
    <t>Cust Svc Exp - Info &amp; Instruct</t>
  </si>
  <si>
    <t>ID909.00</t>
  </si>
  <si>
    <t>Cust Svc Exp - Misc</t>
  </si>
  <si>
    <t>ID910.00</t>
  </si>
  <si>
    <t>Cust Svc Exp - Lighting Demonstration</t>
  </si>
  <si>
    <t>ID911.00</t>
  </si>
  <si>
    <t>Cust Svc Exp - Residential Programs</t>
  </si>
  <si>
    <t>ID911.01</t>
  </si>
  <si>
    <t>DIR_RESID</t>
  </si>
  <si>
    <t>Total Customer Service (CSI.T)</t>
  </si>
  <si>
    <t>(47+48+49+50+51+52)</t>
  </si>
  <si>
    <t>Total Prod Trans Dist &amp; Cust Exp          (PTDC.T)</t>
  </si>
  <si>
    <t>(40+46+53)</t>
  </si>
  <si>
    <t>Adj Total Prod Trans Dist &amp; Cust Exp          (ADJPTDCE.T)</t>
  </si>
  <si>
    <t>(6+13+15+39+46+47+49+50+51+52)</t>
  </si>
  <si>
    <t>ADMIN &amp; GENERAL EXP</t>
  </si>
  <si>
    <t>A&amp;G Exp - Salaries</t>
  </si>
  <si>
    <t>ID920.00</t>
  </si>
  <si>
    <t>ADJPTDCE.T</t>
  </si>
  <si>
    <t>A&amp;G Exp - Salaries - Direct Assignment</t>
  </si>
  <si>
    <t>ID920.01</t>
  </si>
  <si>
    <t>DIR920.01</t>
  </si>
  <si>
    <t>A&amp;G Exp - Office Supplies</t>
  </si>
  <si>
    <t>ID921.00</t>
  </si>
  <si>
    <t>A&amp;G Exp - Transf (Credit)</t>
  </si>
  <si>
    <t>ID922.00</t>
  </si>
  <si>
    <t>A&amp;G Exp - Outside Services</t>
  </si>
  <si>
    <t>ID923.00</t>
  </si>
  <si>
    <t>A&amp;G Exp - Prop Insurances</t>
  </si>
  <si>
    <t>ID924.00</t>
  </si>
  <si>
    <t>PTDGP.T</t>
  </si>
  <si>
    <t>A&amp;G Exp - Injuries &amp; Damages</t>
  </si>
  <si>
    <t>ID925.00</t>
  </si>
  <si>
    <t>SW.T</t>
  </si>
  <si>
    <t>A&amp;G Exp - Pensions &amp; Benefits</t>
  </si>
  <si>
    <t>ID926.00</t>
  </si>
  <si>
    <t>A&amp;G Exp - Reg Comm Exp</t>
  </si>
  <si>
    <t>ID928.00.CLASS</t>
  </si>
  <si>
    <t>REVFAC7</t>
  </si>
  <si>
    <t>A&amp;G Exp - Misc Exp</t>
  </si>
  <si>
    <t>ID930.00</t>
  </si>
  <si>
    <t>A&amp;G Exp - Rents</t>
  </si>
  <si>
    <t>ID931.00</t>
  </si>
  <si>
    <t>A&amp;G Exp - Mnt of General Plant</t>
  </si>
  <si>
    <t>ID935.00</t>
  </si>
  <si>
    <t>A&amp;G Exp - Total                (AGE.T)</t>
  </si>
  <si>
    <t>(56+57+58+59+60+61+62+63+64+65+66+560)</t>
  </si>
  <si>
    <t>Other Operating Expenses</t>
  </si>
  <si>
    <t>Regulatory Debit</t>
  </si>
  <si>
    <t>ID411.01</t>
  </si>
  <si>
    <t>Gain / Loss on Disposition of Plant</t>
  </si>
  <si>
    <t>ID411.02</t>
  </si>
  <si>
    <t>Gain / Loss on Disposition - Prod Plant</t>
  </si>
  <si>
    <t>ID411.03</t>
  </si>
  <si>
    <t>Other Utility Income - FAS133</t>
  </si>
  <si>
    <t>ID411.04</t>
  </si>
  <si>
    <t>LOSS ON FV OF OPT - FAS133</t>
  </si>
  <si>
    <t>ID411.05</t>
  </si>
  <si>
    <t>Total Other Operating Expenses   (OOE.T)</t>
  </si>
  <si>
    <t>(68+69+70+71+72)</t>
  </si>
  <si>
    <t>A&amp;G Exp - Total Exp          (AGE.T)</t>
  </si>
  <si>
    <t>(67+73)</t>
  </si>
  <si>
    <t>Total Operation &amp; Maintenance Expense (OME.T)</t>
  </si>
  <si>
    <t>(54+74)</t>
  </si>
  <si>
    <t>DEPRECIATION AND AMORTIZATION</t>
  </si>
  <si>
    <t>Depr Exp - Production Steam Baseload</t>
  </si>
  <si>
    <t>ID403.01</t>
  </si>
  <si>
    <t>Depr Exp - Production Hydro</t>
  </si>
  <si>
    <t>ID403.02</t>
  </si>
  <si>
    <t>Depr Exp - Production Other</t>
  </si>
  <si>
    <t>ID403.03</t>
  </si>
  <si>
    <t>Depr Exp - Production Subtotal (DEPRST1.T)</t>
  </si>
  <si>
    <t>(76+77+78)</t>
  </si>
  <si>
    <t xml:space="preserve">Depr Exp - Transmission </t>
  </si>
  <si>
    <t>ID403.04</t>
  </si>
  <si>
    <t>Depr Exp - Distribution</t>
  </si>
  <si>
    <t>ID403.05</t>
  </si>
  <si>
    <t>Depr Exp - General</t>
  </si>
  <si>
    <t>ID403.06</t>
  </si>
  <si>
    <t>Depr Exp - FAS143</t>
  </si>
  <si>
    <t>ID403.07</t>
  </si>
  <si>
    <t>Depr Exp - VROW</t>
  </si>
  <si>
    <t>ID403.08</t>
  </si>
  <si>
    <t>Total Depreciation Expense          (DEP.T)</t>
  </si>
  <si>
    <t>(79+80+81+82+83+84)</t>
  </si>
  <si>
    <t>Amort Exp - Ltd Term Plant - Hydro Prod</t>
  </si>
  <si>
    <t>ID404.00</t>
  </si>
  <si>
    <t>Amort Exp - Ltd Term Plant - Other Prod</t>
  </si>
  <si>
    <t>ID404.01</t>
  </si>
  <si>
    <t xml:space="preserve">Amort Exp - Ltd Term Plant - Genl </t>
  </si>
  <si>
    <t>ID404.02</t>
  </si>
  <si>
    <t>Amort Exp - Ltd Term Plant - FAS143</t>
  </si>
  <si>
    <t>ID404.03</t>
  </si>
  <si>
    <t>Amort Exp - Ltd Term Plant - Total          (404.T)</t>
  </si>
  <si>
    <t>(86+87+88+89)</t>
  </si>
  <si>
    <t>Amort Exp - WUTC AFUDC - Production</t>
  </si>
  <si>
    <t>ID405.00</t>
  </si>
  <si>
    <t>Amort Exp - WUTC AFUDC - Transmission</t>
  </si>
  <si>
    <t>ID405.01</t>
  </si>
  <si>
    <t>Amort Exp - WUTC AFUDC - Non Project</t>
  </si>
  <si>
    <t>ID405.02</t>
  </si>
  <si>
    <t>Amort Exp - WUTC AFUDC - Total       (405.T)</t>
  </si>
  <si>
    <t>(91+92+93)</t>
  </si>
  <si>
    <t>Amort Exp - Acq Adjustment - Transmission</t>
  </si>
  <si>
    <t>ID406.00</t>
  </si>
  <si>
    <t>PC2</t>
  </si>
  <si>
    <t>Amort Exp - Acq Adjustment - Distribution</t>
  </si>
  <si>
    <t>ID406.01</t>
  </si>
  <si>
    <t>Amort Exp - Acq Adjustment - Total    (406.ACQ)</t>
  </si>
  <si>
    <t>(95+96)</t>
  </si>
  <si>
    <t>Amort Exp - FERC Colstrip - Production</t>
  </si>
  <si>
    <t>ID406.02</t>
  </si>
  <si>
    <t>Amort Exp - FERC Colstrip - Transmission</t>
  </si>
  <si>
    <t>ID406.03</t>
  </si>
  <si>
    <t>Amort Exp - FERC Colstrip - Non Project</t>
  </si>
  <si>
    <t>ID406.04</t>
  </si>
  <si>
    <t>Amort Exp - FERC Colstrip - Total       (406.COL)</t>
  </si>
  <si>
    <t>(98+99+100)</t>
  </si>
  <si>
    <t>Amort Exp - Encogen - Acq Adjustment</t>
  </si>
  <si>
    <t>ID406.05</t>
  </si>
  <si>
    <t>Amort Exp - Acq Adjust Total       (406.T)</t>
  </si>
  <si>
    <t>(97+101+102)</t>
  </si>
  <si>
    <t>Amort Exp - Property Losses</t>
  </si>
  <si>
    <t>ID407.00</t>
  </si>
  <si>
    <t>Total Amortization Exp          (AMRT.T)</t>
  </si>
  <si>
    <t>(90+94+103+104)</t>
  </si>
  <si>
    <t>Total Depr &amp; Amort Exp          (DAE.T)</t>
  </si>
  <si>
    <t>(85+105)</t>
  </si>
  <si>
    <t>TAXES OTHER THAN FEDERAL INCOME TAX</t>
  </si>
  <si>
    <t xml:space="preserve">Property Taxes </t>
  </si>
  <si>
    <t>ID236.00</t>
  </si>
  <si>
    <t>Payroll Taxes</t>
  </si>
  <si>
    <t>ID236.11</t>
  </si>
  <si>
    <t>Other Taxes - Wash Excise - Allocated</t>
  </si>
  <si>
    <t>ID236.21</t>
  </si>
  <si>
    <t>PROFORMA RETAIL TAX</t>
  </si>
  <si>
    <t>Other Taxes - Wash Excise - Firm Resale</t>
  </si>
  <si>
    <t>ID236.22</t>
  </si>
  <si>
    <t>DIR_RESALE</t>
  </si>
  <si>
    <t>Other Taxes - Muni Tax</t>
  </si>
  <si>
    <t>ID236.23</t>
  </si>
  <si>
    <t>REVFAC1</t>
  </si>
  <si>
    <t>Other Taxes - MT Corp Lic</t>
  </si>
  <si>
    <t>ID236.24</t>
  </si>
  <si>
    <t>Other Taxes - MT Elec Energy Lic</t>
  </si>
  <si>
    <t>ID236.25</t>
  </si>
  <si>
    <t>Total Other Taxes          (OT.T)</t>
  </si>
  <si>
    <t>(109+110+111+112+113)</t>
  </si>
  <si>
    <t>Total Taxes Other Than FIT          (TOTF.T)</t>
  </si>
  <si>
    <t>(107+108+114)</t>
  </si>
  <si>
    <t>FEDERAL INCOME TAXES</t>
  </si>
  <si>
    <t>Current Federal Income Tax</t>
  </si>
  <si>
    <t>IBFIT.T</t>
  </si>
  <si>
    <t>Provision for Def Inc Tax</t>
  </si>
  <si>
    <t>Prov for Def Income Tax (Credit)</t>
  </si>
  <si>
    <t>(116+117+118)</t>
  </si>
  <si>
    <t>(75+106+115+119)</t>
  </si>
  <si>
    <t>Check</t>
  </si>
  <si>
    <t>AGE.T</t>
  </si>
  <si>
    <t>Allocation of Electric Plant In Service</t>
  </si>
  <si>
    <t>ELECTRIC PLANT IN SERVICE</t>
  </si>
  <si>
    <t>INTANGIBLE PLANT</t>
  </si>
  <si>
    <t>Intangible Plant - Prod</t>
  </si>
  <si>
    <t>ID300.00</t>
  </si>
  <si>
    <t>Intangible Plant - Trans</t>
  </si>
  <si>
    <t>ID300.01</t>
  </si>
  <si>
    <t>Intangible Plant - Dist</t>
  </si>
  <si>
    <t>ID300.02</t>
  </si>
  <si>
    <t>Intangible Plant - Total     (INTP.T)</t>
  </si>
  <si>
    <t>PRODUCTION PLANT</t>
  </si>
  <si>
    <t>Steam Production</t>
  </si>
  <si>
    <t>ID310.00</t>
  </si>
  <si>
    <t>Hydro Production</t>
  </si>
  <si>
    <t>ID330.00</t>
  </si>
  <si>
    <t>Other Production</t>
  </si>
  <si>
    <t>ID340.00</t>
  </si>
  <si>
    <t>ID340.01</t>
  </si>
  <si>
    <t>Total Production Plant          (PP.T)</t>
  </si>
  <si>
    <t>(5+6+7+8)</t>
  </si>
  <si>
    <t>TRANSMISSION PLANT</t>
  </si>
  <si>
    <t>Transmission Plant - Integrated Generation</t>
  </si>
  <si>
    <t>ID350.00</t>
  </si>
  <si>
    <t>Transmission Plant - Bulk &gt;230kV</t>
  </si>
  <si>
    <t>ID350.01</t>
  </si>
  <si>
    <t>Transmission Plant - Sub &lt;230kV</t>
  </si>
  <si>
    <t>ID350.02</t>
  </si>
  <si>
    <t>Transmission Plant</t>
  </si>
  <si>
    <t>(10+11+12)</t>
  </si>
  <si>
    <t>DISTRIBUTION PLANT</t>
  </si>
  <si>
    <t>Land and Land Rights - Assigned</t>
  </si>
  <si>
    <t>DIR360.01</t>
  </si>
  <si>
    <t>Land and Land Rights - Allocated</t>
  </si>
  <si>
    <t>ID360.02</t>
  </si>
  <si>
    <t>360-NCP</t>
  </si>
  <si>
    <t>Land and Land Rights - Allocated Trans Related</t>
  </si>
  <si>
    <t>ID360.03</t>
  </si>
  <si>
    <t>Structures and Improve - Assigned</t>
  </si>
  <si>
    <t>DIR361.01</t>
  </si>
  <si>
    <t>Structures and Improve - Allocated</t>
  </si>
  <si>
    <t>ID361.02</t>
  </si>
  <si>
    <t>361-NCP</t>
  </si>
  <si>
    <t>Structures and Improve - Allocated Trans Related</t>
  </si>
  <si>
    <t>ID361.03</t>
  </si>
  <si>
    <t>Station Equipment - Assigned</t>
  </si>
  <si>
    <t>DIR362.01</t>
  </si>
  <si>
    <t>Station Equipment - Allocated</t>
  </si>
  <si>
    <t>ID362.02</t>
  </si>
  <si>
    <t>362-NCP</t>
  </si>
  <si>
    <t>Station Equipment - Allocated Trans Related</t>
  </si>
  <si>
    <t>ID362.03</t>
  </si>
  <si>
    <t>Poles Towers and Fixtures</t>
  </si>
  <si>
    <t>ID364.00</t>
  </si>
  <si>
    <t>OH-NCP</t>
  </si>
  <si>
    <t>Overhead Cond and Devices</t>
  </si>
  <si>
    <t>ID365.00</t>
  </si>
  <si>
    <t xml:space="preserve">Underground Conduit </t>
  </si>
  <si>
    <t>ID366.00</t>
  </si>
  <si>
    <t>UG-NCP</t>
  </si>
  <si>
    <t xml:space="preserve">Underground Cond and Devices </t>
  </si>
  <si>
    <t>ID367.00</t>
  </si>
  <si>
    <t>Line Transf  OVHD</t>
  </si>
  <si>
    <t>ID368.OH</t>
  </si>
  <si>
    <t>OH-TFMR</t>
  </si>
  <si>
    <t>Line Transf  UNGD</t>
  </si>
  <si>
    <t>ID368.UG</t>
  </si>
  <si>
    <t>UG-TFMR</t>
  </si>
  <si>
    <t xml:space="preserve">Line Transf  Assigned </t>
  </si>
  <si>
    <t>ID368.03</t>
  </si>
  <si>
    <t>DIR368.03</t>
  </si>
  <si>
    <t>Services - OVHD</t>
  </si>
  <si>
    <t>ID369.OH</t>
  </si>
  <si>
    <t>OH-SVC</t>
  </si>
  <si>
    <t>Services - UNGD</t>
  </si>
  <si>
    <t>ID369.UG</t>
  </si>
  <si>
    <t>Meters</t>
  </si>
  <si>
    <t>ID370.00</t>
  </si>
  <si>
    <t>METER</t>
  </si>
  <si>
    <t>Installation on Cus Premises - Capaitor</t>
  </si>
  <si>
    <t>ID371.00</t>
  </si>
  <si>
    <t>Leased Prop Assigned</t>
  </si>
  <si>
    <t>ID372.00</t>
  </si>
  <si>
    <t>DIR372.00</t>
  </si>
  <si>
    <t>Str &amp; Area Lighting Sys</t>
  </si>
  <si>
    <t>ID373.00</t>
  </si>
  <si>
    <t>Easements</t>
  </si>
  <si>
    <t>ID374.00</t>
  </si>
  <si>
    <t>Total Distribution Plant          (DP.T)</t>
  </si>
  <si>
    <t>(14+15+16+17+18+19+20+21+22+23+24+25+26+27+28+29+30+31+32+33+34+35+36)</t>
  </si>
  <si>
    <t>Total Transmission &amp; Distribution Plant          (TDP.T)</t>
  </si>
  <si>
    <t>(13+37)</t>
  </si>
  <si>
    <t>Prod Trans Dist Allocation Factor          (PTDP.T)</t>
  </si>
  <si>
    <t>(9+38)</t>
  </si>
  <si>
    <t>GENERAL PLANT</t>
  </si>
  <si>
    <t>Land &amp; Land Rights</t>
  </si>
  <si>
    <t>ID389.00</t>
  </si>
  <si>
    <t>Structures &amp; Improvements</t>
  </si>
  <si>
    <t>ID390.00</t>
  </si>
  <si>
    <t>Office Furniture &amp; Equip</t>
  </si>
  <si>
    <t>ID391.00</t>
  </si>
  <si>
    <t>Transportation Equip</t>
  </si>
  <si>
    <t>ID392.00</t>
  </si>
  <si>
    <t>Stores Equip</t>
  </si>
  <si>
    <t>ID393.00</t>
  </si>
  <si>
    <t>Tools &amp; Shop &amp; Garage Equip</t>
  </si>
  <si>
    <t>ID394.00</t>
  </si>
  <si>
    <t>SWPTD.T</t>
  </si>
  <si>
    <t>Lab Equip</t>
  </si>
  <si>
    <t>ID395.00</t>
  </si>
  <si>
    <t>Power Operated Equip</t>
  </si>
  <si>
    <t>ID396.00</t>
  </si>
  <si>
    <t>Communication Equip</t>
  </si>
  <si>
    <t>ID397.00</t>
  </si>
  <si>
    <t>Miscellaneous Equip</t>
  </si>
  <si>
    <t>ID398.00</t>
  </si>
  <si>
    <t>Total General Plant           (GP.T)</t>
  </si>
  <si>
    <t>(40+41+42+43+44+45+46+47+48+49)</t>
  </si>
  <si>
    <t>Total Prod, Trans, Dist &amp; Gen Plant          (PTDGP.T)</t>
  </si>
  <si>
    <t>(39+50)</t>
  </si>
  <si>
    <t>Const Complete Not Class - Prod</t>
  </si>
  <si>
    <t>ID106.01</t>
  </si>
  <si>
    <t>Const Complete Not Class - Trans</t>
  </si>
  <si>
    <t>ID106.02</t>
  </si>
  <si>
    <t>Const Complete Not Class - Dist</t>
  </si>
  <si>
    <t>ID106.03</t>
  </si>
  <si>
    <t>Const Complete Not Class - Gen</t>
  </si>
  <si>
    <t>ID106.04</t>
  </si>
  <si>
    <t>Const Complete Not Class - Total</t>
  </si>
  <si>
    <t>(52+53+54+55)</t>
  </si>
  <si>
    <t>Total Elec Plant In Service          (EPIS.T)</t>
  </si>
  <si>
    <t>(4+51+56)</t>
  </si>
  <si>
    <t>PLANT HELD FOR FUTURE USE</t>
  </si>
  <si>
    <t>Plant Held for Future Use - Transmission</t>
  </si>
  <si>
    <t>ID105.01</t>
  </si>
  <si>
    <t>Plant Held for Future Use - Distribution</t>
  </si>
  <si>
    <t>ID105.02</t>
  </si>
  <si>
    <t>Plant Held for Future Use - Total          (PHFU.T)</t>
  </si>
  <si>
    <t>(58+59)</t>
  </si>
  <si>
    <t>Bonneville Exchange Power</t>
  </si>
  <si>
    <t>BEP.T</t>
  </si>
  <si>
    <t>Working Capital</t>
  </si>
  <si>
    <t>Misc Def Debits - Conservation Related</t>
  </si>
  <si>
    <t>ID186.01</t>
  </si>
  <si>
    <t>Conservation Trust</t>
  </si>
  <si>
    <t>ID186.02</t>
  </si>
  <si>
    <t>Total Conservation Investment          (WEATH.T)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</si>
</sst>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[$-409]dddd\,\ mmmm\ dd\,\ yyyy"/>
    <numFmt numFmtId="188" formatCode="[$-F800]dddd\,\ mmmm\ dd\,\ yyyy"/>
    <numFmt numFmtId="189" formatCode="0.000000"/>
    <numFmt numFmtId="190" formatCode="[$-409]mmmm\ d\,\ yyyy;@"/>
    <numFmt numFmtId="191" formatCode="&quot;$&quot;#,##0.000_);[Red]\(&quot;$&quot;#,##0.000\)"/>
    <numFmt numFmtId="192" formatCode="&quot;$&quot;#,##0.00000_);[Red]\(&quot;$&quot;#,##0.00000\)"/>
    <numFmt numFmtId="193" formatCode="&quot;$&quot;#,##0.000000_);[Red]\(&quot;$&quot;#,##0.000000\)"/>
  </numFmts>
  <fonts count="12">
    <font>
      <sz val="8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z val="8"/>
      <color indexed="8"/>
      <name val="Helv"/>
      <family val="0"/>
    </font>
    <font>
      <sz val="6"/>
      <name val="Helv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2" borderId="1" xfId="0" applyFont="1" applyFill="1" applyBorder="1" applyAlignment="1" quotePrefix="1">
      <alignment horizontal="right" vertical="top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164" fontId="8" fillId="2" borderId="3" xfId="0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 quotePrefix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22" fontId="7" fillId="0" borderId="0" xfId="0" applyNumberFormat="1" applyFont="1" applyAlignment="1">
      <alignment vertical="top"/>
    </xf>
    <xf numFmtId="164" fontId="0" fillId="0" borderId="0" xfId="0" applyNumberFormat="1" applyAlignment="1">
      <alignment horizontal="centerContinuous" vertical="top"/>
    </xf>
    <xf numFmtId="22" fontId="7" fillId="0" borderId="0" xfId="0" applyNumberFormat="1" applyFont="1" applyAlignment="1">
      <alignment horizontal="center" vertical="top" wrapText="1"/>
    </xf>
    <xf numFmtId="190" fontId="7" fillId="0" borderId="0" xfId="0" applyNumberFormat="1" applyFont="1" applyFill="1" applyBorder="1" applyAlignment="1">
      <alignment horizontal="left" vertical="top" wrapText="1"/>
    </xf>
    <xf numFmtId="15" fontId="7" fillId="0" borderId="0" xfId="0" applyNumberFormat="1" applyFont="1" applyAlignment="1">
      <alignment vertical="top"/>
    </xf>
    <xf numFmtId="0" fontId="0" fillId="0" borderId="1" xfId="0" applyFill="1" applyBorder="1" applyAlignment="1">
      <alignment horizontal="right" vertical="top" wrapText="1"/>
    </xf>
    <xf numFmtId="164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3" fontId="7" fillId="0" borderId="5" xfId="15" applyNumberFormat="1" applyFont="1" applyFill="1" applyBorder="1" applyAlignment="1" applyProtection="1">
      <alignment horizontal="center" vertical="top" wrapText="1"/>
      <protection locked="0"/>
    </xf>
    <xf numFmtId="3" fontId="7" fillId="0" borderId="2" xfId="15" applyNumberFormat="1" applyFont="1" applyFill="1" applyBorder="1" applyAlignment="1" applyProtection="1">
      <alignment horizontal="center" vertical="top" wrapText="1"/>
      <protection locked="0"/>
    </xf>
    <xf numFmtId="3" fontId="7" fillId="0" borderId="1" xfId="1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top" wrapText="1"/>
    </xf>
    <xf numFmtId="14" fontId="0" fillId="0" borderId="6" xfId="0" applyNumberForma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15" applyNumberFormat="1" applyFont="1" applyFill="1" applyBorder="1" applyAlignment="1" applyProtection="1">
      <alignment horizontal="center" vertical="top" wrapText="1"/>
      <protection locked="0"/>
    </xf>
    <xf numFmtId="3" fontId="7" fillId="0" borderId="7" xfId="15" applyNumberFormat="1" applyFont="1" applyFill="1" applyBorder="1" applyAlignment="1" applyProtection="1">
      <alignment horizontal="center" vertical="top" wrapText="1"/>
      <protection locked="0"/>
    </xf>
    <xf numFmtId="3" fontId="7" fillId="0" borderId="6" xfId="15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 quotePrefix="1">
      <alignment horizontal="center" vertical="top" wrapText="1"/>
    </xf>
    <xf numFmtId="3" fontId="7" fillId="0" borderId="8" xfId="15" applyNumberFormat="1" applyFont="1" applyFill="1" applyBorder="1" applyAlignment="1" applyProtection="1">
      <alignment horizontal="center" vertical="top" wrapText="1"/>
      <protection locked="0"/>
    </xf>
    <xf numFmtId="3" fontId="7" fillId="0" borderId="4" xfId="15" applyNumberFormat="1" applyFont="1" applyFill="1" applyBorder="1" applyAlignment="1" applyProtection="1">
      <alignment horizontal="center" vertical="top" wrapText="1"/>
      <protection locked="0"/>
    </xf>
    <xf numFmtId="3" fontId="7" fillId="0" borderId="3" xfId="1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quotePrefix="1">
      <alignment horizontal="center" vertical="top" wrapText="1"/>
    </xf>
    <xf numFmtId="178" fontId="0" fillId="0" borderId="0" xfId="0" applyNumberFormat="1" applyAlignment="1">
      <alignment/>
    </xf>
    <xf numFmtId="0" fontId="0" fillId="0" borderId="0" xfId="0" applyAlignment="1">
      <alignment vertical="top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center" vertical="top" wrapText="1"/>
    </xf>
    <xf numFmtId="0" fontId="7" fillId="0" borderId="0" xfId="0" applyFont="1" applyAlignment="1" quotePrefix="1">
      <alignment horizontal="left" vertical="top" wrapText="1"/>
    </xf>
    <xf numFmtId="10" fontId="0" fillId="0" borderId="0" xfId="19" applyNumberFormat="1" applyAlignment="1">
      <alignment/>
    </xf>
    <xf numFmtId="3" fontId="7" fillId="0" borderId="0" xfId="0" applyNumberFormat="1" applyFont="1" applyAlignment="1">
      <alignment vertical="top"/>
    </xf>
    <xf numFmtId="0" fontId="7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3" borderId="11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Continuous"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Font="1" applyAlignment="1">
      <alignment vertical="top"/>
    </xf>
    <xf numFmtId="22" fontId="0" fillId="0" borderId="0" xfId="0" applyNumberFormat="1" applyFont="1" applyAlignment="1">
      <alignment horizontal="center" vertical="top" wrapText="1"/>
    </xf>
    <xf numFmtId="15" fontId="0" fillId="0" borderId="0" xfId="0" applyNumberFormat="1" applyFont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vertical="top" wrapText="1"/>
    </xf>
    <xf numFmtId="9" fontId="0" fillId="0" borderId="0" xfId="0" applyNumberFormat="1" applyFont="1" applyAlignment="1" quotePrefix="1">
      <alignment horizontal="center" vertical="top" wrapText="1"/>
    </xf>
    <xf numFmtId="9" fontId="0" fillId="0" borderId="0" xfId="19" applyAlignment="1">
      <alignment/>
    </xf>
    <xf numFmtId="10" fontId="0" fillId="0" borderId="0" xfId="0" applyNumberFormat="1" applyAlignment="1">
      <alignment/>
    </xf>
    <xf numFmtId="9" fontId="0" fillId="0" borderId="0" xfId="19" applyAlignment="1">
      <alignment vertical="top"/>
    </xf>
    <xf numFmtId="9" fontId="0" fillId="0" borderId="0" xfId="0" applyNumberFormat="1" applyAlignment="1">
      <alignment vertical="top"/>
    </xf>
    <xf numFmtId="3" fontId="0" fillId="0" borderId="0" xfId="0" applyNumberFormat="1" applyFont="1" applyAlignment="1">
      <alignment vertical="top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Alignment="1" quotePrefix="1">
      <alignment horizontal="left" vertical="top" wrapText="1"/>
    </xf>
    <xf numFmtId="41" fontId="7" fillId="0" borderId="0" xfId="0" applyNumberFormat="1" applyFont="1" applyAlignment="1">
      <alignment vertical="top" wrapText="1"/>
    </xf>
    <xf numFmtId="37" fontId="7" fillId="0" borderId="0" xfId="0" applyNumberFormat="1" applyFont="1" applyAlignment="1">
      <alignment vertical="top"/>
    </xf>
    <xf numFmtId="3" fontId="7" fillId="0" borderId="0" xfId="15" applyNumberFormat="1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6" fontId="7" fillId="0" borderId="0" xfId="16" applyNumberFormat="1" applyFont="1" applyAlignment="1">
      <alignment horizontal="center" vertical="top"/>
    </xf>
    <xf numFmtId="0" fontId="7" fillId="0" borderId="0" xfId="0" applyFont="1" applyFill="1" applyAlignment="1" quotePrefix="1">
      <alignment horizontal="center" vertical="top" wrapText="1"/>
    </xf>
    <xf numFmtId="0" fontId="7" fillId="0" borderId="0" xfId="0" applyFont="1" applyAlignment="1">
      <alignment horizontal="centerContinuous" vertical="top" wrapText="1"/>
    </xf>
    <xf numFmtId="6" fontId="7" fillId="0" borderId="0" xfId="16" applyNumberFormat="1" applyFont="1" applyAlignment="1">
      <alignment horizontal="center" vertical="top" wrapText="1"/>
    </xf>
    <xf numFmtId="18" fontId="7" fillId="0" borderId="0" xfId="0" applyNumberFormat="1" applyFont="1" applyAlignment="1">
      <alignment vertical="top" wrapText="1"/>
    </xf>
    <xf numFmtId="15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Continuous" vertical="top" wrapText="1"/>
    </xf>
    <xf numFmtId="164" fontId="7" fillId="0" borderId="0" xfId="0" applyNumberFormat="1" applyFont="1" applyAlignment="1">
      <alignment horizontal="center" vertical="top" wrapText="1"/>
    </xf>
    <xf numFmtId="22" fontId="7" fillId="0" borderId="0" xfId="0" applyNumberFormat="1" applyFont="1" applyAlignment="1">
      <alignment vertical="top" wrapText="1"/>
    </xf>
    <xf numFmtId="6" fontId="7" fillId="0" borderId="0" xfId="16" applyNumberFormat="1" applyFont="1" applyBorder="1" applyAlignment="1">
      <alignment horizontal="center" vertical="top" wrapText="1"/>
    </xf>
    <xf numFmtId="0" fontId="7" fillId="0" borderId="0" xfId="0" applyFont="1" applyFill="1" applyAlignment="1" quotePrefix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 wrapText="1"/>
      <protection locked="0"/>
    </xf>
    <xf numFmtId="0" fontId="7" fillId="4" borderId="0" xfId="0" applyFont="1" applyFill="1" applyAlignment="1" applyProtection="1" quotePrefix="1">
      <alignment horizontal="left" vertical="top"/>
      <protection locked="0"/>
    </xf>
    <xf numFmtId="0" fontId="9" fillId="4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 quotePrefix="1">
      <alignment horizontal="left" vertical="top" wrapText="1"/>
      <protection locked="0"/>
    </xf>
    <xf numFmtId="0" fontId="7" fillId="0" borderId="0" xfId="0" applyFont="1" applyBorder="1" applyAlignment="1" applyProtection="1" quotePrefix="1">
      <alignment horizontal="left" vertical="top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 quotePrefix="1">
      <alignment horizontal="left" vertical="top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7" fillId="4" borderId="0" xfId="0" applyFont="1" applyFill="1" applyBorder="1" applyAlignment="1" applyProtection="1" quotePrefix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 quotePrefix="1">
      <alignment horizontal="center" vertical="top"/>
      <protection locked="0"/>
    </xf>
    <xf numFmtId="3" fontId="7" fillId="4" borderId="0" xfId="0" applyNumberFormat="1" applyFont="1" applyFill="1" applyAlignment="1" applyProtection="1" quotePrefix="1">
      <alignment horizontal="left" vertical="top"/>
      <protection locked="0"/>
    </xf>
    <xf numFmtId="0" fontId="7" fillId="0" borderId="0" xfId="0" applyFont="1" applyAlignment="1" applyProtection="1" quotePrefix="1">
      <alignment horizontal="center" vertical="top"/>
      <protection locked="0"/>
    </xf>
    <xf numFmtId="3" fontId="7" fillId="0" borderId="0" xfId="0" applyNumberFormat="1" applyFont="1" applyFill="1" applyAlignment="1">
      <alignment vertical="top" wrapText="1"/>
    </xf>
    <xf numFmtId="3" fontId="0" fillId="0" borderId="0" xfId="15" applyNumberFormat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15" applyNumberFormat="1" applyAlignment="1">
      <alignment horizontal="center" vertical="top"/>
    </xf>
    <xf numFmtId="6" fontId="0" fillId="0" borderId="0" xfId="16" applyNumberFormat="1" applyAlignment="1">
      <alignment horizontal="center" vertical="top"/>
    </xf>
    <xf numFmtId="3" fontId="7" fillId="5" borderId="0" xfId="0" applyNumberFormat="1" applyFont="1" applyFill="1" applyBorder="1" applyAlignment="1">
      <alignment horizontal="center" vertical="top" wrapText="1"/>
    </xf>
    <xf numFmtId="41" fontId="7" fillId="5" borderId="0" xfId="0" applyNumberFormat="1" applyFont="1" applyFill="1" applyBorder="1" applyAlignment="1">
      <alignment horizontal="center" vertical="top" wrapText="1"/>
    </xf>
    <xf numFmtId="18" fontId="7" fillId="0" borderId="0" xfId="0" applyNumberFormat="1" applyFont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right" vertical="top" wrapText="1"/>
    </xf>
    <xf numFmtId="41" fontId="7" fillId="0" borderId="0" xfId="0" applyNumberFormat="1" applyFont="1" applyBorder="1" applyAlignment="1">
      <alignment vertical="top" wrapText="1"/>
    </xf>
    <xf numFmtId="41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3" fontId="7" fillId="0" borderId="0" xfId="0" applyNumberFormat="1" applyFont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 quotePrefix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41" fontId="7" fillId="0" borderId="0" xfId="0" applyNumberFormat="1" applyFont="1" applyFill="1" applyBorder="1" applyAlignment="1" quotePrefix="1">
      <alignment horizontal="center" vertical="top" wrapText="1"/>
    </xf>
    <xf numFmtId="3" fontId="7" fillId="0" borderId="0" xfId="0" applyNumberFormat="1" applyFont="1" applyBorder="1" applyAlignment="1" quotePrefix="1">
      <alignment horizontal="center" vertical="top" wrapText="1"/>
    </xf>
    <xf numFmtId="41" fontId="7" fillId="0" borderId="0" xfId="0" applyNumberFormat="1" applyFont="1" applyBorder="1" applyAlignment="1" quotePrefix="1">
      <alignment horizontal="center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/>
      <protection locked="0"/>
    </xf>
    <xf numFmtId="41" fontId="7" fillId="0" borderId="0" xfId="0" applyNumberFormat="1" applyFont="1" applyFill="1" applyAlignment="1" quotePrefix="1">
      <alignment horizontal="center" vertical="top"/>
    </xf>
    <xf numFmtId="41" fontId="7" fillId="0" borderId="0" xfId="0" applyNumberFormat="1" applyFont="1" applyFill="1" applyAlignment="1" applyProtection="1" quotePrefix="1">
      <alignment horizontal="center" vertical="top"/>
      <protection locked="0"/>
    </xf>
    <xf numFmtId="3" fontId="7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vertical="top" wrapText="1"/>
      <protection locked="0"/>
    </xf>
    <xf numFmtId="4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Border="1" applyAlignment="1">
      <alignment horizontal="center" vertical="top" wrapText="1"/>
    </xf>
    <xf numFmtId="0" fontId="9" fillId="4" borderId="0" xfId="0" applyFont="1" applyFill="1" applyAlignment="1" applyProtection="1" quotePrefix="1">
      <alignment horizontal="left" vertical="top"/>
      <protection locked="0"/>
    </xf>
    <xf numFmtId="41" fontId="7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Continuous" vertical="top" wrapText="1"/>
    </xf>
    <xf numFmtId="22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Continuous" vertical="top" wrapText="1"/>
    </xf>
    <xf numFmtId="16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center" vertical="top" wrapText="1"/>
    </xf>
    <xf numFmtId="22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8" fontId="0" fillId="0" borderId="0" xfId="0" applyNumberFormat="1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37" fontId="0" fillId="0" borderId="0" xfId="0" applyNumberFormat="1" applyBorder="1" applyAlignment="1">
      <alignment horizontal="center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 quotePrefix="1">
      <alignment horizontal="left" vertical="top" wrapText="1"/>
    </xf>
    <xf numFmtId="0" fontId="0" fillId="0" borderId="0" xfId="0" applyBorder="1" applyAlignment="1" quotePrefix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 quotePrefix="1">
      <alignment horizontal="center" vertical="top" wrapText="1"/>
    </xf>
    <xf numFmtId="0" fontId="7" fillId="0" borderId="0" xfId="0" applyFont="1" applyFill="1" applyBorder="1" applyAlignment="1" applyProtection="1" quotePrefix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quotePrefix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horizontal="center" vertical="top"/>
    </xf>
    <xf numFmtId="0" fontId="0" fillId="0" borderId="0" xfId="0" applyFill="1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quotePrefix="1">
      <alignment horizontal="center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horizontal="left" vertical="top" wrapText="1"/>
      <protection locked="0"/>
    </xf>
    <xf numFmtId="0" fontId="0" fillId="0" borderId="0" xfId="0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 applyProtection="1" quotePrefix="1">
      <alignment horizontal="left" vertical="top" wrapText="1"/>
      <protection locked="0"/>
    </xf>
    <xf numFmtId="178" fontId="0" fillId="0" borderId="0" xfId="0" applyNumberFormat="1" applyAlignment="1">
      <alignment vertical="top"/>
    </xf>
    <xf numFmtId="18" fontId="7" fillId="0" borderId="0" xfId="0" applyNumberFormat="1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horizontal="centerContinuous" vertical="top" wrapText="1"/>
    </xf>
    <xf numFmtId="22" fontId="7" fillId="0" borderId="0" xfId="0" applyNumberFormat="1" applyFont="1" applyFill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 quotePrefix="1">
      <alignment horizontal="left" vertical="top" wrapText="1"/>
    </xf>
    <xf numFmtId="10" fontId="0" fillId="0" borderId="0" xfId="19" applyNumberFormat="1" applyAlignment="1">
      <alignment vertical="top"/>
    </xf>
    <xf numFmtId="10" fontId="0" fillId="0" borderId="0" xfId="19" applyNumberFormat="1" applyAlignment="1">
      <alignment horizontal="center" vertical="top"/>
    </xf>
    <xf numFmtId="182" fontId="0" fillId="0" borderId="0" xfId="0" applyNumberFormat="1" applyFill="1" applyBorder="1" applyAlignment="1">
      <alignment horizontal="right" vertical="top" wrapText="1"/>
    </xf>
    <xf numFmtId="182" fontId="0" fillId="0" borderId="0" xfId="0" applyNumberFormat="1" applyFill="1" applyBorder="1" applyAlignment="1">
      <alignment horizontal="center" vertical="top" wrapText="1"/>
    </xf>
    <xf numFmtId="9" fontId="0" fillId="0" borderId="0" xfId="19" applyFill="1" applyBorder="1" applyAlignment="1">
      <alignment horizontal="right" vertical="top" wrapText="1"/>
    </xf>
    <xf numFmtId="9" fontId="0" fillId="0" borderId="0" xfId="19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8" fontId="0" fillId="0" borderId="0" xfId="16" applyFill="1" applyBorder="1" applyAlignment="1">
      <alignment horizontal="center" vertical="top" wrapText="1"/>
    </xf>
    <xf numFmtId="8" fontId="0" fillId="0" borderId="0" xfId="16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8" fontId="0" fillId="0" borderId="0" xfId="16" applyFill="1" applyAlignment="1">
      <alignment horizontal="center" vertical="top"/>
    </xf>
    <xf numFmtId="8" fontId="0" fillId="0" borderId="0" xfId="16" applyFill="1" applyAlignment="1">
      <alignment vertical="top"/>
    </xf>
    <xf numFmtId="173" fontId="0" fillId="0" borderId="0" xfId="0" applyNumberFormat="1" applyFill="1" applyAlignment="1">
      <alignment horizontal="center" vertical="top" wrapText="1"/>
    </xf>
    <xf numFmtId="173" fontId="0" fillId="0" borderId="0" xfId="0" applyNumberForma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8" fillId="0" borderId="1" xfId="0" applyFont="1" applyFill="1" applyBorder="1" applyAlignment="1" quotePrefix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164" fontId="8" fillId="0" borderId="3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22" fontId="0" fillId="0" borderId="0" xfId="0" applyNumberFormat="1" applyFont="1" applyFill="1" applyAlignment="1">
      <alignment horizontal="right" vertical="top" wrapText="1"/>
    </xf>
    <xf numFmtId="14" fontId="0" fillId="0" borderId="0" xfId="0" applyNumberFormat="1" applyFill="1" applyBorder="1" applyAlignment="1">
      <alignment horizontal="right" vertical="top" wrapText="1"/>
    </xf>
    <xf numFmtId="188" fontId="10" fillId="0" borderId="0" xfId="0" applyNumberFormat="1" applyFont="1" applyFill="1" applyBorder="1" applyAlignment="1">
      <alignment horizontal="left" vertical="top" wrapText="1"/>
    </xf>
    <xf numFmtId="22" fontId="0" fillId="0" borderId="0" xfId="0" applyNumberFormat="1" applyFont="1" applyFill="1" applyAlignment="1">
      <alignment vertical="top" wrapText="1"/>
    </xf>
    <xf numFmtId="14" fontId="0" fillId="0" borderId="0" xfId="0" applyNumberFormat="1" applyFont="1" applyFill="1" applyAlignment="1">
      <alignment horizontal="center" vertical="top" wrapText="1"/>
    </xf>
    <xf numFmtId="18" fontId="0" fillId="0" borderId="0" xfId="0" applyNumberFormat="1" applyFont="1" applyFill="1" applyAlignment="1">
      <alignment horizontal="right" vertical="top" wrapText="1"/>
    </xf>
    <xf numFmtId="15" fontId="0" fillId="0" borderId="0" xfId="0" applyNumberFormat="1" applyFont="1" applyFill="1" applyAlignment="1">
      <alignment horizontal="right" vertical="top" wrapText="1"/>
    </xf>
    <xf numFmtId="0" fontId="0" fillId="0" borderId="5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 wrapText="1"/>
    </xf>
    <xf numFmtId="41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quotePrefix="1">
      <alignment horizontal="left" vertical="top" wrapText="1"/>
    </xf>
    <xf numFmtId="3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 quotePrefix="1">
      <alignment horizontal="center" vertical="top" wrapText="1"/>
      <protection locked="0"/>
    </xf>
    <xf numFmtId="0" fontId="0" fillId="0" borderId="0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75" fontId="0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0" fontId="0" fillId="0" borderId="0" xfId="0" applyFont="1" applyFill="1" applyAlignment="1" quotePrefix="1">
      <alignment horizontal="left" vertical="top"/>
    </xf>
    <xf numFmtId="41" fontId="0" fillId="0" borderId="0" xfId="0" applyNumberFormat="1" applyFont="1" applyFill="1" applyAlignment="1">
      <alignment horizontal="right"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41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0" fillId="0" borderId="0" xfId="0" applyNumberFormat="1" applyFont="1" applyFill="1" applyBorder="1" applyAlignment="1" quotePrefix="1">
      <alignment horizontal="center" vertical="top" wrapText="1"/>
    </xf>
    <xf numFmtId="3" fontId="0" fillId="0" borderId="0" xfId="0" applyNumberFormat="1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 quotePrefix="1">
      <alignment horizontal="left" vertical="top"/>
    </xf>
    <xf numFmtId="4" fontId="0" fillId="0" borderId="0" xfId="15" applyAlignment="1">
      <alignment/>
    </xf>
    <xf numFmtId="41" fontId="0" fillId="0" borderId="0" xfId="0" applyNumberFormat="1" applyFill="1" applyAlignment="1">
      <alignment horizontal="right" vertical="top"/>
    </xf>
    <xf numFmtId="0" fontId="0" fillId="0" borderId="0" xfId="0" applyFill="1" applyAlignment="1" quotePrefix="1">
      <alignment horizontal="left" vertical="top"/>
    </xf>
    <xf numFmtId="0" fontId="0" fillId="0" borderId="0" xfId="0" applyFont="1" applyFill="1" applyAlignment="1" quotePrefix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 quotePrefix="1">
      <alignment horizontal="left" vertical="top" wrapText="1"/>
    </xf>
    <xf numFmtId="9" fontId="0" fillId="0" borderId="0" xfId="19" applyFont="1" applyFill="1" applyAlignment="1">
      <alignment horizontal="center" vertical="top" wrapText="1"/>
    </xf>
    <xf numFmtId="3" fontId="0" fillId="0" borderId="0" xfId="0" applyNumberFormat="1" applyFont="1" applyFill="1" applyAlignment="1" quotePrefix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Border="1" applyAlignment="1" applyProtection="1">
      <alignment horizontal="right" vertical="top" wrapText="1"/>
      <protection locked="0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 quotePrefix="1">
      <alignment horizontal="left" vertical="top" wrapText="1"/>
    </xf>
    <xf numFmtId="0" fontId="11" fillId="0" borderId="16" xfId="0" applyFont="1" applyFill="1" applyBorder="1" applyAlignment="1" quotePrefix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 applyProtection="1">
      <alignment horizontal="center" vertical="top" wrapText="1"/>
      <protection locked="0"/>
    </xf>
    <xf numFmtId="3" fontId="0" fillId="0" borderId="16" xfId="0" applyNumberFormat="1" applyFont="1" applyFill="1" applyBorder="1" applyAlignment="1" applyProtection="1">
      <alignment horizontal="right" vertical="top" wrapText="1"/>
      <protection locked="0"/>
    </xf>
    <xf numFmtId="41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 quotePrefix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 quotePrefix="1">
      <alignment horizontal="left" vertical="top" wrapText="1"/>
    </xf>
    <xf numFmtId="0" fontId="11" fillId="0" borderId="0" xfId="0" applyFont="1" applyFill="1" applyAlignment="1" quotePrefix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3" fontId="0" fillId="0" borderId="0" xfId="15" applyNumberFormat="1" applyFont="1" applyFill="1" applyAlignment="1">
      <alignment horizontal="right" vertical="top" wrapText="1"/>
    </xf>
    <xf numFmtId="193" fontId="0" fillId="0" borderId="0" xfId="16" applyNumberFormat="1" applyFont="1" applyFill="1" applyBorder="1" applyAlignment="1" applyProtection="1">
      <alignment horizontal="right" vertical="top" wrapText="1"/>
      <protection locked="0"/>
    </xf>
    <xf numFmtId="193" fontId="0" fillId="0" borderId="0" xfId="16" applyNumberFormat="1" applyAlignment="1">
      <alignment horizontal="right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 wrapText="1"/>
    </xf>
    <xf numFmtId="193" fontId="0" fillId="0" borderId="16" xfId="16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193" fontId="0" fillId="0" borderId="0" xfId="16" applyNumberFormat="1" applyFont="1" applyFill="1" applyAlignment="1">
      <alignment horizontal="right" vertical="top" wrapText="1"/>
    </xf>
    <xf numFmtId="0" fontId="11" fillId="0" borderId="1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vertical="top" wrapText="1"/>
    </xf>
    <xf numFmtId="0" fontId="11" fillId="0" borderId="16" xfId="0" applyFont="1" applyFill="1" applyBorder="1" applyAlignment="1" quotePrefix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193" fontId="11" fillId="0" borderId="16" xfId="16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 quotePrefix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3" fontId="11" fillId="0" borderId="0" xfId="0" applyNumberFormat="1" applyFont="1" applyFill="1" applyBorder="1" applyAlignment="1" applyProtection="1">
      <alignment horizontal="center" vertical="top" wrapText="1"/>
      <protection locked="0"/>
    </xf>
    <xf numFmtId="193" fontId="11" fillId="0" borderId="0" xfId="16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quotePrefix="1">
      <alignment horizontal="left" vertical="top" wrapText="1"/>
    </xf>
    <xf numFmtId="3" fontId="11" fillId="0" borderId="0" xfId="0" applyNumberFormat="1" applyFont="1" applyFill="1" applyAlignment="1">
      <alignment horizontal="center" vertical="top" wrapText="1"/>
    </xf>
    <xf numFmtId="193" fontId="11" fillId="0" borderId="0" xfId="16" applyNumberFormat="1" applyFont="1" applyFill="1" applyAlignment="1">
      <alignment horizontal="right" vertical="top" wrapText="1"/>
    </xf>
    <xf numFmtId="193" fontId="0" fillId="0" borderId="0" xfId="16" applyNumberFormat="1" applyFont="1" applyFill="1" applyAlignment="1">
      <alignment horizontal="right" vertical="top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V101"/>
  <sheetViews>
    <sheetView tabSelected="1" view="pageBreakPreview" zoomScale="60" workbookViewId="0" topLeftCell="A1">
      <pane xSplit="3" ySplit="10" topLeftCell="F2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64" sqref="B64"/>
    </sheetView>
  </sheetViews>
  <sheetFormatPr defaultColWidth="9.33203125" defaultRowHeight="11.25"/>
  <cols>
    <col min="1" max="1" width="9.33203125" style="1" customWidth="1"/>
    <col min="2" max="2" width="35.16015625" style="8" customWidth="1"/>
    <col min="3" max="3" width="10.66015625" style="9" customWidth="1"/>
    <col min="4" max="4" width="22" style="4" bestFit="1" customWidth="1"/>
    <col min="5" max="5" width="14" style="4" bestFit="1" customWidth="1"/>
    <col min="6" max="9" width="13.16015625" style="4" bestFit="1" customWidth="1"/>
    <col min="10" max="12" width="12.16015625" style="4" bestFit="1" customWidth="1"/>
    <col min="13" max="13" width="11.5" style="4" bestFit="1" customWidth="1"/>
    <col min="14" max="14" width="14" style="4" hidden="1" customWidth="1"/>
    <col min="15" max="16" width="13.16015625" style="40" hidden="1" customWidth="1"/>
    <col min="17" max="17" width="13.16015625" style="4" hidden="1" customWidth="1"/>
    <col min="18" max="18" width="12.5" style="4" hidden="1" customWidth="1"/>
    <col min="19" max="19" width="9.66015625" style="4" hidden="1" customWidth="1"/>
    <col min="20" max="20" width="12.16015625" style="4" hidden="1" customWidth="1"/>
    <col min="21" max="21" width="13.33203125" style="4" hidden="1" customWidth="1"/>
    <col min="22" max="24" width="12.16015625" style="4" hidden="1" customWidth="1"/>
    <col min="25" max="25" width="11.5" style="4" hidden="1" customWidth="1"/>
    <col min="26" max="26" width="10.5" style="4" hidden="1" customWidth="1"/>
    <col min="27" max="16384" width="9.66015625" style="4" customWidth="1"/>
  </cols>
  <sheetData>
    <row r="1" spans="1:16" ht="10.5">
      <c r="A1" s="1">
        <v>49</v>
      </c>
      <c r="B1" s="2" t="s">
        <v>730</v>
      </c>
      <c r="C1" s="3">
        <v>1</v>
      </c>
      <c r="K1" s="4" t="s">
        <v>731</v>
      </c>
      <c r="O1" s="4"/>
      <c r="P1" s="4"/>
    </row>
    <row r="2" spans="1:16" ht="11.25" thickBot="1">
      <c r="A2" s="1">
        <v>1</v>
      </c>
      <c r="B2" s="5" t="s">
        <v>732</v>
      </c>
      <c r="C2" s="6">
        <v>2</v>
      </c>
      <c r="K2" s="7" t="s">
        <v>733</v>
      </c>
      <c r="O2" s="4"/>
      <c r="P2" s="4"/>
    </row>
    <row r="3" spans="15:16" ht="10.5">
      <c r="O3" s="4"/>
      <c r="P3" s="4"/>
    </row>
    <row r="4" spans="1:16" ht="11.25">
      <c r="A4" s="10"/>
      <c r="B4" s="9" t="s">
        <v>734</v>
      </c>
      <c r="D4" s="11"/>
      <c r="E4" s="12"/>
      <c r="J4" s="13"/>
      <c r="K4" s="13"/>
      <c r="O4" s="4"/>
      <c r="P4" s="4"/>
    </row>
    <row r="5" spans="2:16" ht="11.25">
      <c r="B5" s="9" t="s">
        <v>735</v>
      </c>
      <c r="D5" s="14"/>
      <c r="E5" s="12"/>
      <c r="O5" s="4"/>
      <c r="P5" s="4"/>
    </row>
    <row r="6" spans="2:16" ht="11.25" thickBot="1">
      <c r="B6" s="15" t="s">
        <v>736</v>
      </c>
      <c r="D6" s="16">
        <v>38290</v>
      </c>
      <c r="F6" s="17"/>
      <c r="O6" s="4"/>
      <c r="P6" s="4"/>
    </row>
    <row r="7" spans="1:32" s="24" customFormat="1" ht="21">
      <c r="A7" s="18"/>
      <c r="B7" s="19"/>
      <c r="C7" s="20" t="s">
        <v>738</v>
      </c>
      <c r="D7" s="20"/>
      <c r="E7" s="21" t="s">
        <v>739</v>
      </c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2" t="s">
        <v>739</v>
      </c>
      <c r="N7" s="21" t="s">
        <v>740</v>
      </c>
      <c r="O7" s="23" t="s">
        <v>741</v>
      </c>
      <c r="P7" s="21" t="s">
        <v>741</v>
      </c>
      <c r="Q7" s="21" t="s">
        <v>741</v>
      </c>
      <c r="R7" s="21" t="s">
        <v>742</v>
      </c>
      <c r="S7" s="21" t="s">
        <v>742</v>
      </c>
      <c r="T7" s="21" t="s">
        <v>742</v>
      </c>
      <c r="U7" s="21" t="s">
        <v>743</v>
      </c>
      <c r="V7" s="21" t="s">
        <v>744</v>
      </c>
      <c r="W7" s="21" t="s">
        <v>743</v>
      </c>
      <c r="X7" s="21" t="s">
        <v>745</v>
      </c>
      <c r="Y7" s="21" t="s">
        <v>746</v>
      </c>
      <c r="Z7" s="21" t="s">
        <v>746</v>
      </c>
      <c r="AA7" s="99"/>
      <c r="AB7" s="99"/>
      <c r="AC7" s="99"/>
      <c r="AD7" s="99"/>
      <c r="AE7" s="99"/>
      <c r="AF7" s="100"/>
    </row>
    <row r="8" spans="1:32" s="24" customFormat="1" ht="21">
      <c r="A8" s="25"/>
      <c r="B8" s="26"/>
      <c r="C8" s="27" t="s">
        <v>748</v>
      </c>
      <c r="D8" s="27" t="s">
        <v>749</v>
      </c>
      <c r="E8" s="28" t="s">
        <v>750</v>
      </c>
      <c r="F8" s="28" t="s">
        <v>751</v>
      </c>
      <c r="G8" s="28" t="s">
        <v>752</v>
      </c>
      <c r="H8" s="28" t="s">
        <v>753</v>
      </c>
      <c r="I8" s="28" t="s">
        <v>754</v>
      </c>
      <c r="J8" s="28" t="s">
        <v>743</v>
      </c>
      <c r="K8" s="28" t="s">
        <v>755</v>
      </c>
      <c r="L8" s="28" t="s">
        <v>756</v>
      </c>
      <c r="M8" s="29" t="s">
        <v>746</v>
      </c>
      <c r="N8" s="28" t="s">
        <v>757</v>
      </c>
      <c r="O8" s="30" t="s">
        <v>758</v>
      </c>
      <c r="P8" s="28" t="s">
        <v>759</v>
      </c>
      <c r="Q8" s="28" t="s">
        <v>760</v>
      </c>
      <c r="R8" s="28" t="s">
        <v>761</v>
      </c>
      <c r="S8" s="28" t="s">
        <v>762</v>
      </c>
      <c r="T8" s="28" t="s">
        <v>763</v>
      </c>
      <c r="U8" s="28" t="s">
        <v>764</v>
      </c>
      <c r="V8" s="28" t="s">
        <v>765</v>
      </c>
      <c r="W8" s="28" t="s">
        <v>755</v>
      </c>
      <c r="X8" s="28" t="s">
        <v>766</v>
      </c>
      <c r="Y8" s="28" t="s">
        <v>767</v>
      </c>
      <c r="Z8" s="28" t="s">
        <v>768</v>
      </c>
      <c r="AA8" s="101"/>
      <c r="AB8" s="101"/>
      <c r="AC8" s="101"/>
      <c r="AD8" s="101"/>
      <c r="AE8" s="101"/>
      <c r="AF8" s="102"/>
    </row>
    <row r="9" spans="1:32" s="24" customFormat="1" ht="12" thickBot="1">
      <c r="A9" s="31"/>
      <c r="B9" s="32"/>
      <c r="C9" s="33" t="s">
        <v>731</v>
      </c>
      <c r="D9" s="34" t="s">
        <v>769</v>
      </c>
      <c r="E9" s="35"/>
      <c r="F9" s="35"/>
      <c r="G9" s="35"/>
      <c r="H9" s="35"/>
      <c r="I9" s="35"/>
      <c r="J9" s="35"/>
      <c r="K9" s="35"/>
      <c r="L9" s="35"/>
      <c r="M9" s="36"/>
      <c r="N9" s="35">
        <v>7</v>
      </c>
      <c r="O9" s="37">
        <v>24</v>
      </c>
      <c r="P9" s="35" t="s">
        <v>770</v>
      </c>
      <c r="Q9" s="35">
        <v>26</v>
      </c>
      <c r="R9" s="35">
        <v>31</v>
      </c>
      <c r="S9" s="35">
        <v>35</v>
      </c>
      <c r="T9" s="35">
        <v>43</v>
      </c>
      <c r="U9" s="35">
        <v>449</v>
      </c>
      <c r="V9" s="35">
        <v>49</v>
      </c>
      <c r="W9" s="35">
        <v>449</v>
      </c>
      <c r="X9" s="35" t="s">
        <v>771</v>
      </c>
      <c r="Y9" s="35" t="s">
        <v>772</v>
      </c>
      <c r="Z9" s="35" t="s">
        <v>772</v>
      </c>
      <c r="AA9" s="103"/>
      <c r="AB9" s="103"/>
      <c r="AC9" s="103"/>
      <c r="AD9" s="103"/>
      <c r="AE9" s="103"/>
      <c r="AF9" s="104"/>
    </row>
    <row r="10" spans="1:32" s="24" customFormat="1" ht="11.25">
      <c r="A10" s="27"/>
      <c r="B10" s="27"/>
      <c r="C10" s="27"/>
      <c r="D10" s="3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1"/>
      <c r="AB10" s="101"/>
      <c r="AC10" s="101"/>
      <c r="AD10" s="101"/>
      <c r="AE10" s="101"/>
      <c r="AF10" s="101"/>
    </row>
    <row r="11" spans="1:40" s="8" customFormat="1" ht="11.25">
      <c r="A11" s="9">
        <v>1</v>
      </c>
      <c r="B11" s="8" t="s">
        <v>773</v>
      </c>
      <c r="C11" s="9" t="s">
        <v>774</v>
      </c>
      <c r="D11" s="39">
        <v>1475474462.1699996</v>
      </c>
      <c r="E11" s="39">
        <v>798973351.2823</v>
      </c>
      <c r="F11" s="39">
        <v>181089874.64398834</v>
      </c>
      <c r="G11" s="39">
        <v>210395137.7559973</v>
      </c>
      <c r="H11" s="39">
        <v>123642821.0972325</v>
      </c>
      <c r="I11" s="39">
        <v>113056189.81951232</v>
      </c>
      <c r="J11" s="39">
        <v>9797701.59036067</v>
      </c>
      <c r="K11" s="39">
        <v>23566281.21325895</v>
      </c>
      <c r="L11" s="39">
        <v>13094232.970858075</v>
      </c>
      <c r="M11" s="39">
        <v>1858871.7964915999</v>
      </c>
      <c r="N11" s="39">
        <v>798973351.2823</v>
      </c>
      <c r="O11" s="39">
        <v>181089874.64398834</v>
      </c>
      <c r="P11" s="39">
        <v>210395137.7559973</v>
      </c>
      <c r="Q11" s="39">
        <v>123642821.0972325</v>
      </c>
      <c r="R11" s="39">
        <v>100449254.35131057</v>
      </c>
      <c r="S11" s="39">
        <v>208447.4205259072</v>
      </c>
      <c r="T11" s="39">
        <v>12398488.04767587</v>
      </c>
      <c r="U11" s="39">
        <v>1000559.5689679754</v>
      </c>
      <c r="V11" s="39">
        <v>23566281.21325895</v>
      </c>
      <c r="W11" s="39">
        <v>8797142.021392694</v>
      </c>
      <c r="X11" s="39">
        <v>13094232.970858075</v>
      </c>
      <c r="Y11" s="39">
        <v>1383911.4445669686</v>
      </c>
      <c r="Z11" s="39">
        <v>474960.3519246312</v>
      </c>
      <c r="AA11" s="39"/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8" customFormat="1" ht="11.25">
      <c r="A12" s="9"/>
      <c r="C12" s="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8" s="8" customFormat="1" ht="11.25">
      <c r="A13" s="9"/>
      <c r="B13" s="8" t="s">
        <v>775</v>
      </c>
      <c r="C13" s="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  <c r="AO13" s="40"/>
      <c r="AP13" s="40"/>
      <c r="AQ13" s="40"/>
      <c r="AR13" s="40"/>
      <c r="AS13" s="40"/>
      <c r="AT13" s="40"/>
      <c r="AU13" s="40"/>
      <c r="AV13" s="40"/>
    </row>
    <row r="14" spans="1:48" s="8" customFormat="1" ht="11.25">
      <c r="A14" s="9">
        <v>2</v>
      </c>
      <c r="B14" s="8" t="s">
        <v>776</v>
      </c>
      <c r="C14" s="9" t="s">
        <v>777</v>
      </c>
      <c r="D14" s="39">
        <v>1001757381.0300001</v>
      </c>
      <c r="E14" s="39">
        <v>546238354.250529</v>
      </c>
      <c r="F14" s="39">
        <v>120782338.06394073</v>
      </c>
      <c r="G14" s="39">
        <v>135014720.8919445</v>
      </c>
      <c r="H14" s="39">
        <v>86043853.92825839</v>
      </c>
      <c r="I14" s="39">
        <v>81841145.98830949</v>
      </c>
      <c r="J14" s="39">
        <v>3329727.305307275</v>
      </c>
      <c r="K14" s="39">
        <v>19594453.02494425</v>
      </c>
      <c r="L14" s="39">
        <v>8182095.537593633</v>
      </c>
      <c r="M14" s="39">
        <v>730692.0391725112</v>
      </c>
      <c r="N14" s="39">
        <v>546238354.250529</v>
      </c>
      <c r="O14" s="39">
        <v>120782338.06394073</v>
      </c>
      <c r="P14" s="39">
        <v>135014720.8919445</v>
      </c>
      <c r="Q14" s="39">
        <v>86043853.92825839</v>
      </c>
      <c r="R14" s="39">
        <v>73539201.3463724</v>
      </c>
      <c r="S14" s="39">
        <v>188065.5805808703</v>
      </c>
      <c r="T14" s="39">
        <v>8113879.061356218</v>
      </c>
      <c r="U14" s="39">
        <v>323253.38089539274</v>
      </c>
      <c r="V14" s="39">
        <v>19594453.02494425</v>
      </c>
      <c r="W14" s="39">
        <v>3006473.924411883</v>
      </c>
      <c r="X14" s="39">
        <v>8182095.537593633</v>
      </c>
      <c r="Y14" s="39">
        <v>353265.1916539664</v>
      </c>
      <c r="Z14" s="39">
        <v>377426.8475185449</v>
      </c>
      <c r="AA14" s="39"/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  <c r="AO14" s="40"/>
      <c r="AP14" s="40"/>
      <c r="AQ14" s="40"/>
      <c r="AR14" s="40"/>
      <c r="AS14" s="40"/>
      <c r="AT14" s="40"/>
      <c r="AU14" s="40"/>
      <c r="AV14" s="40"/>
    </row>
    <row r="15" spans="1:48" s="8" customFormat="1" ht="11.25">
      <c r="A15" s="9">
        <v>3</v>
      </c>
      <c r="B15" s="41" t="s">
        <v>778</v>
      </c>
      <c r="C15" s="42" t="s">
        <v>779</v>
      </c>
      <c r="D15" s="39">
        <v>158446773</v>
      </c>
      <c r="E15" s="39">
        <v>95964694.28536947</v>
      </c>
      <c r="F15" s="39">
        <v>18925253.49116799</v>
      </c>
      <c r="G15" s="39">
        <v>18169585.23025435</v>
      </c>
      <c r="H15" s="39">
        <v>9923814.884774657</v>
      </c>
      <c r="I15" s="39">
        <v>10045607.008274509</v>
      </c>
      <c r="J15" s="39">
        <v>1401671.195098241</v>
      </c>
      <c r="K15" s="39">
        <v>1790180.815974576</v>
      </c>
      <c r="L15" s="39">
        <v>1851442.6508742338</v>
      </c>
      <c r="M15" s="39">
        <v>374523.4382119415</v>
      </c>
      <c r="N15" s="39">
        <v>95964694.28536947</v>
      </c>
      <c r="O15" s="39">
        <v>18925253.49116799</v>
      </c>
      <c r="P15" s="39">
        <v>18169585.23025435</v>
      </c>
      <c r="Q15" s="39">
        <v>9923814.884774657</v>
      </c>
      <c r="R15" s="39">
        <v>8417621.73177431</v>
      </c>
      <c r="S15" s="39">
        <v>26192.53240014313</v>
      </c>
      <c r="T15" s="39">
        <v>1601792.7441000538</v>
      </c>
      <c r="U15" s="39">
        <v>166332.61053812233</v>
      </c>
      <c r="V15" s="39">
        <v>1790180.815974576</v>
      </c>
      <c r="W15" s="39">
        <v>1235338.5845601188</v>
      </c>
      <c r="X15" s="39">
        <v>1851442.6508742338</v>
      </c>
      <c r="Y15" s="39">
        <v>334305.98134820355</v>
      </c>
      <c r="Z15" s="39">
        <v>40217.456863738036</v>
      </c>
      <c r="AA15" s="39"/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  <c r="AO15" s="40"/>
      <c r="AP15" s="40"/>
      <c r="AQ15" s="40"/>
      <c r="AR15" s="40"/>
      <c r="AS15" s="40"/>
      <c r="AT15" s="40"/>
      <c r="AU15" s="40"/>
      <c r="AV15" s="40"/>
    </row>
    <row r="16" spans="1:48" s="8" customFormat="1" ht="11.25">
      <c r="A16" s="9">
        <v>4</v>
      </c>
      <c r="B16" s="8" t="s">
        <v>780</v>
      </c>
      <c r="C16" s="42" t="s">
        <v>781</v>
      </c>
      <c r="D16" s="39">
        <v>101490836</v>
      </c>
      <c r="E16" s="39">
        <v>57763622.49854033</v>
      </c>
      <c r="F16" s="39">
        <v>12272859.172425183</v>
      </c>
      <c r="G16" s="39">
        <v>13226597.846598068</v>
      </c>
      <c r="H16" s="39">
        <v>7533502.751269319</v>
      </c>
      <c r="I16" s="39">
        <v>7152449.222015246</v>
      </c>
      <c r="J16" s="39">
        <v>954753.936875573</v>
      </c>
      <c r="K16" s="39">
        <v>1374261.6414458342</v>
      </c>
      <c r="L16" s="39">
        <v>1054329.861335434</v>
      </c>
      <c r="M16" s="39">
        <v>158459.0694950068</v>
      </c>
      <c r="N16" s="39">
        <v>57763622.49854033</v>
      </c>
      <c r="O16" s="39">
        <v>12272859.172425183</v>
      </c>
      <c r="P16" s="39">
        <v>13226597.846598068</v>
      </c>
      <c r="Q16" s="39">
        <v>7533502.751269319</v>
      </c>
      <c r="R16" s="39">
        <v>6201764.606622101</v>
      </c>
      <c r="S16" s="39">
        <v>15327.75661287411</v>
      </c>
      <c r="T16" s="39">
        <v>935356.8587802716</v>
      </c>
      <c r="U16" s="39">
        <v>100519.44000856775</v>
      </c>
      <c r="V16" s="39">
        <v>1374261.6414458342</v>
      </c>
      <c r="W16" s="39">
        <v>854234.4968670052</v>
      </c>
      <c r="X16" s="39">
        <v>1054329.861335434</v>
      </c>
      <c r="Y16" s="39">
        <v>115852.94733234796</v>
      </c>
      <c r="Z16" s="39">
        <v>42606.122162658845</v>
      </c>
      <c r="AA16" s="39"/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  <c r="AO16" s="40"/>
      <c r="AP16" s="40"/>
      <c r="AQ16" s="40"/>
      <c r="AR16" s="40"/>
      <c r="AS16" s="40"/>
      <c r="AT16" s="40"/>
      <c r="AU16" s="40"/>
      <c r="AV16" s="40"/>
    </row>
    <row r="17" spans="1:48" s="8" customFormat="1" ht="21">
      <c r="A17" s="9">
        <v>5</v>
      </c>
      <c r="B17" s="8" t="s">
        <v>782</v>
      </c>
      <c r="C17" s="9" t="s">
        <v>783</v>
      </c>
      <c r="D17" s="39">
        <f aca="true" t="shared" si="0" ref="D17:Z17">(D14+D15+D16)</f>
        <v>1261694990.0300002</v>
      </c>
      <c r="E17" s="39">
        <f t="shared" si="0"/>
        <v>699966671.0344388</v>
      </c>
      <c r="F17" s="39">
        <f t="shared" si="0"/>
        <v>151980450.7275339</v>
      </c>
      <c r="G17" s="39">
        <f t="shared" si="0"/>
        <v>166410903.9687969</v>
      </c>
      <c r="H17" s="39">
        <f t="shared" si="0"/>
        <v>103501171.56430237</v>
      </c>
      <c r="I17" s="39">
        <f t="shared" si="0"/>
        <v>99039202.21859924</v>
      </c>
      <c r="J17" s="39">
        <f t="shared" si="0"/>
        <v>5686152.43728109</v>
      </c>
      <c r="K17" s="39">
        <f t="shared" si="0"/>
        <v>22758895.48236466</v>
      </c>
      <c r="L17" s="39">
        <f t="shared" si="0"/>
        <v>11087868.049803302</v>
      </c>
      <c r="M17" s="39">
        <f t="shared" si="0"/>
        <v>1263674.5468794596</v>
      </c>
      <c r="N17" s="39">
        <f t="shared" si="0"/>
        <v>699966671.0344388</v>
      </c>
      <c r="O17" s="39">
        <f t="shared" si="0"/>
        <v>151980450.7275339</v>
      </c>
      <c r="P17" s="39">
        <f t="shared" si="0"/>
        <v>166410903.9687969</v>
      </c>
      <c r="Q17" s="39">
        <f t="shared" si="0"/>
        <v>103501171.56430237</v>
      </c>
      <c r="R17" s="39">
        <f t="shared" si="0"/>
        <v>88158587.68476881</v>
      </c>
      <c r="S17" s="39">
        <f t="shared" si="0"/>
        <v>229585.86959388753</v>
      </c>
      <c r="T17" s="39">
        <f t="shared" si="0"/>
        <v>10651028.664236544</v>
      </c>
      <c r="U17" s="39">
        <f t="shared" si="0"/>
        <v>590105.4314420829</v>
      </c>
      <c r="V17" s="39">
        <f t="shared" si="0"/>
        <v>22758895.48236466</v>
      </c>
      <c r="W17" s="39">
        <f t="shared" si="0"/>
        <v>5096047.005839007</v>
      </c>
      <c r="X17" s="39">
        <f t="shared" si="0"/>
        <v>11087868.049803302</v>
      </c>
      <c r="Y17" s="39">
        <f t="shared" si="0"/>
        <v>803424.1203345179</v>
      </c>
      <c r="Z17" s="39">
        <f t="shared" si="0"/>
        <v>460250.4265449417</v>
      </c>
      <c r="AA17" s="39"/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  <c r="AO17" s="40"/>
      <c r="AP17" s="40"/>
      <c r="AQ17" s="40"/>
      <c r="AR17" s="40"/>
      <c r="AS17" s="40"/>
      <c r="AT17" s="40"/>
      <c r="AU17" s="40"/>
      <c r="AV17" s="40"/>
    </row>
    <row r="18" spans="1:48" s="8" customFormat="1" ht="11.25">
      <c r="A18" s="9"/>
      <c r="C18" s="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  <c r="AO18" s="40"/>
      <c r="AP18" s="40"/>
      <c r="AQ18" s="40"/>
      <c r="AR18" s="40"/>
      <c r="AS18" s="40"/>
      <c r="AT18" s="40"/>
      <c r="AU18" s="40"/>
      <c r="AV18" s="40"/>
    </row>
    <row r="19" spans="1:48" s="8" customFormat="1" ht="21">
      <c r="A19" s="9">
        <v>6</v>
      </c>
      <c r="B19" s="8" t="s">
        <v>784</v>
      </c>
      <c r="C19" s="9" t="s">
        <v>785</v>
      </c>
      <c r="D19" s="39">
        <f aca="true" t="shared" si="1" ref="D19:Z19">(D11-D17)</f>
        <v>213779472.1399994</v>
      </c>
      <c r="E19" s="39">
        <f t="shared" si="1"/>
        <v>99006680.24786115</v>
      </c>
      <c r="F19" s="39">
        <f t="shared" si="1"/>
        <v>29109423.916454434</v>
      </c>
      <c r="G19" s="39">
        <f t="shared" si="1"/>
        <v>43984233.78720039</v>
      </c>
      <c r="H19" s="39">
        <f t="shared" si="1"/>
        <v>20141649.532930136</v>
      </c>
      <c r="I19" s="39">
        <f t="shared" si="1"/>
        <v>14016987.600913078</v>
      </c>
      <c r="J19" s="39">
        <f t="shared" si="1"/>
        <v>4111549.1530795796</v>
      </c>
      <c r="K19" s="39">
        <f t="shared" si="1"/>
        <v>807385.7308942899</v>
      </c>
      <c r="L19" s="39">
        <f t="shared" si="1"/>
        <v>2006364.921054773</v>
      </c>
      <c r="M19" s="39">
        <f t="shared" si="1"/>
        <v>595197.2496121402</v>
      </c>
      <c r="N19" s="39">
        <f t="shared" si="1"/>
        <v>99006680.24786115</v>
      </c>
      <c r="O19" s="39">
        <f t="shared" si="1"/>
        <v>29109423.916454434</v>
      </c>
      <c r="P19" s="39">
        <f t="shared" si="1"/>
        <v>43984233.78720039</v>
      </c>
      <c r="Q19" s="39">
        <f t="shared" si="1"/>
        <v>20141649.532930136</v>
      </c>
      <c r="R19" s="39">
        <f t="shared" si="1"/>
        <v>12290666.666541755</v>
      </c>
      <c r="S19" s="39">
        <f t="shared" si="1"/>
        <v>-21138.449067980342</v>
      </c>
      <c r="T19" s="39">
        <f t="shared" si="1"/>
        <v>1747459.3834393267</v>
      </c>
      <c r="U19" s="39">
        <f t="shared" si="1"/>
        <v>410454.1375258926</v>
      </c>
      <c r="V19" s="39">
        <f t="shared" si="1"/>
        <v>807385.7308942899</v>
      </c>
      <c r="W19" s="39">
        <f t="shared" si="1"/>
        <v>3701095.015553687</v>
      </c>
      <c r="X19" s="39">
        <f t="shared" si="1"/>
        <v>2006364.921054773</v>
      </c>
      <c r="Y19" s="39">
        <f t="shared" si="1"/>
        <v>580487.3242324507</v>
      </c>
      <c r="Z19" s="39">
        <f t="shared" si="1"/>
        <v>14709.925379689492</v>
      </c>
      <c r="AA19" s="39"/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  <c r="AO19" s="40"/>
      <c r="AP19" s="40"/>
      <c r="AQ19" s="40"/>
      <c r="AR19" s="40"/>
      <c r="AS19" s="40"/>
      <c r="AT19" s="40"/>
      <c r="AU19" s="40"/>
      <c r="AV19" s="40"/>
    </row>
    <row r="20" spans="1:48" s="8" customFormat="1" ht="11.25">
      <c r="A20" s="9"/>
      <c r="C20" s="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  <c r="AO20" s="40"/>
      <c r="AP20" s="40"/>
      <c r="AQ20" s="40"/>
      <c r="AR20" s="40"/>
      <c r="AS20" s="40"/>
      <c r="AT20" s="40"/>
      <c r="AU20" s="40"/>
      <c r="AV20" s="40"/>
    </row>
    <row r="21" spans="1:48" s="8" customFormat="1" ht="11.25">
      <c r="A21" s="9"/>
      <c r="B21" s="8" t="s">
        <v>786</v>
      </c>
      <c r="C21" s="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  <c r="AO21" s="40"/>
      <c r="AP21" s="40"/>
      <c r="AQ21" s="40"/>
      <c r="AR21" s="40"/>
      <c r="AS21" s="40"/>
      <c r="AT21" s="40"/>
      <c r="AU21" s="40"/>
      <c r="AV21" s="40"/>
    </row>
    <row r="22" spans="1:48" s="8" customFormat="1" ht="11.25">
      <c r="A22" s="9">
        <v>7</v>
      </c>
      <c r="B22" s="8" t="s">
        <v>787</v>
      </c>
      <c r="C22" s="9" t="s">
        <v>788</v>
      </c>
      <c r="D22" s="39">
        <v>18356326</v>
      </c>
      <c r="E22" s="39">
        <v>8501278.820715412</v>
      </c>
      <c r="F22" s="39">
        <v>2499501.3306642715</v>
      </c>
      <c r="G22" s="39">
        <v>3776737.4302866817</v>
      </c>
      <c r="H22" s="39">
        <v>1729477.022761508</v>
      </c>
      <c r="I22" s="39">
        <v>1203578.5820063134</v>
      </c>
      <c r="J22" s="39">
        <v>353041.0841763473</v>
      </c>
      <c r="K22" s="39">
        <v>69326.74842764171</v>
      </c>
      <c r="L22" s="39">
        <v>172277.9469757828</v>
      </c>
      <c r="M22" s="39">
        <v>51107.03398607354</v>
      </c>
      <c r="N22" s="39">
        <v>8501278.820715412</v>
      </c>
      <c r="O22" s="39">
        <v>2499501.3306642715</v>
      </c>
      <c r="P22" s="39">
        <v>3776737.4302866817</v>
      </c>
      <c r="Q22" s="39">
        <v>1729477.022761508</v>
      </c>
      <c r="R22" s="39">
        <v>1055346.8105704074</v>
      </c>
      <c r="S22" s="39">
        <v>-1815.0679218261657</v>
      </c>
      <c r="T22" s="39">
        <v>150046.83935773215</v>
      </c>
      <c r="U22" s="39">
        <v>35243.93563634578</v>
      </c>
      <c r="V22" s="39">
        <v>69326.74842764171</v>
      </c>
      <c r="W22" s="39">
        <v>317797.14854000154</v>
      </c>
      <c r="X22" s="39">
        <v>172277.9469757828</v>
      </c>
      <c r="Y22" s="39">
        <v>49843.955810221276</v>
      </c>
      <c r="Z22" s="39">
        <v>1263.0781758522724</v>
      </c>
      <c r="AA22" s="39"/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  <c r="AO22" s="40"/>
      <c r="AP22" s="40"/>
      <c r="AQ22" s="40"/>
      <c r="AR22" s="40"/>
      <c r="AS22" s="40"/>
      <c r="AT22" s="40"/>
      <c r="AU22" s="40"/>
      <c r="AV22" s="40"/>
    </row>
    <row r="23" spans="1:48" s="8" customFormat="1" ht="11.25">
      <c r="A23" s="9">
        <v>8</v>
      </c>
      <c r="B23" s="8" t="s">
        <v>789</v>
      </c>
      <c r="C23" s="9" t="s">
        <v>790</v>
      </c>
      <c r="D23" s="39">
        <v>42438781.99999999</v>
      </c>
      <c r="E23" s="39">
        <v>25263643.614047203</v>
      </c>
      <c r="F23" s="39">
        <v>5076849.57221288</v>
      </c>
      <c r="G23" s="39">
        <v>5029439.991980424</v>
      </c>
      <c r="H23" s="39">
        <v>2778436.210145027</v>
      </c>
      <c r="I23" s="39">
        <v>2797236.8958325265</v>
      </c>
      <c r="J23" s="39">
        <v>421857.6472168746</v>
      </c>
      <c r="K23" s="39">
        <v>501150.34194628714</v>
      </c>
      <c r="L23" s="39">
        <v>467494.7615490942</v>
      </c>
      <c r="M23" s="39">
        <v>102672.96506968247</v>
      </c>
      <c r="N23" s="39">
        <v>25263643.614047203</v>
      </c>
      <c r="O23" s="39">
        <v>5076849.57221288</v>
      </c>
      <c r="P23" s="39">
        <v>5029439.991980424</v>
      </c>
      <c r="Q23" s="39">
        <v>2778436.210145027</v>
      </c>
      <c r="R23" s="39">
        <v>2356630.6331349933</v>
      </c>
      <c r="S23" s="39">
        <v>7256.736412397852</v>
      </c>
      <c r="T23" s="39">
        <v>433349.52628513565</v>
      </c>
      <c r="U23" s="39">
        <v>46497.34783965248</v>
      </c>
      <c r="V23" s="39">
        <v>501150.34194628714</v>
      </c>
      <c r="W23" s="39">
        <v>375360.2993772221</v>
      </c>
      <c r="X23" s="39">
        <v>467494.7615490942</v>
      </c>
      <c r="Y23" s="39">
        <v>91813.13234512364</v>
      </c>
      <c r="Z23" s="39">
        <v>10859.832724558823</v>
      </c>
      <c r="AA23" s="39"/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  <c r="AO23" s="40"/>
      <c r="AP23" s="40"/>
      <c r="AQ23" s="40"/>
      <c r="AR23" s="40"/>
      <c r="AS23" s="40"/>
      <c r="AT23" s="40"/>
      <c r="AU23" s="40"/>
      <c r="AV23" s="40"/>
    </row>
    <row r="24" spans="1:48" s="8" customFormat="1" ht="11.25">
      <c r="A24" s="9">
        <v>9</v>
      </c>
      <c r="B24" s="8" t="s">
        <v>791</v>
      </c>
      <c r="C24" s="9" t="s">
        <v>792</v>
      </c>
      <c r="D24" s="39">
        <v>-15006166.999999998</v>
      </c>
      <c r="E24" s="39">
        <v>-8933113.469205499</v>
      </c>
      <c r="F24" s="39">
        <v>-1795151.7202945417</v>
      </c>
      <c r="G24" s="39">
        <v>-1778387.9008623979</v>
      </c>
      <c r="H24" s="39">
        <v>-982442.8459865642</v>
      </c>
      <c r="I24" s="39">
        <v>-989090.6859066903</v>
      </c>
      <c r="J24" s="39">
        <v>-149167.01201187877</v>
      </c>
      <c r="K24" s="39">
        <v>-177204.5607565526</v>
      </c>
      <c r="L24" s="39">
        <v>-165304.0952831984</v>
      </c>
      <c r="M24" s="39">
        <v>-36304.70969267737</v>
      </c>
      <c r="N24" s="39">
        <v>-8933113.469205499</v>
      </c>
      <c r="O24" s="39">
        <v>-1795151.7202945417</v>
      </c>
      <c r="P24" s="39">
        <v>-1778387.9008623979</v>
      </c>
      <c r="Q24" s="39">
        <v>-982442.8459865642</v>
      </c>
      <c r="R24" s="39">
        <v>-833294.2457712252</v>
      </c>
      <c r="S24" s="39">
        <v>-2565.9501368211522</v>
      </c>
      <c r="T24" s="39">
        <v>-153230.48999864404</v>
      </c>
      <c r="U24" s="39">
        <v>-16441.258062941444</v>
      </c>
      <c r="V24" s="39">
        <v>-177204.5607565526</v>
      </c>
      <c r="W24" s="39">
        <v>-132725.75394893734</v>
      </c>
      <c r="X24" s="39">
        <v>-165304.0952831984</v>
      </c>
      <c r="Y24" s="39">
        <v>-32464.72051822852</v>
      </c>
      <c r="Z24" s="39">
        <v>-3839.989174448849</v>
      </c>
      <c r="AA24" s="39"/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  <c r="AO24" s="40"/>
      <c r="AP24" s="40"/>
      <c r="AQ24" s="40"/>
      <c r="AR24" s="40"/>
      <c r="AS24" s="40"/>
      <c r="AT24" s="40"/>
      <c r="AU24" s="40"/>
      <c r="AV24" s="40"/>
    </row>
    <row r="25" spans="1:40" s="8" customFormat="1" ht="11.25">
      <c r="A25" s="9">
        <v>10</v>
      </c>
      <c r="B25" s="8" t="s">
        <v>793</v>
      </c>
      <c r="C25" s="7" t="s">
        <v>794</v>
      </c>
      <c r="D25" s="39">
        <f aca="true" t="shared" si="2" ref="D25:Z25">(D22+D23+D24)</f>
        <v>45788940.99999999</v>
      </c>
      <c r="E25" s="39">
        <f t="shared" si="2"/>
        <v>24831808.965557113</v>
      </c>
      <c r="F25" s="39">
        <f t="shared" si="2"/>
        <v>5781199.182582609</v>
      </c>
      <c r="G25" s="39">
        <f t="shared" si="2"/>
        <v>7027789.521404708</v>
      </c>
      <c r="H25" s="39">
        <f t="shared" si="2"/>
        <v>3525470.386919971</v>
      </c>
      <c r="I25" s="39">
        <f t="shared" si="2"/>
        <v>3011724.79193215</v>
      </c>
      <c r="J25" s="39">
        <f t="shared" si="2"/>
        <v>625731.7193813431</v>
      </c>
      <c r="K25" s="39">
        <f t="shared" si="2"/>
        <v>393272.5296173763</v>
      </c>
      <c r="L25" s="39">
        <f t="shared" si="2"/>
        <v>474468.61324167857</v>
      </c>
      <c r="M25" s="39">
        <f t="shared" si="2"/>
        <v>117475.28936307866</v>
      </c>
      <c r="N25" s="39">
        <f t="shared" si="2"/>
        <v>24831808.965557113</v>
      </c>
      <c r="O25" s="39">
        <f t="shared" si="2"/>
        <v>5781199.182582609</v>
      </c>
      <c r="P25" s="39">
        <f t="shared" si="2"/>
        <v>7027789.521404708</v>
      </c>
      <c r="Q25" s="39">
        <f t="shared" si="2"/>
        <v>3525470.386919971</v>
      </c>
      <c r="R25" s="39">
        <f t="shared" si="2"/>
        <v>2578683.1979341754</v>
      </c>
      <c r="S25" s="39">
        <f t="shared" si="2"/>
        <v>2875.7183537505343</v>
      </c>
      <c r="T25" s="39">
        <f t="shared" si="2"/>
        <v>430165.8756442237</v>
      </c>
      <c r="U25" s="39">
        <f t="shared" si="2"/>
        <v>65300.02541305682</v>
      </c>
      <c r="V25" s="39">
        <f t="shared" si="2"/>
        <v>393272.5296173763</v>
      </c>
      <c r="W25" s="39">
        <f t="shared" si="2"/>
        <v>560431.6939682863</v>
      </c>
      <c r="X25" s="39">
        <f t="shared" si="2"/>
        <v>474468.61324167857</v>
      </c>
      <c r="Y25" s="39">
        <f t="shared" si="2"/>
        <v>109192.36763711639</v>
      </c>
      <c r="Z25" s="39">
        <f t="shared" si="2"/>
        <v>8282.921725962246</v>
      </c>
      <c r="AA25" s="39"/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8" customFormat="1" ht="11.25">
      <c r="A26" s="9"/>
      <c r="C26" s="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8" customFormat="1" ht="11.25">
      <c r="A27" s="9">
        <v>11</v>
      </c>
      <c r="B27" s="43" t="s">
        <v>795</v>
      </c>
      <c r="C27" s="7" t="s">
        <v>796</v>
      </c>
      <c r="D27" s="39">
        <f aca="true" t="shared" si="3" ref="D27:Z27">(D17+D25)</f>
        <v>1307483931.0300002</v>
      </c>
      <c r="E27" s="39">
        <f t="shared" si="3"/>
        <v>724798479.999996</v>
      </c>
      <c r="F27" s="39">
        <f t="shared" si="3"/>
        <v>157761649.91011652</v>
      </c>
      <c r="G27" s="39">
        <f t="shared" si="3"/>
        <v>173438693.49020162</v>
      </c>
      <c r="H27" s="39">
        <f t="shared" si="3"/>
        <v>107026641.95122235</v>
      </c>
      <c r="I27" s="39">
        <f t="shared" si="3"/>
        <v>102050927.0105314</v>
      </c>
      <c r="J27" s="39">
        <f t="shared" si="3"/>
        <v>6311884.1566624325</v>
      </c>
      <c r="K27" s="39">
        <f t="shared" si="3"/>
        <v>23152168.011982035</v>
      </c>
      <c r="L27" s="39">
        <f t="shared" si="3"/>
        <v>11562336.66304498</v>
      </c>
      <c r="M27" s="39">
        <f t="shared" si="3"/>
        <v>1381149.8362425384</v>
      </c>
      <c r="N27" s="39">
        <f t="shared" si="3"/>
        <v>724798479.999996</v>
      </c>
      <c r="O27" s="39">
        <f t="shared" si="3"/>
        <v>157761649.91011652</v>
      </c>
      <c r="P27" s="39">
        <f t="shared" si="3"/>
        <v>173438693.49020162</v>
      </c>
      <c r="Q27" s="39">
        <f t="shared" si="3"/>
        <v>107026641.95122235</v>
      </c>
      <c r="R27" s="39">
        <f t="shared" si="3"/>
        <v>90737270.88270299</v>
      </c>
      <c r="S27" s="39">
        <f t="shared" si="3"/>
        <v>232461.58794763807</v>
      </c>
      <c r="T27" s="39">
        <f t="shared" si="3"/>
        <v>11081194.539880767</v>
      </c>
      <c r="U27" s="39">
        <f t="shared" si="3"/>
        <v>655405.4568551397</v>
      </c>
      <c r="V27" s="39">
        <f t="shared" si="3"/>
        <v>23152168.011982035</v>
      </c>
      <c r="W27" s="39">
        <f t="shared" si="3"/>
        <v>5656478.699807294</v>
      </c>
      <c r="X27" s="39">
        <f t="shared" si="3"/>
        <v>11562336.66304498</v>
      </c>
      <c r="Y27" s="39">
        <f t="shared" si="3"/>
        <v>912616.4879716343</v>
      </c>
      <c r="Z27" s="39">
        <f t="shared" si="3"/>
        <v>468533.348270904</v>
      </c>
      <c r="AA27" s="39"/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8" customFormat="1" ht="11.25">
      <c r="A28" s="9"/>
      <c r="B28" s="43"/>
      <c r="C28" s="7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8" customFormat="1" ht="11.25">
      <c r="A29" s="9">
        <v>14</v>
      </c>
      <c r="B29" s="8" t="s">
        <v>797</v>
      </c>
      <c r="C29" s="7" t="s">
        <v>729</v>
      </c>
      <c r="D29" s="39">
        <f>(D11-D27)</f>
        <v>167990531.1399994</v>
      </c>
      <c r="E29" s="39">
        <f aca="true" t="shared" si="4" ref="E29:M29">(E11-E27)</f>
        <v>74174871.28230405</v>
      </c>
      <c r="F29" s="39">
        <f t="shared" si="4"/>
        <v>23328224.733871818</v>
      </c>
      <c r="G29" s="39">
        <f t="shared" si="4"/>
        <v>36956444.26579568</v>
      </c>
      <c r="H29" s="39">
        <f t="shared" si="4"/>
        <v>16616179.14601016</v>
      </c>
      <c r="I29" s="39">
        <f t="shared" si="4"/>
        <v>11005262.808980927</v>
      </c>
      <c r="J29" s="39">
        <f t="shared" si="4"/>
        <v>3485817.433698237</v>
      </c>
      <c r="K29" s="39">
        <f t="shared" si="4"/>
        <v>414113.2012769133</v>
      </c>
      <c r="L29" s="39">
        <f t="shared" si="4"/>
        <v>1531896.307813095</v>
      </c>
      <c r="M29" s="39">
        <f t="shared" si="4"/>
        <v>477721.96024906146</v>
      </c>
      <c r="N29" s="39" t="e">
        <f>(N11-#REF!)</f>
        <v>#REF!</v>
      </c>
      <c r="O29" s="39" t="e">
        <f>(O11-#REF!)</f>
        <v>#REF!</v>
      </c>
      <c r="P29" s="39" t="e">
        <f>(P11-#REF!)</f>
        <v>#REF!</v>
      </c>
      <c r="Q29" s="39" t="e">
        <f>(Q11-#REF!)</f>
        <v>#REF!</v>
      </c>
      <c r="R29" s="39" t="e">
        <f>(R11-#REF!)</f>
        <v>#REF!</v>
      </c>
      <c r="S29" s="39" t="e">
        <f>(S11-#REF!)</f>
        <v>#REF!</v>
      </c>
      <c r="T29" s="39" t="e">
        <f>(T11-#REF!)</f>
        <v>#REF!</v>
      </c>
      <c r="U29" s="39" t="e">
        <f>(U11-#REF!)</f>
        <v>#REF!</v>
      </c>
      <c r="V29" s="39" t="e">
        <f>(V11-#REF!)</f>
        <v>#REF!</v>
      </c>
      <c r="W29" s="39" t="e">
        <f>(W11-#REF!)</f>
        <v>#REF!</v>
      </c>
      <c r="X29" s="39" t="e">
        <f>(X11-#REF!)</f>
        <v>#REF!</v>
      </c>
      <c r="Y29" s="39" t="e">
        <f>(Y11-#REF!)</f>
        <v>#REF!</v>
      </c>
      <c r="Z29" s="39" t="e">
        <f>(Z11-#REF!)</f>
        <v>#REF!</v>
      </c>
      <c r="AA29" s="39"/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8" customFormat="1" ht="11.25">
      <c r="A30" s="9"/>
      <c r="C30" s="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8" customFormat="1" ht="11.25">
      <c r="A31" s="9">
        <v>15</v>
      </c>
      <c r="B31" s="8" t="s">
        <v>798</v>
      </c>
      <c r="C31" s="7" t="s">
        <v>799</v>
      </c>
      <c r="D31" s="39">
        <v>4332030948</v>
      </c>
      <c r="E31" s="39">
        <v>2616138415.813348</v>
      </c>
      <c r="F31" s="39">
        <v>515913725.25330734</v>
      </c>
      <c r="G31" s="39">
        <v>496558692.1959588</v>
      </c>
      <c r="H31" s="39">
        <v>268109448.4186609</v>
      </c>
      <c r="I31" s="39">
        <v>272787716.3485278</v>
      </c>
      <c r="J31" s="39">
        <v>54514561.99907644</v>
      </c>
      <c r="K31" s="39">
        <v>46688223.75794426</v>
      </c>
      <c r="L31" s="39">
        <v>49675539.56855151</v>
      </c>
      <c r="M31" s="39">
        <v>11644624.644625116</v>
      </c>
      <c r="N31" s="39">
        <v>2616138415.813348</v>
      </c>
      <c r="O31" s="39">
        <v>515913725.25330734</v>
      </c>
      <c r="P31" s="39">
        <v>496558692.1959588</v>
      </c>
      <c r="Q31" s="39">
        <v>268109448.4186609</v>
      </c>
      <c r="R31" s="39">
        <v>227460455.31358945</v>
      </c>
      <c r="S31" s="39">
        <v>719336.4433771973</v>
      </c>
      <c r="T31" s="39">
        <v>44607924.59156116</v>
      </c>
      <c r="U31" s="39">
        <v>5568152.761124997</v>
      </c>
      <c r="V31" s="39">
        <v>46688223.75794426</v>
      </c>
      <c r="W31" s="39">
        <v>48946409.23795144</v>
      </c>
      <c r="X31" s="39">
        <v>49675539.56855151</v>
      </c>
      <c r="Y31" s="39">
        <v>10604774.656755669</v>
      </c>
      <c r="Z31" s="39">
        <v>1039849.9878694473</v>
      </c>
      <c r="AA31" s="39"/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8" customFormat="1" ht="11.25">
      <c r="A32" s="9">
        <v>16</v>
      </c>
      <c r="B32" s="8" t="s">
        <v>800</v>
      </c>
      <c r="C32" s="9" t="s">
        <v>801</v>
      </c>
      <c r="D32" s="39">
        <v>6699606</v>
      </c>
      <c r="E32" s="39">
        <v>3671520.393522836</v>
      </c>
      <c r="F32" s="39">
        <v>774571.3682942061</v>
      </c>
      <c r="G32" s="39">
        <v>830719.2175849342</v>
      </c>
      <c r="H32" s="39">
        <v>495197.50218371395</v>
      </c>
      <c r="I32" s="39">
        <v>479634.7417760492</v>
      </c>
      <c r="J32" s="39">
        <v>272148.8583977465</v>
      </c>
      <c r="K32" s="39">
        <v>100353.02910138611</v>
      </c>
      <c r="L32" s="39">
        <v>50325.86182033713</v>
      </c>
      <c r="M32" s="39">
        <v>25135.027318790075</v>
      </c>
      <c r="N32" s="39">
        <v>3671520.393522836</v>
      </c>
      <c r="O32" s="39">
        <v>774571.3682942061</v>
      </c>
      <c r="P32" s="39">
        <v>830719.2175849342</v>
      </c>
      <c r="Q32" s="39">
        <v>495197.50218371395</v>
      </c>
      <c r="R32" s="39">
        <v>419501.9794157234</v>
      </c>
      <c r="S32" s="39">
        <v>1168.1238230614742</v>
      </c>
      <c r="T32" s="39">
        <v>58964.63853726433</v>
      </c>
      <c r="U32" s="39">
        <v>17453.167218250583</v>
      </c>
      <c r="V32" s="39">
        <v>100353.02910138611</v>
      </c>
      <c r="W32" s="39">
        <v>254695.69117949592</v>
      </c>
      <c r="X32" s="39">
        <v>50325.86182033713</v>
      </c>
      <c r="Y32" s="39">
        <v>23207.019184878816</v>
      </c>
      <c r="Z32" s="39">
        <v>1928.008133911258</v>
      </c>
      <c r="AA32" s="39"/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0" s="8" customFormat="1" ht="11.25">
      <c r="A33" s="9">
        <v>17</v>
      </c>
      <c r="B33" s="43" t="s">
        <v>802</v>
      </c>
      <c r="C33" s="9" t="s">
        <v>803</v>
      </c>
      <c r="D33" s="39">
        <v>235883147</v>
      </c>
      <c r="E33" s="39">
        <v>124299626.34025559</v>
      </c>
      <c r="F33" s="39">
        <v>28514087.424080864</v>
      </c>
      <c r="G33" s="39">
        <v>34064830.80763443</v>
      </c>
      <c r="H33" s="39">
        <v>22258004.15827557</v>
      </c>
      <c r="I33" s="39">
        <v>20667295.839163434</v>
      </c>
      <c r="J33" s="39">
        <v>0</v>
      </c>
      <c r="K33" s="39">
        <v>5097430.530869447</v>
      </c>
      <c r="L33" s="39">
        <v>892036.6861831124</v>
      </c>
      <c r="M33" s="39">
        <v>89835.21353753893</v>
      </c>
      <c r="N33" s="39">
        <v>124299626.34025559</v>
      </c>
      <c r="O33" s="39">
        <v>28514087.424080864</v>
      </c>
      <c r="P33" s="39">
        <v>34064830.80763443</v>
      </c>
      <c r="Q33" s="39">
        <v>22258004.15827557</v>
      </c>
      <c r="R33" s="39">
        <v>18834849.037113212</v>
      </c>
      <c r="S33" s="39">
        <v>46578.29075282492</v>
      </c>
      <c r="T33" s="39">
        <v>1785868.5112973999</v>
      </c>
      <c r="U33" s="39">
        <v>0</v>
      </c>
      <c r="V33" s="39">
        <v>5097430.530869447</v>
      </c>
      <c r="W33" s="39">
        <v>0</v>
      </c>
      <c r="X33" s="39">
        <v>892036.6861831124</v>
      </c>
      <c r="Y33" s="39">
        <v>0</v>
      </c>
      <c r="Z33" s="39">
        <v>89835.21353753893</v>
      </c>
      <c r="AA33" s="39"/>
      <c r="AB33" s="39"/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</row>
    <row r="34" spans="1:40" s="8" customFormat="1" ht="11.25">
      <c r="A34" s="9">
        <v>18</v>
      </c>
      <c r="B34" s="8" t="s">
        <v>804</v>
      </c>
      <c r="C34" s="9" t="s">
        <v>805</v>
      </c>
      <c r="D34" s="39">
        <v>15068558.000000002</v>
      </c>
      <c r="E34" s="39">
        <v>9099988.880022088</v>
      </c>
      <c r="F34" s="39">
        <v>1794556.8684278768</v>
      </c>
      <c r="G34" s="39">
        <v>1727232.2251560593</v>
      </c>
      <c r="H34" s="39">
        <v>932593.2391387431</v>
      </c>
      <c r="I34" s="39">
        <v>948866.149578888</v>
      </c>
      <c r="J34" s="39">
        <v>189623.7236502031</v>
      </c>
      <c r="K34" s="39">
        <v>162400.5497787042</v>
      </c>
      <c r="L34" s="39">
        <v>172791.64395526692</v>
      </c>
      <c r="M34" s="39">
        <v>40504.720292169746</v>
      </c>
      <c r="N34" s="39">
        <v>9099988.880022088</v>
      </c>
      <c r="O34" s="39">
        <v>1794556.8684278768</v>
      </c>
      <c r="P34" s="39">
        <v>1727232.2251560593</v>
      </c>
      <c r="Q34" s="39">
        <v>932593.2391387431</v>
      </c>
      <c r="R34" s="39">
        <v>791199.5793062444</v>
      </c>
      <c r="S34" s="39">
        <v>2502.1434631133698</v>
      </c>
      <c r="T34" s="39">
        <v>155164.42680953018</v>
      </c>
      <c r="U34" s="39">
        <v>19368.29026408705</v>
      </c>
      <c r="V34" s="39">
        <v>162400.5497787042</v>
      </c>
      <c r="W34" s="39">
        <v>170255.43338611606</v>
      </c>
      <c r="X34" s="39">
        <v>172791.64395526692</v>
      </c>
      <c r="Y34" s="39">
        <v>36887.70092144155</v>
      </c>
      <c r="Z34" s="39">
        <v>3617.0193707282037</v>
      </c>
      <c r="AA34" s="39"/>
      <c r="AB34" s="39"/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</row>
    <row r="35" spans="1:40" s="8" customFormat="1" ht="11.25">
      <c r="A35" s="9">
        <v>19</v>
      </c>
      <c r="B35" s="8" t="s">
        <v>806</v>
      </c>
      <c r="C35" s="9" t="s">
        <v>807</v>
      </c>
      <c r="D35" s="39">
        <v>159361266.99999997</v>
      </c>
      <c r="E35" s="39">
        <v>86175430.67858341</v>
      </c>
      <c r="F35" s="39">
        <v>19212405.446631495</v>
      </c>
      <c r="G35" s="39">
        <v>22164202.164301313</v>
      </c>
      <c r="H35" s="39">
        <v>14103248.264839584</v>
      </c>
      <c r="I35" s="39">
        <v>13255266.471314536</v>
      </c>
      <c r="J35" s="39">
        <v>372209.91359429504</v>
      </c>
      <c r="K35" s="39">
        <v>3129412.589945364</v>
      </c>
      <c r="L35" s="39">
        <v>820766.3602227217</v>
      </c>
      <c r="M35" s="39">
        <v>128325.11056727202</v>
      </c>
      <c r="N35" s="39">
        <v>86175430.67858341</v>
      </c>
      <c r="O35" s="39">
        <v>19212405.446631495</v>
      </c>
      <c r="P35" s="39">
        <v>22164202.164301313</v>
      </c>
      <c r="Q35" s="39">
        <v>14103248.264839584</v>
      </c>
      <c r="R35" s="39">
        <v>11938194.744614296</v>
      </c>
      <c r="S35" s="39">
        <v>30580.576626894283</v>
      </c>
      <c r="T35" s="39">
        <v>1286491.1500733455</v>
      </c>
      <c r="U35" s="39">
        <v>37696.65428292474</v>
      </c>
      <c r="V35" s="39">
        <v>3129412.589945364</v>
      </c>
      <c r="W35" s="39">
        <v>334513.25931137026</v>
      </c>
      <c r="X35" s="39">
        <v>820766.3602227217</v>
      </c>
      <c r="Y35" s="39">
        <v>71781.728708186</v>
      </c>
      <c r="Z35" s="39">
        <v>56543.38185908602</v>
      </c>
      <c r="AA35" s="39"/>
      <c r="AB35" s="39"/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</row>
    <row r="36" spans="1:40" s="8" customFormat="1" ht="11.25">
      <c r="A36" s="9">
        <v>20</v>
      </c>
      <c r="B36" s="8" t="s">
        <v>808</v>
      </c>
      <c r="C36" s="9" t="s">
        <v>809</v>
      </c>
      <c r="D36" s="39">
        <v>-1784818275</v>
      </c>
      <c r="E36" s="39">
        <v>-1064177556.5982014</v>
      </c>
      <c r="F36" s="39">
        <v>-212217234.67861384</v>
      </c>
      <c r="G36" s="39">
        <v>-208188083.44737568</v>
      </c>
      <c r="H36" s="39">
        <v>-114640170.482959</v>
      </c>
      <c r="I36" s="39">
        <v>-115491215.8787867</v>
      </c>
      <c r="J36" s="39">
        <v>-25358047.864023674</v>
      </c>
      <c r="K36" s="39">
        <v>-20655728.46397335</v>
      </c>
      <c r="L36" s="39">
        <v>-19324466.85575109</v>
      </c>
      <c r="M36" s="39">
        <v>-4765770.730315209</v>
      </c>
      <c r="N36" s="39">
        <v>-1064177556.5982014</v>
      </c>
      <c r="O36" s="39">
        <v>-212217234.67861384</v>
      </c>
      <c r="P36" s="39">
        <v>-208188083.44737568</v>
      </c>
      <c r="Q36" s="39">
        <v>-114640170.482959</v>
      </c>
      <c r="R36" s="39">
        <v>-97230511.2549938</v>
      </c>
      <c r="S36" s="39">
        <v>-299952.6854558846</v>
      </c>
      <c r="T36" s="39">
        <v>-17960751.938337006</v>
      </c>
      <c r="U36" s="39">
        <v>-2376798.6901553413</v>
      </c>
      <c r="V36" s="39">
        <v>-20655728.46397335</v>
      </c>
      <c r="W36" s="39">
        <v>-22981249.17386833</v>
      </c>
      <c r="X36" s="39">
        <v>-19324466.85575109</v>
      </c>
      <c r="Y36" s="39">
        <v>-4319840.329907862</v>
      </c>
      <c r="Z36" s="39">
        <v>-445930.4004073469</v>
      </c>
      <c r="AA36" s="39"/>
      <c r="AB36" s="39"/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</row>
    <row r="37" spans="1:40" s="8" customFormat="1" ht="11.25">
      <c r="A37" s="9">
        <v>21</v>
      </c>
      <c r="B37" s="8" t="s">
        <v>810</v>
      </c>
      <c r="C37" s="9" t="s">
        <v>811</v>
      </c>
      <c r="D37" s="39">
        <v>-385748155</v>
      </c>
      <c r="E37" s="39">
        <v>-231306133.81384617</v>
      </c>
      <c r="F37" s="39">
        <v>-45978836.84052089</v>
      </c>
      <c r="G37" s="39">
        <v>-44884985.33161532</v>
      </c>
      <c r="H37" s="39">
        <v>-24515874.252638094</v>
      </c>
      <c r="I37" s="39">
        <v>-24795846.669959716</v>
      </c>
      <c r="J37" s="39">
        <v>-4681696.54135345</v>
      </c>
      <c r="K37" s="39">
        <v>-4341604.433213944</v>
      </c>
      <c r="L37" s="39">
        <v>-4240253.942089359</v>
      </c>
      <c r="M37" s="39">
        <v>-1002923.1747630469</v>
      </c>
      <c r="N37" s="39">
        <v>-231306133.81384617</v>
      </c>
      <c r="O37" s="39">
        <v>-45978836.84052089</v>
      </c>
      <c r="P37" s="39">
        <v>-44884985.33161532</v>
      </c>
      <c r="Q37" s="39">
        <v>-24515874.252638094</v>
      </c>
      <c r="R37" s="39">
        <v>-20795571.253091756</v>
      </c>
      <c r="S37" s="39">
        <v>-64854.44318115672</v>
      </c>
      <c r="T37" s="39">
        <v>-3935420.9736868064</v>
      </c>
      <c r="U37" s="39">
        <v>-476324.36033083603</v>
      </c>
      <c r="V37" s="39">
        <v>-4341604.433213944</v>
      </c>
      <c r="W37" s="39">
        <v>-4205372.181022613</v>
      </c>
      <c r="X37" s="39">
        <v>-4240253.942089359</v>
      </c>
      <c r="Y37" s="39">
        <v>-908601.484141744</v>
      </c>
      <c r="Z37" s="39">
        <v>-94321.69062130278</v>
      </c>
      <c r="AA37" s="39"/>
      <c r="AB37" s="39"/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</row>
    <row r="38" spans="1:40" s="8" customFormat="1" ht="11.25">
      <c r="A38" s="9">
        <v>22</v>
      </c>
      <c r="B38" s="8" t="s">
        <v>812</v>
      </c>
      <c r="C38" s="9" t="s">
        <v>813</v>
      </c>
      <c r="D38" s="39">
        <v>-8752784</v>
      </c>
      <c r="E38" s="39">
        <v>-7241560.201566638</v>
      </c>
      <c r="F38" s="39">
        <v>-965167.6812595879</v>
      </c>
      <c r="G38" s="39">
        <v>-358820.1139864428</v>
      </c>
      <c r="H38" s="39">
        <v>-37477.7329241252</v>
      </c>
      <c r="I38" s="39">
        <v>-35132.74336890128</v>
      </c>
      <c r="J38" s="39">
        <v>0</v>
      </c>
      <c r="K38" s="39">
        <v>-114625.52689430305</v>
      </c>
      <c r="L38" s="39">
        <v>0</v>
      </c>
      <c r="M38" s="39">
        <v>0</v>
      </c>
      <c r="N38" s="39">
        <v>-7241560.201566638</v>
      </c>
      <c r="O38" s="39">
        <v>-965167.6812595879</v>
      </c>
      <c r="P38" s="39">
        <v>-358820.1139864428</v>
      </c>
      <c r="Q38" s="39">
        <v>-37477.7329241252</v>
      </c>
      <c r="R38" s="39">
        <v>-35132.74336890128</v>
      </c>
      <c r="S38" s="39">
        <v>0</v>
      </c>
      <c r="T38" s="39">
        <v>0</v>
      </c>
      <c r="U38" s="39">
        <v>0</v>
      </c>
      <c r="V38" s="39">
        <v>-114625.52689430305</v>
      </c>
      <c r="W38" s="39">
        <v>0</v>
      </c>
      <c r="X38" s="39">
        <v>0</v>
      </c>
      <c r="Y38" s="39">
        <v>0</v>
      </c>
      <c r="Z38" s="39">
        <v>0</v>
      </c>
      <c r="AA38" s="39"/>
      <c r="AB38" s="39"/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</row>
    <row r="39" spans="1:40" s="8" customFormat="1" ht="11.25">
      <c r="A39" s="9">
        <v>23</v>
      </c>
      <c r="B39" s="8" t="s">
        <v>814</v>
      </c>
      <c r="C39" s="9" t="s">
        <v>815</v>
      </c>
      <c r="D39" s="39">
        <v>-23664861</v>
      </c>
      <c r="E39" s="39">
        <v>-21000337.91572594</v>
      </c>
      <c r="F39" s="39">
        <v>-2469129.501707094</v>
      </c>
      <c r="G39" s="39">
        <v>-179086.07567594657</v>
      </c>
      <c r="H39" s="39">
        <v>-16307.506891021627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-21000337.91572594</v>
      </c>
      <c r="O39" s="39">
        <v>-2469129.501707094</v>
      </c>
      <c r="P39" s="39">
        <v>-179086.07567594657</v>
      </c>
      <c r="Q39" s="39">
        <v>-16307.506891021627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/>
      <c r="AB39" s="39"/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</row>
    <row r="40" spans="1:40" s="8" customFormat="1" ht="11.25">
      <c r="A40" s="9"/>
      <c r="C40" s="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</row>
    <row r="41" spans="1:40" s="8" customFormat="1" ht="31.5">
      <c r="A41" s="9">
        <v>24</v>
      </c>
      <c r="B41" s="8" t="s">
        <v>816</v>
      </c>
      <c r="C41" s="7" t="s">
        <v>817</v>
      </c>
      <c r="D41" s="39">
        <f aca="true" t="shared" si="5" ref="D41:Z41">(D31+D32+D33+D34+D35+D36+D37+D38+D39)</f>
        <v>2546059451</v>
      </c>
      <c r="E41" s="39">
        <f t="shared" si="5"/>
        <v>1515659393.576392</v>
      </c>
      <c r="F41" s="39">
        <f t="shared" si="5"/>
        <v>304578977.65864044</v>
      </c>
      <c r="G41" s="39">
        <f t="shared" si="5"/>
        <v>301734701.64198214</v>
      </c>
      <c r="H41" s="39">
        <f t="shared" si="5"/>
        <v>166688661.60768622</v>
      </c>
      <c r="I41" s="39">
        <f t="shared" si="5"/>
        <v>167816584.25824538</v>
      </c>
      <c r="J41" s="39">
        <f t="shared" si="5"/>
        <v>25308800.089341562</v>
      </c>
      <c r="K41" s="39">
        <f t="shared" si="5"/>
        <v>30065862.033557568</v>
      </c>
      <c r="L41" s="39">
        <f t="shared" si="5"/>
        <v>28046739.3228925</v>
      </c>
      <c r="M41" s="39">
        <f t="shared" si="5"/>
        <v>6159730.81126263</v>
      </c>
      <c r="N41" s="39">
        <f t="shared" si="5"/>
        <v>1515659393.576392</v>
      </c>
      <c r="O41" s="39">
        <f t="shared" si="5"/>
        <v>304578977.65864044</v>
      </c>
      <c r="P41" s="39">
        <f t="shared" si="5"/>
        <v>301734701.64198214</v>
      </c>
      <c r="Q41" s="39">
        <f t="shared" si="5"/>
        <v>166688661.60768622</v>
      </c>
      <c r="R41" s="39">
        <f t="shared" si="5"/>
        <v>141382985.4025845</v>
      </c>
      <c r="S41" s="39">
        <f t="shared" si="5"/>
        <v>435358.44940605003</v>
      </c>
      <c r="T41" s="39">
        <f t="shared" si="5"/>
        <v>25998240.40625488</v>
      </c>
      <c r="U41" s="39">
        <f t="shared" si="5"/>
        <v>2789547.822404082</v>
      </c>
      <c r="V41" s="39">
        <f t="shared" si="5"/>
        <v>30065862.033557568</v>
      </c>
      <c r="W41" s="39">
        <f t="shared" si="5"/>
        <v>22519252.266937487</v>
      </c>
      <c r="X41" s="39">
        <f t="shared" si="5"/>
        <v>28046739.3228925</v>
      </c>
      <c r="Y41" s="39">
        <f t="shared" si="5"/>
        <v>5508209.2915205695</v>
      </c>
      <c r="Z41" s="39">
        <f t="shared" si="5"/>
        <v>651521.519742062</v>
      </c>
      <c r="AA41" s="39"/>
      <c r="AB41" s="39"/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</row>
    <row r="42" spans="1:40" s="8" customFormat="1" ht="11.25">
      <c r="A42" s="9"/>
      <c r="C42" s="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</row>
    <row r="43" spans="1:40" s="8" customFormat="1" ht="11.25">
      <c r="A43" s="9"/>
      <c r="C43" s="7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</row>
    <row r="44" spans="1:40" s="8" customFormat="1" ht="21">
      <c r="A44" s="9">
        <v>27</v>
      </c>
      <c r="B44" s="8" t="s">
        <v>818</v>
      </c>
      <c r="C44" s="7" t="s">
        <v>819</v>
      </c>
      <c r="D44" s="44">
        <f aca="true" t="shared" si="6" ref="D44:Z44">(D29/D41)</f>
        <v>0.06598060036422904</v>
      </c>
      <c r="E44" s="44">
        <f t="shared" si="6"/>
        <v>0.04893901070165835</v>
      </c>
      <c r="F44" s="44">
        <f t="shared" si="6"/>
        <v>0.0765917100162347</v>
      </c>
      <c r="G44" s="44">
        <f t="shared" si="6"/>
        <v>0.12247992711705291</v>
      </c>
      <c r="H44" s="44">
        <f t="shared" si="6"/>
        <v>0.09968391962446453</v>
      </c>
      <c r="I44" s="44">
        <f t="shared" si="6"/>
        <v>0.06557911339707298</v>
      </c>
      <c r="J44" s="44">
        <f t="shared" si="6"/>
        <v>0.13773143813191835</v>
      </c>
      <c r="K44" s="44">
        <f t="shared" si="6"/>
        <v>0.01377353494187883</v>
      </c>
      <c r="L44" s="44">
        <f t="shared" si="6"/>
        <v>0.05461940834465275</v>
      </c>
      <c r="M44" s="44">
        <f t="shared" si="6"/>
        <v>0.07755565541526276</v>
      </c>
      <c r="N44" s="39" t="e">
        <f t="shared" si="6"/>
        <v>#REF!</v>
      </c>
      <c r="O44" s="39" t="e">
        <f t="shared" si="6"/>
        <v>#REF!</v>
      </c>
      <c r="P44" s="39" t="e">
        <f t="shared" si="6"/>
        <v>#REF!</v>
      </c>
      <c r="Q44" s="39" t="e">
        <f t="shared" si="6"/>
        <v>#REF!</v>
      </c>
      <c r="R44" s="39" t="e">
        <f t="shared" si="6"/>
        <v>#REF!</v>
      </c>
      <c r="S44" s="39" t="e">
        <f t="shared" si="6"/>
        <v>#REF!</v>
      </c>
      <c r="T44" s="39" t="e">
        <f t="shared" si="6"/>
        <v>#REF!</v>
      </c>
      <c r="U44" s="39" t="e">
        <f t="shared" si="6"/>
        <v>#REF!</v>
      </c>
      <c r="V44" s="39" t="e">
        <f t="shared" si="6"/>
        <v>#REF!</v>
      </c>
      <c r="W44" s="39" t="e">
        <f t="shared" si="6"/>
        <v>#REF!</v>
      </c>
      <c r="X44" s="39" t="e">
        <f t="shared" si="6"/>
        <v>#REF!</v>
      </c>
      <c r="Y44" s="39" t="e">
        <f t="shared" si="6"/>
        <v>#REF!</v>
      </c>
      <c r="Z44" s="39" t="e">
        <f t="shared" si="6"/>
        <v>#REF!</v>
      </c>
      <c r="AA44" s="39"/>
      <c r="AB44" s="39"/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</row>
    <row r="45" ht="11.25">
      <c r="D45" s="45"/>
    </row>
    <row r="65" ht="11.25">
      <c r="C65" s="42"/>
    </row>
    <row r="99" ht="12" thickBot="1"/>
    <row r="100" spans="2:4" ht="12" thickTop="1">
      <c r="B100" s="46" t="s">
        <v>820</v>
      </c>
      <c r="C100" s="47" t="s">
        <v>731</v>
      </c>
      <c r="D100" s="48"/>
    </row>
    <row r="101" spans="2:4" ht="12" thickBot="1">
      <c r="B101" s="49"/>
      <c r="C101" s="50" t="s">
        <v>733</v>
      </c>
      <c r="D101" s="48"/>
    </row>
  </sheetData>
  <printOptions horizontalCentered="1"/>
  <pageMargins left="0.5" right="0.5" top="1.25" bottom="0.75" header="0.5" footer="0.5"/>
  <pageSetup firstPageNumber="1" useFirstPageNumber="1" fitToWidth="2"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Summary of Operations&amp;RExhibit No. ___(CEP-13)
Page &amp;P of &amp;N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AN89"/>
  <sheetViews>
    <sheetView workbookViewId="0" topLeftCell="A1">
      <pane xSplit="4" ySplit="9" topLeftCell="K5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" style="228" bestFit="1" customWidth="1"/>
    <col min="2" max="2" width="31.5" style="162" bestFit="1" customWidth="1"/>
    <col min="3" max="3" width="12.83203125" style="193" bestFit="1" customWidth="1"/>
    <col min="4" max="4" width="12.83203125" style="228" customWidth="1"/>
    <col min="5" max="5" width="13" style="228" bestFit="1" customWidth="1"/>
    <col min="6" max="6" width="13.33203125" style="229" bestFit="1" customWidth="1"/>
    <col min="7" max="7" width="11.83203125" style="229" bestFit="1" customWidth="1"/>
    <col min="8" max="8" width="12" style="229" bestFit="1" customWidth="1"/>
    <col min="9" max="10" width="11.5" style="229" bestFit="1" customWidth="1"/>
    <col min="11" max="11" width="11" style="229" bestFit="1" customWidth="1"/>
    <col min="12" max="12" width="13.33203125" style="229" bestFit="1" customWidth="1"/>
    <col min="13" max="13" width="11.33203125" style="229" bestFit="1" customWidth="1"/>
    <col min="14" max="14" width="10.66015625" style="229" bestFit="1" customWidth="1"/>
    <col min="15" max="15" width="12.66015625" style="229" hidden="1" customWidth="1"/>
    <col min="16" max="16" width="11.83203125" style="229" hidden="1" customWidth="1"/>
    <col min="17" max="17" width="12" style="229" hidden="1" customWidth="1"/>
    <col min="18" max="18" width="11.5" style="229" hidden="1" customWidth="1"/>
    <col min="19" max="19" width="14" style="229" hidden="1" customWidth="1"/>
    <col min="20" max="20" width="10.66015625" style="229" hidden="1" customWidth="1"/>
    <col min="21" max="21" width="10.83203125" style="229" hidden="1" customWidth="1"/>
    <col min="22" max="22" width="13.83203125" style="229" hidden="1" customWidth="1"/>
    <col min="23" max="23" width="10.66015625" style="229" hidden="1" customWidth="1"/>
    <col min="24" max="24" width="11.33203125" style="229" hidden="1" customWidth="1"/>
    <col min="25" max="25" width="11.5" style="229" hidden="1" customWidth="1"/>
    <col min="26" max="27" width="10.66015625" style="229" hidden="1" customWidth="1"/>
    <col min="28" max="29" width="12.66015625" style="229" customWidth="1"/>
    <col min="30" max="16384" width="9.33203125" style="229" customWidth="1"/>
  </cols>
  <sheetData>
    <row r="1" spans="1:21" ht="11.25">
      <c r="A1" s="227">
        <v>71</v>
      </c>
      <c r="B1" s="2" t="s">
        <v>730</v>
      </c>
      <c r="C1" s="3">
        <v>1</v>
      </c>
      <c r="E1" s="212"/>
      <c r="F1" s="227"/>
      <c r="G1" s="227"/>
      <c r="H1" s="227"/>
      <c r="I1" s="227"/>
      <c r="J1" s="227"/>
      <c r="K1" s="227" t="s">
        <v>731</v>
      </c>
      <c r="L1" s="227" t="s">
        <v>846</v>
      </c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2" thickBot="1">
      <c r="A2" s="227">
        <v>2</v>
      </c>
      <c r="B2" s="5" t="s">
        <v>732</v>
      </c>
      <c r="C2" s="6">
        <v>2</v>
      </c>
      <c r="D2" s="212"/>
      <c r="E2" s="212"/>
      <c r="F2" s="227"/>
      <c r="G2" s="227"/>
      <c r="H2" s="227"/>
      <c r="I2" s="227"/>
      <c r="J2" s="227"/>
      <c r="K2" s="206" t="s">
        <v>861</v>
      </c>
      <c r="L2" s="194" t="s">
        <v>852</v>
      </c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1.25">
      <c r="A3" s="227"/>
      <c r="B3" s="125"/>
      <c r="C3" s="24"/>
      <c r="D3" s="212"/>
      <c r="E3" s="212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s="162" customFormat="1" ht="11.25">
      <c r="A4" s="125"/>
      <c r="B4" s="24" t="s">
        <v>734</v>
      </c>
      <c r="C4" s="24"/>
      <c r="D4" s="11"/>
      <c r="E4" s="230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s="162" customFormat="1" ht="11.25">
      <c r="A5" s="125"/>
      <c r="B5" s="24" t="s">
        <v>118</v>
      </c>
      <c r="C5" s="24"/>
      <c r="D5" s="14"/>
      <c r="E5" s="23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162" customFormat="1" ht="12" thickBot="1">
      <c r="A6" s="125"/>
      <c r="B6" s="231" t="s">
        <v>736</v>
      </c>
      <c r="C6" s="24"/>
      <c r="D6" s="232">
        <v>38290</v>
      </c>
      <c r="E6" s="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32" s="233" customFormat="1" ht="21.75" thickTop="1">
      <c r="A7" s="18"/>
      <c r="B7" s="19"/>
      <c r="C7" s="20" t="s">
        <v>738</v>
      </c>
      <c r="D7" s="20" t="s">
        <v>738</v>
      </c>
      <c r="E7" s="20"/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  <c r="AB7" s="191"/>
      <c r="AC7" s="191"/>
      <c r="AD7" s="191"/>
      <c r="AE7" s="191"/>
      <c r="AF7" s="192"/>
    </row>
    <row r="8" spans="1:32" s="194" customFormat="1" ht="21">
      <c r="A8" s="25"/>
      <c r="B8" s="26"/>
      <c r="C8" s="27"/>
      <c r="D8" s="27"/>
      <c r="E8" s="27" t="s">
        <v>749</v>
      </c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  <c r="AF8" s="195"/>
    </row>
    <row r="9" spans="1:32" s="234" customFormat="1" ht="12" thickBot="1">
      <c r="A9" s="31"/>
      <c r="B9" s="32"/>
      <c r="C9" s="33" t="s">
        <v>731</v>
      </c>
      <c r="D9" s="33" t="s">
        <v>846</v>
      </c>
      <c r="E9" s="33" t="s">
        <v>769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  <c r="AB9" s="196"/>
      <c r="AC9" s="196"/>
      <c r="AD9" s="196"/>
      <c r="AE9" s="196"/>
      <c r="AF9" s="197"/>
    </row>
    <row r="10" spans="1:21" s="210" customFormat="1" ht="11.25">
      <c r="A10" s="194"/>
      <c r="B10" s="210" t="s">
        <v>119</v>
      </c>
      <c r="C10" s="194"/>
      <c r="D10" s="19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35"/>
      <c r="Q10" s="235"/>
      <c r="R10" s="235"/>
      <c r="S10" s="235"/>
      <c r="T10" s="235"/>
      <c r="U10" s="235"/>
    </row>
    <row r="11" spans="1:40" s="210" customFormat="1" ht="11.25">
      <c r="A11" s="194">
        <v>1</v>
      </c>
      <c r="B11" s="236" t="s">
        <v>120</v>
      </c>
      <c r="C11" s="194" t="s">
        <v>1354</v>
      </c>
      <c r="D11" s="194" t="s">
        <v>852</v>
      </c>
      <c r="E11" s="39">
        <v>119336078</v>
      </c>
      <c r="F11" s="39">
        <v>71183100.88448448</v>
      </c>
      <c r="G11" s="39">
        <v>24856208.801075853</v>
      </c>
      <c r="H11" s="39">
        <v>8991479.775452835</v>
      </c>
      <c r="I11" s="39">
        <v>893282.0538937561</v>
      </c>
      <c r="J11" s="39">
        <v>12642476.107674748</v>
      </c>
      <c r="K11" s="39">
        <v>235094.91756221055</v>
      </c>
      <c r="L11" s="39">
        <v>388495.2081679151</v>
      </c>
      <c r="M11" s="39">
        <v>0</v>
      </c>
      <c r="N11" s="39">
        <v>145940.25168819405</v>
      </c>
      <c r="O11" s="39">
        <v>71183100.88448448</v>
      </c>
      <c r="P11" s="39">
        <v>24856208.801075853</v>
      </c>
      <c r="Q11" s="39">
        <v>8991479.775452835</v>
      </c>
      <c r="R11" s="39">
        <v>893282.0538937561</v>
      </c>
      <c r="S11" s="39">
        <v>9386331.85848212</v>
      </c>
      <c r="T11" s="39">
        <v>17074.56011698931</v>
      </c>
      <c r="U11" s="39">
        <v>3239069.6890756385</v>
      </c>
      <c r="V11" s="39">
        <v>34149.12023397862</v>
      </c>
      <c r="W11" s="39">
        <v>388495.2081679151</v>
      </c>
      <c r="X11" s="39">
        <v>200945.79732823194</v>
      </c>
      <c r="Y11" s="39">
        <v>0</v>
      </c>
      <c r="Z11" s="39">
        <v>16215.58352091045</v>
      </c>
      <c r="AA11" s="39">
        <v>129724.6681672836</v>
      </c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210" customFormat="1" ht="11.25">
      <c r="A12" s="194">
        <v>2</v>
      </c>
      <c r="B12" s="236" t="s">
        <v>121</v>
      </c>
      <c r="C12" s="194" t="s">
        <v>1352</v>
      </c>
      <c r="D12" s="194" t="s">
        <v>852</v>
      </c>
      <c r="E12" s="39">
        <v>123389284</v>
      </c>
      <c r="F12" s="39">
        <v>123389284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123389284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210" customFormat="1" ht="11.25">
      <c r="A13" s="194">
        <v>3</v>
      </c>
      <c r="B13" s="236" t="s">
        <v>121</v>
      </c>
      <c r="C13" s="194" t="s">
        <v>1349</v>
      </c>
      <c r="D13" s="194" t="s">
        <v>852</v>
      </c>
      <c r="E13" s="39">
        <v>44252929</v>
      </c>
      <c r="F13" s="39">
        <v>38500805.37464847</v>
      </c>
      <c r="G13" s="39">
        <v>5496804.876794529</v>
      </c>
      <c r="H13" s="39">
        <v>252490.33464030756</v>
      </c>
      <c r="I13" s="39">
        <v>2828.413916694527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38500805.37464847</v>
      </c>
      <c r="P13" s="39">
        <v>5496804.876794529</v>
      </c>
      <c r="Q13" s="39">
        <v>252490.33464030756</v>
      </c>
      <c r="R13" s="39">
        <v>2828.413916694527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210" customFormat="1" ht="11.25">
      <c r="A14" s="194">
        <v>4</v>
      </c>
      <c r="B14" s="236" t="s">
        <v>122</v>
      </c>
      <c r="C14" s="206" t="s">
        <v>1085</v>
      </c>
      <c r="D14" s="194" t="s">
        <v>852</v>
      </c>
      <c r="E14" s="39">
        <v>311314969</v>
      </c>
      <c r="F14" s="39">
        <v>231509135.96795583</v>
      </c>
      <c r="G14" s="39">
        <v>45291119.25325824</v>
      </c>
      <c r="H14" s="39">
        <v>26665072.379607145</v>
      </c>
      <c r="I14" s="39">
        <v>6525809.646576968</v>
      </c>
      <c r="J14" s="39">
        <v>1279407.7090269285</v>
      </c>
      <c r="K14" s="39">
        <v>0</v>
      </c>
      <c r="L14" s="39">
        <v>5720.50021920968</v>
      </c>
      <c r="M14" s="39">
        <v>0</v>
      </c>
      <c r="N14" s="39">
        <v>38703.54335567105</v>
      </c>
      <c r="O14" s="39">
        <v>231509135.96795583</v>
      </c>
      <c r="P14" s="39">
        <v>45291119.25325824</v>
      </c>
      <c r="Q14" s="39">
        <v>26665072.379607145</v>
      </c>
      <c r="R14" s="39">
        <v>6525809.646576968</v>
      </c>
      <c r="S14" s="39">
        <v>1198733.4059354877</v>
      </c>
      <c r="T14" s="39">
        <v>0</v>
      </c>
      <c r="U14" s="39">
        <v>80674.30309144087</v>
      </c>
      <c r="V14" s="39">
        <v>0</v>
      </c>
      <c r="W14" s="39">
        <v>5720.50021920968</v>
      </c>
      <c r="X14" s="39">
        <v>0</v>
      </c>
      <c r="Y14" s="39">
        <v>0</v>
      </c>
      <c r="Z14" s="39">
        <v>2145.1502902633692</v>
      </c>
      <c r="AA14" s="39">
        <v>36558.39306540768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210" customFormat="1" ht="22.5">
      <c r="A15" s="194">
        <v>5</v>
      </c>
      <c r="B15" s="236" t="s">
        <v>123</v>
      </c>
      <c r="C15" s="206" t="s">
        <v>851</v>
      </c>
      <c r="D15" s="194"/>
      <c r="E15" s="39">
        <f aca="true" t="shared" si="0" ref="E15:AA15">(E11+E12+E13+E14)</f>
        <v>598293260</v>
      </c>
      <c r="F15" s="39">
        <f t="shared" si="0"/>
        <v>464582326.22708875</v>
      </c>
      <c r="G15" s="39">
        <f t="shared" si="0"/>
        <v>75644132.93112862</v>
      </c>
      <c r="H15" s="39">
        <f t="shared" si="0"/>
        <v>35909042.48970029</v>
      </c>
      <c r="I15" s="39">
        <f t="shared" si="0"/>
        <v>7421920.114387419</v>
      </c>
      <c r="J15" s="39">
        <f t="shared" si="0"/>
        <v>13921883.816701677</v>
      </c>
      <c r="K15" s="39">
        <f t="shared" si="0"/>
        <v>235094.91756221055</v>
      </c>
      <c r="L15" s="39">
        <f t="shared" si="0"/>
        <v>394215.7083871248</v>
      </c>
      <c r="M15" s="39">
        <f t="shared" si="0"/>
        <v>0</v>
      </c>
      <c r="N15" s="39">
        <f t="shared" si="0"/>
        <v>184643.7950438651</v>
      </c>
      <c r="O15" s="39">
        <f t="shared" si="0"/>
        <v>464582326.22708875</v>
      </c>
      <c r="P15" s="39">
        <f t="shared" si="0"/>
        <v>75644132.93112862</v>
      </c>
      <c r="Q15" s="39">
        <f t="shared" si="0"/>
        <v>35909042.48970029</v>
      </c>
      <c r="R15" s="39">
        <f t="shared" si="0"/>
        <v>7421920.114387419</v>
      </c>
      <c r="S15" s="39">
        <f t="shared" si="0"/>
        <v>10585065.264417607</v>
      </c>
      <c r="T15" s="39">
        <f t="shared" si="0"/>
        <v>17074.56011698931</v>
      </c>
      <c r="U15" s="39">
        <f t="shared" si="0"/>
        <v>3319743.9921670794</v>
      </c>
      <c r="V15" s="39">
        <f t="shared" si="0"/>
        <v>34149.12023397862</v>
      </c>
      <c r="W15" s="39">
        <f t="shared" si="0"/>
        <v>394215.7083871248</v>
      </c>
      <c r="X15" s="39">
        <f t="shared" si="0"/>
        <v>200945.79732823194</v>
      </c>
      <c r="Y15" s="39">
        <f t="shared" si="0"/>
        <v>0</v>
      </c>
      <c r="Z15" s="39">
        <f t="shared" si="0"/>
        <v>18360.73381117382</v>
      </c>
      <c r="AA15" s="39">
        <f t="shared" si="0"/>
        <v>166283.06123269128</v>
      </c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210" customFormat="1" ht="11.25">
      <c r="A16" s="194"/>
      <c r="B16" s="236"/>
      <c r="C16" s="206"/>
      <c r="D16" s="194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210" customFormat="1" ht="11.25">
      <c r="A17" s="194">
        <v>6</v>
      </c>
      <c r="B17" s="210" t="s">
        <v>124</v>
      </c>
      <c r="C17" s="194" t="s">
        <v>967</v>
      </c>
      <c r="D17" s="194" t="s">
        <v>852</v>
      </c>
      <c r="E17" s="39">
        <v>247611284</v>
      </c>
      <c r="F17" s="39">
        <v>157992823.60687512</v>
      </c>
      <c r="G17" s="39">
        <v>29274192.553599</v>
      </c>
      <c r="H17" s="39">
        <v>24417255.809687104</v>
      </c>
      <c r="I17" s="39">
        <v>12972846.165081598</v>
      </c>
      <c r="J17" s="39">
        <v>13397359.203919247</v>
      </c>
      <c r="K17" s="39">
        <v>2321963.1136245546</v>
      </c>
      <c r="L17" s="39">
        <v>2562262.2769661867</v>
      </c>
      <c r="M17" s="39">
        <v>4102231.8972613043</v>
      </c>
      <c r="N17" s="39">
        <v>570349.3729858245</v>
      </c>
      <c r="O17" s="39">
        <v>157992823.60687512</v>
      </c>
      <c r="P17" s="39">
        <v>29274192.553599</v>
      </c>
      <c r="Q17" s="39">
        <v>24417255.809687104</v>
      </c>
      <c r="R17" s="39">
        <v>12972846.165081598</v>
      </c>
      <c r="S17" s="39">
        <v>11004996.214773146</v>
      </c>
      <c r="T17" s="39">
        <v>34766.54137485056</v>
      </c>
      <c r="U17" s="39">
        <v>2357596.447771248</v>
      </c>
      <c r="V17" s="39">
        <v>278480.6737850852</v>
      </c>
      <c r="W17" s="39">
        <v>2562262.2769661867</v>
      </c>
      <c r="X17" s="39">
        <v>2043482.4398394695</v>
      </c>
      <c r="Y17" s="39">
        <v>4102231.8972613043</v>
      </c>
      <c r="Z17" s="39">
        <v>497186.05131536344</v>
      </c>
      <c r="AA17" s="39">
        <v>73163.32167046101</v>
      </c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210" customFormat="1" ht="11.25">
      <c r="A18" s="194">
        <v>7</v>
      </c>
      <c r="B18" s="210" t="s">
        <v>125</v>
      </c>
      <c r="C18" s="194" t="s">
        <v>945</v>
      </c>
      <c r="D18" s="194" t="s">
        <v>852</v>
      </c>
      <c r="E18" s="39">
        <v>3914885301</v>
      </c>
      <c r="F18" s="39">
        <v>2350273156.5291786</v>
      </c>
      <c r="G18" s="39">
        <v>466587175.64403415</v>
      </c>
      <c r="H18" s="39">
        <v>455289054.44018716</v>
      </c>
      <c r="I18" s="39">
        <v>246146996.5555377</v>
      </c>
      <c r="J18" s="39">
        <v>250127791.42685953</v>
      </c>
      <c r="K18" s="39">
        <v>50621638.91641531</v>
      </c>
      <c r="L18" s="39">
        <v>42349141.36331995</v>
      </c>
      <c r="M18" s="39">
        <v>42803458.50108553</v>
      </c>
      <c r="N18" s="39">
        <v>10686887.623381691</v>
      </c>
      <c r="O18" s="39">
        <v>2350273156.5291786</v>
      </c>
      <c r="P18" s="39">
        <v>466587175.64403415</v>
      </c>
      <c r="Q18" s="39">
        <v>455289054.44018716</v>
      </c>
      <c r="R18" s="39">
        <v>246146996.5555377</v>
      </c>
      <c r="S18" s="39">
        <v>208829842.12009227</v>
      </c>
      <c r="T18" s="39">
        <v>660581.3372948151</v>
      </c>
      <c r="U18" s="39">
        <v>40637367.969472416</v>
      </c>
      <c r="V18" s="39">
        <v>5101234.6076305825</v>
      </c>
      <c r="W18" s="39">
        <v>42349141.36331995</v>
      </c>
      <c r="X18" s="39">
        <v>45520404.30878473</v>
      </c>
      <c r="Y18" s="39">
        <v>42803458.50108553</v>
      </c>
      <c r="Z18" s="39">
        <v>9770293.455612889</v>
      </c>
      <c r="AA18" s="39">
        <v>916594.1677688019</v>
      </c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210" customFormat="1" ht="11.25">
      <c r="A19" s="194">
        <v>8</v>
      </c>
      <c r="B19" s="210" t="s">
        <v>126</v>
      </c>
      <c r="C19" s="206" t="s">
        <v>127</v>
      </c>
      <c r="D19" s="194"/>
      <c r="E19" s="39">
        <f aca="true" t="shared" si="1" ref="E19:AA19">((E15/E18)*E14)</f>
        <v>47576782.80950713</v>
      </c>
      <c r="F19" s="39">
        <f t="shared" si="1"/>
        <v>45762788.309104785</v>
      </c>
      <c r="G19" s="39">
        <f t="shared" si="1"/>
        <v>7342695.265175513</v>
      </c>
      <c r="H19" s="39">
        <f t="shared" si="1"/>
        <v>2103097.3789773784</v>
      </c>
      <c r="I19" s="39">
        <f t="shared" si="1"/>
        <v>196768.7542661727</v>
      </c>
      <c r="J19" s="39">
        <f t="shared" si="1"/>
        <v>71210.66146891456</v>
      </c>
      <c r="K19" s="39">
        <f t="shared" si="1"/>
        <v>0</v>
      </c>
      <c r="L19" s="39">
        <f t="shared" si="1"/>
        <v>53.250454995002</v>
      </c>
      <c r="M19" s="39">
        <f t="shared" si="1"/>
        <v>0</v>
      </c>
      <c r="N19" s="39">
        <f t="shared" si="1"/>
        <v>668.7044328229326</v>
      </c>
      <c r="O19" s="39">
        <f t="shared" si="1"/>
        <v>45762788.309104785</v>
      </c>
      <c r="P19" s="39">
        <f t="shared" si="1"/>
        <v>7342695.265175513</v>
      </c>
      <c r="Q19" s="39">
        <f t="shared" si="1"/>
        <v>2103097.3789773784</v>
      </c>
      <c r="R19" s="39">
        <f t="shared" si="1"/>
        <v>196768.7542661727</v>
      </c>
      <c r="S19" s="39">
        <f t="shared" si="1"/>
        <v>60760.814678813185</v>
      </c>
      <c r="T19" s="39">
        <f t="shared" si="1"/>
        <v>0</v>
      </c>
      <c r="U19" s="39">
        <f t="shared" si="1"/>
        <v>6590.437481366092</v>
      </c>
      <c r="V19" s="39">
        <f t="shared" si="1"/>
        <v>0</v>
      </c>
      <c r="W19" s="39">
        <f t="shared" si="1"/>
        <v>53.250454995002</v>
      </c>
      <c r="X19" s="39">
        <f t="shared" si="1"/>
        <v>0</v>
      </c>
      <c r="Y19" s="39">
        <f t="shared" si="1"/>
        <v>0</v>
      </c>
      <c r="Z19" s="39">
        <f t="shared" si="1"/>
        <v>4.0312538864286624</v>
      </c>
      <c r="AA19" s="39">
        <f t="shared" si="1"/>
        <v>6632.206189421593</v>
      </c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210" customFormat="1" ht="11.25">
      <c r="A20" s="194"/>
      <c r="C20" s="206"/>
      <c r="D20" s="19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210" customFormat="1" ht="11.25">
      <c r="A21" s="194">
        <v>9</v>
      </c>
      <c r="B21" s="210" t="s">
        <v>128</v>
      </c>
      <c r="C21" s="194" t="s">
        <v>964</v>
      </c>
      <c r="D21" s="194" t="s">
        <v>852</v>
      </c>
      <c r="E21" s="39">
        <v>2290153615</v>
      </c>
      <c r="F21" s="39">
        <v>1508905802.4011793</v>
      </c>
      <c r="G21" s="39">
        <v>273635112.82517725</v>
      </c>
      <c r="H21" s="39">
        <v>224782701.7488728</v>
      </c>
      <c r="I21" s="39">
        <v>95540015.88278693</v>
      </c>
      <c r="J21" s="39">
        <v>110301931.13932592</v>
      </c>
      <c r="K21" s="39">
        <v>23949224.372420795</v>
      </c>
      <c r="L21" s="39">
        <v>7866005.500309023</v>
      </c>
      <c r="M21" s="39">
        <v>36770329.10449249</v>
      </c>
      <c r="N21" s="39">
        <v>8402492.02543534</v>
      </c>
      <c r="O21" s="39">
        <v>1508905802.4011793</v>
      </c>
      <c r="P21" s="39">
        <v>273635112.82517725</v>
      </c>
      <c r="Q21" s="39">
        <v>224782701.7488728</v>
      </c>
      <c r="R21" s="39">
        <v>95540015.88278693</v>
      </c>
      <c r="S21" s="39">
        <v>81389621.52303565</v>
      </c>
      <c r="T21" s="39">
        <v>345753.7620769416</v>
      </c>
      <c r="U21" s="39">
        <v>28566555.85421333</v>
      </c>
      <c r="V21" s="39">
        <v>3594083.083342839</v>
      </c>
      <c r="W21" s="39">
        <v>7866005.500309023</v>
      </c>
      <c r="X21" s="39">
        <v>20355141.28907796</v>
      </c>
      <c r="Y21" s="39">
        <v>36770329.10449249</v>
      </c>
      <c r="Z21" s="39">
        <v>8093824.54944842</v>
      </c>
      <c r="AA21" s="39">
        <v>308667.47598691867</v>
      </c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210" customFormat="1" ht="11.25">
      <c r="A22" s="194">
        <v>10</v>
      </c>
      <c r="B22" s="210" t="s">
        <v>129</v>
      </c>
      <c r="C22" s="194" t="s">
        <v>40</v>
      </c>
      <c r="D22" s="194" t="s">
        <v>852</v>
      </c>
      <c r="E22" s="39">
        <v>-885433250.9999999</v>
      </c>
      <c r="F22" s="39">
        <v>-583382425.2321343</v>
      </c>
      <c r="G22" s="39">
        <v>-105794487.29973012</v>
      </c>
      <c r="H22" s="39">
        <v>-86906868.20065904</v>
      </c>
      <c r="I22" s="39">
        <v>-36938267.50730329</v>
      </c>
      <c r="J22" s="39">
        <v>-42645609.814375475</v>
      </c>
      <c r="K22" s="39">
        <v>-9259396.162820714</v>
      </c>
      <c r="L22" s="39">
        <v>-3041203.339769197</v>
      </c>
      <c r="M22" s="39">
        <v>-14216370.389342075</v>
      </c>
      <c r="N22" s="39">
        <v>-3248623.053865663</v>
      </c>
      <c r="O22" s="39">
        <v>-583382425.2321343</v>
      </c>
      <c r="P22" s="39">
        <v>-105794487.29973012</v>
      </c>
      <c r="Q22" s="39">
        <v>-86906868.20065904</v>
      </c>
      <c r="R22" s="39">
        <v>-36938267.50730329</v>
      </c>
      <c r="S22" s="39">
        <v>-31467355.163771845</v>
      </c>
      <c r="T22" s="39">
        <v>-133677.44224496788</v>
      </c>
      <c r="U22" s="39">
        <v>-11044577.20835866</v>
      </c>
      <c r="V22" s="39">
        <v>-1389566.467508929</v>
      </c>
      <c r="W22" s="39">
        <v>-3041203.339769197</v>
      </c>
      <c r="X22" s="39">
        <v>-7869829.695311783</v>
      </c>
      <c r="Y22" s="39">
        <v>-14216370.389342075</v>
      </c>
      <c r="Z22" s="39">
        <v>-3129284.139239596</v>
      </c>
      <c r="AA22" s="39">
        <v>-119338.91462606617</v>
      </c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210" customFormat="1" ht="11.25">
      <c r="A23" s="194">
        <v>11</v>
      </c>
      <c r="B23" s="210" t="s">
        <v>130</v>
      </c>
      <c r="C23" s="206" t="s">
        <v>131</v>
      </c>
      <c r="D23" s="194"/>
      <c r="E23" s="39">
        <f aca="true" t="shared" si="2" ref="E23:AA23">((E15/E21)*E22)</f>
        <v>-231315813.39498407</v>
      </c>
      <c r="F23" s="39">
        <f t="shared" si="2"/>
        <v>-179619671.2631409</v>
      </c>
      <c r="G23" s="39">
        <f t="shared" si="2"/>
        <v>-29245999.090015363</v>
      </c>
      <c r="H23" s="39">
        <f t="shared" si="2"/>
        <v>-13883374.470473006</v>
      </c>
      <c r="I23" s="39">
        <f t="shared" si="2"/>
        <v>-2869508.321407664</v>
      </c>
      <c r="J23" s="39">
        <f t="shared" si="2"/>
        <v>-5382564.194440054</v>
      </c>
      <c r="K23" s="39">
        <f t="shared" si="2"/>
        <v>-90893.84039012823</v>
      </c>
      <c r="L23" s="39">
        <f t="shared" si="2"/>
        <v>-152414.09745890775</v>
      </c>
      <c r="M23" s="39">
        <f t="shared" si="2"/>
        <v>0</v>
      </c>
      <c r="N23" s="39">
        <f t="shared" si="2"/>
        <v>-71388.11765806685</v>
      </c>
      <c r="O23" s="39">
        <f t="shared" si="2"/>
        <v>-179619671.2631409</v>
      </c>
      <c r="P23" s="39">
        <f t="shared" si="2"/>
        <v>-29245999.090015363</v>
      </c>
      <c r="Q23" s="39">
        <f t="shared" si="2"/>
        <v>-13883374.470473006</v>
      </c>
      <c r="R23" s="39">
        <f t="shared" si="2"/>
        <v>-2869508.321407664</v>
      </c>
      <c r="S23" s="39">
        <f t="shared" si="2"/>
        <v>-4092462.9194013495</v>
      </c>
      <c r="T23" s="39">
        <f t="shared" si="2"/>
        <v>-6601.471261472905</v>
      </c>
      <c r="U23" s="39">
        <f t="shared" si="2"/>
        <v>-1283499.803777231</v>
      </c>
      <c r="V23" s="39">
        <f t="shared" si="2"/>
        <v>-13202.94252294581</v>
      </c>
      <c r="W23" s="39">
        <f t="shared" si="2"/>
        <v>-152414.09745890775</v>
      </c>
      <c r="X23" s="39">
        <f t="shared" si="2"/>
        <v>-77690.89786718237</v>
      </c>
      <c r="Y23" s="39">
        <f t="shared" si="2"/>
        <v>0</v>
      </c>
      <c r="Z23" s="39">
        <f t="shared" si="2"/>
        <v>-7098.739631565394</v>
      </c>
      <c r="AA23" s="39">
        <f t="shared" si="2"/>
        <v>-64289.37802650147</v>
      </c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210" customFormat="1" ht="11.25">
      <c r="A24" s="194"/>
      <c r="C24" s="206"/>
      <c r="D24" s="194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210" customFormat="1" ht="11.25">
      <c r="A25" s="194">
        <v>12</v>
      </c>
      <c r="B25" s="210" t="s">
        <v>132</v>
      </c>
      <c r="C25" s="194" t="s">
        <v>42</v>
      </c>
      <c r="D25" s="194" t="s">
        <v>852</v>
      </c>
      <c r="E25" s="39">
        <v>-92320222</v>
      </c>
      <c r="F25" s="39">
        <v>-58906574.5072973</v>
      </c>
      <c r="G25" s="39">
        <v>-10914688.182865717</v>
      </c>
      <c r="H25" s="39">
        <v>-9103811.589544132</v>
      </c>
      <c r="I25" s="39">
        <v>-4836839.49529611</v>
      </c>
      <c r="J25" s="39">
        <v>-4995116.361173459</v>
      </c>
      <c r="K25" s="39">
        <v>-865728.5187601955</v>
      </c>
      <c r="L25" s="39">
        <v>-955322.4651577019</v>
      </c>
      <c r="M25" s="39">
        <v>-1529489.9058422751</v>
      </c>
      <c r="N25" s="39">
        <v>-212650.97406308883</v>
      </c>
      <c r="O25" s="39">
        <v>-58906574.5072973</v>
      </c>
      <c r="P25" s="39">
        <v>-10914688.182865717</v>
      </c>
      <c r="Q25" s="39">
        <v>-9103811.589544132</v>
      </c>
      <c r="R25" s="39">
        <v>-4836839.49529611</v>
      </c>
      <c r="S25" s="39">
        <v>-4103139.716593112</v>
      </c>
      <c r="T25" s="39">
        <v>-12962.473947263197</v>
      </c>
      <c r="U25" s="39">
        <v>-879014.1706330839</v>
      </c>
      <c r="V25" s="39">
        <v>-103829.6688714261</v>
      </c>
      <c r="W25" s="39">
        <v>-955322.4651577019</v>
      </c>
      <c r="X25" s="39">
        <v>-761898.8498887694</v>
      </c>
      <c r="Y25" s="39">
        <v>-1529489.9058422751</v>
      </c>
      <c r="Z25" s="39">
        <v>-185372.5157078776</v>
      </c>
      <c r="AA25" s="39">
        <v>-27278.458355211187</v>
      </c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210" customFormat="1" ht="11.25">
      <c r="A26" s="194">
        <v>13</v>
      </c>
      <c r="B26" s="210" t="s">
        <v>133</v>
      </c>
      <c r="C26" s="206" t="s">
        <v>134</v>
      </c>
      <c r="D26" s="194"/>
      <c r="E26" s="39">
        <f aca="true" t="shared" si="3" ref="E26:AA26">((E19/E17)*E25)</f>
        <v>-17738687.34923842</v>
      </c>
      <c r="F26" s="39">
        <f t="shared" si="3"/>
        <v>-17062351.552748937</v>
      </c>
      <c r="G26" s="39">
        <f t="shared" si="3"/>
        <v>-2737675.141490532</v>
      </c>
      <c r="H26" s="39">
        <f t="shared" si="3"/>
        <v>-784125.8838381927</v>
      </c>
      <c r="I26" s="39">
        <f t="shared" si="3"/>
        <v>-73363.92260910255</v>
      </c>
      <c r="J26" s="39">
        <f t="shared" si="3"/>
        <v>-26550.421973406665</v>
      </c>
      <c r="K26" s="39">
        <f t="shared" si="3"/>
        <v>0</v>
      </c>
      <c r="L26" s="39">
        <f t="shared" si="3"/>
        <v>-19.854078325201016</v>
      </c>
      <c r="M26" s="39">
        <f t="shared" si="3"/>
        <v>0</v>
      </c>
      <c r="N26" s="39">
        <f t="shared" si="3"/>
        <v>-249.32200460863177</v>
      </c>
      <c r="O26" s="39">
        <f t="shared" si="3"/>
        <v>-17062351.552748937</v>
      </c>
      <c r="P26" s="39">
        <f t="shared" si="3"/>
        <v>-2737675.141490532</v>
      </c>
      <c r="Q26" s="39">
        <f t="shared" si="3"/>
        <v>-784125.8838381927</v>
      </c>
      <c r="R26" s="39">
        <f t="shared" si="3"/>
        <v>-73363.92260910255</v>
      </c>
      <c r="S26" s="39">
        <f t="shared" si="3"/>
        <v>-22654.266031142957</v>
      </c>
      <c r="T26" s="39">
        <f t="shared" si="3"/>
        <v>0</v>
      </c>
      <c r="U26" s="39">
        <f t="shared" si="3"/>
        <v>-2457.2008251321795</v>
      </c>
      <c r="V26" s="39">
        <f t="shared" si="3"/>
        <v>0</v>
      </c>
      <c r="W26" s="39">
        <f t="shared" si="3"/>
        <v>-19.854078325201016</v>
      </c>
      <c r="X26" s="39">
        <f t="shared" si="3"/>
        <v>0</v>
      </c>
      <c r="Y26" s="39">
        <f t="shared" si="3"/>
        <v>0</v>
      </c>
      <c r="Z26" s="39">
        <f t="shared" si="3"/>
        <v>-1.5030262261127683</v>
      </c>
      <c r="AA26" s="39">
        <f t="shared" si="3"/>
        <v>-2472.774010400816</v>
      </c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210" customFormat="1" ht="11.25">
      <c r="A27" s="194"/>
      <c r="C27" s="206"/>
      <c r="D27" s="19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210" customFormat="1" ht="11.25">
      <c r="A28" s="194">
        <v>14</v>
      </c>
      <c r="B28" s="210" t="s">
        <v>135</v>
      </c>
      <c r="C28" s="206" t="s">
        <v>136</v>
      </c>
      <c r="D28" s="194"/>
      <c r="E28" s="39">
        <f aca="true" t="shared" si="4" ref="E28:AA28">(E15+E19+E23+E26)</f>
        <v>396815542.06528467</v>
      </c>
      <c r="F28" s="39">
        <f t="shared" si="4"/>
        <v>313663091.7203038</v>
      </c>
      <c r="G28" s="39">
        <f t="shared" si="4"/>
        <v>51003153.96479823</v>
      </c>
      <c r="H28" s="39">
        <f t="shared" si="4"/>
        <v>23344639.51436647</v>
      </c>
      <c r="I28" s="39">
        <f t="shared" si="4"/>
        <v>4675816.624636824</v>
      </c>
      <c r="J28" s="39">
        <f t="shared" si="4"/>
        <v>8583979.86175713</v>
      </c>
      <c r="K28" s="39">
        <f t="shared" si="4"/>
        <v>144201.07717208232</v>
      </c>
      <c r="L28" s="39">
        <f t="shared" si="4"/>
        <v>241835.00730488688</v>
      </c>
      <c r="M28" s="39">
        <f t="shared" si="4"/>
        <v>0</v>
      </c>
      <c r="N28" s="39">
        <f t="shared" si="4"/>
        <v>113675.05981401255</v>
      </c>
      <c r="O28" s="39">
        <f t="shared" si="4"/>
        <v>313663091.7203038</v>
      </c>
      <c r="P28" s="39">
        <f t="shared" si="4"/>
        <v>51003153.96479823</v>
      </c>
      <c r="Q28" s="39">
        <f t="shared" si="4"/>
        <v>23344639.51436647</v>
      </c>
      <c r="R28" s="39">
        <f t="shared" si="4"/>
        <v>4675816.624636824</v>
      </c>
      <c r="S28" s="39">
        <f t="shared" si="4"/>
        <v>6530708.893663927</v>
      </c>
      <c r="T28" s="39">
        <f t="shared" si="4"/>
        <v>10473.088855516404</v>
      </c>
      <c r="U28" s="39">
        <f t="shared" si="4"/>
        <v>2040377.4250460824</v>
      </c>
      <c r="V28" s="39">
        <f t="shared" si="4"/>
        <v>20946.177711032808</v>
      </c>
      <c r="W28" s="39">
        <f t="shared" si="4"/>
        <v>241835.00730488688</v>
      </c>
      <c r="X28" s="39">
        <f t="shared" si="4"/>
        <v>123254.89946104957</v>
      </c>
      <c r="Y28" s="39">
        <f t="shared" si="4"/>
        <v>0</v>
      </c>
      <c r="Z28" s="39">
        <f t="shared" si="4"/>
        <v>11264.522407268742</v>
      </c>
      <c r="AA28" s="39">
        <f t="shared" si="4"/>
        <v>106153.11538521058</v>
      </c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210" customFormat="1" ht="11.25">
      <c r="A29" s="194"/>
      <c r="C29" s="194"/>
      <c r="D29" s="19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210" customFormat="1" ht="11.25">
      <c r="A30" s="194"/>
      <c r="B30" s="210" t="s">
        <v>137</v>
      </c>
      <c r="C30" s="194"/>
      <c r="D30" s="194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210" customFormat="1" ht="11.25">
      <c r="A31" s="194">
        <v>15</v>
      </c>
      <c r="B31" s="236" t="s">
        <v>138</v>
      </c>
      <c r="C31" s="194" t="s">
        <v>1044</v>
      </c>
      <c r="D31" s="194" t="s">
        <v>861</v>
      </c>
      <c r="E31" s="39">
        <v>270815.3759973614</v>
      </c>
      <c r="F31" s="39">
        <v>134926.12393258954</v>
      </c>
      <c r="G31" s="39">
        <v>45177.03036870925</v>
      </c>
      <c r="H31" s="39">
        <v>16314.019758657154</v>
      </c>
      <c r="I31" s="39">
        <v>1620.1724965702017</v>
      </c>
      <c r="J31" s="39">
        <v>22924.79640430152</v>
      </c>
      <c r="K31" s="39">
        <v>426.25655533333764</v>
      </c>
      <c r="L31" s="39">
        <v>704.3905113488594</v>
      </c>
      <c r="M31" s="39">
        <v>48457.97799952979</v>
      </c>
      <c r="N31" s="39">
        <v>264.6079703217255</v>
      </c>
      <c r="O31" s="39">
        <v>134926.12393258954</v>
      </c>
      <c r="P31" s="39">
        <v>45177.03036870925</v>
      </c>
      <c r="Q31" s="39">
        <v>16314.019758657154</v>
      </c>
      <c r="R31" s="39">
        <v>1620.1724965702017</v>
      </c>
      <c r="S31" s="39">
        <v>17020.998713898334</v>
      </c>
      <c r="T31" s="39">
        <v>30.958317835067273</v>
      </c>
      <c r="U31" s="39">
        <v>5872.83937256812</v>
      </c>
      <c r="V31" s="39">
        <v>61.916635670134546</v>
      </c>
      <c r="W31" s="39">
        <v>704.3905113488594</v>
      </c>
      <c r="X31" s="39">
        <v>364.3399196632031</v>
      </c>
      <c r="Y31" s="39">
        <v>48457.97799952979</v>
      </c>
      <c r="Z31" s="39">
        <v>29.400885591302828</v>
      </c>
      <c r="AA31" s="39">
        <v>235.20708473042262</v>
      </c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210" customFormat="1" ht="11.25">
      <c r="A32" s="194">
        <v>16</v>
      </c>
      <c r="B32" s="236" t="s">
        <v>139</v>
      </c>
      <c r="C32" s="194" t="s">
        <v>1061</v>
      </c>
      <c r="D32" s="194" t="s">
        <v>852</v>
      </c>
      <c r="E32" s="39">
        <v>1920348</v>
      </c>
      <c r="F32" s="39">
        <v>1145473.5877721573</v>
      </c>
      <c r="G32" s="39">
        <v>399984.4109065526</v>
      </c>
      <c r="H32" s="39">
        <v>144690.27718366362</v>
      </c>
      <c r="I32" s="39">
        <v>14374.633676420695</v>
      </c>
      <c r="J32" s="39">
        <v>203441.86029325504</v>
      </c>
      <c r="K32" s="39">
        <v>3783.13132387974</v>
      </c>
      <c r="L32" s="39">
        <v>6251.638301828886</v>
      </c>
      <c r="M32" s="39">
        <v>0</v>
      </c>
      <c r="N32" s="39">
        <v>2348.4605422420536</v>
      </c>
      <c r="O32" s="39">
        <v>1145473.5877721573</v>
      </c>
      <c r="P32" s="39">
        <v>399984.4109065526</v>
      </c>
      <c r="Q32" s="39">
        <v>144690.27718366362</v>
      </c>
      <c r="R32" s="39">
        <v>14374.633676420695</v>
      </c>
      <c r="S32" s="39">
        <v>151044.209880707</v>
      </c>
      <c r="T32" s="39">
        <v>274.7626528461928</v>
      </c>
      <c r="U32" s="39">
        <v>52122.887759701836</v>
      </c>
      <c r="V32" s="39">
        <v>549.5253056923856</v>
      </c>
      <c r="W32" s="39">
        <v>6251.638301828886</v>
      </c>
      <c r="X32" s="39">
        <v>3233.6060181873545</v>
      </c>
      <c r="Y32" s="39">
        <v>0</v>
      </c>
      <c r="Z32" s="39">
        <v>260.9400602491171</v>
      </c>
      <c r="AA32" s="39">
        <v>2087.5204819929368</v>
      </c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0" s="210" customFormat="1" ht="11.25">
      <c r="A33" s="194">
        <v>17</v>
      </c>
      <c r="B33" s="236" t="s">
        <v>140</v>
      </c>
      <c r="C33" s="194" t="s">
        <v>1064</v>
      </c>
      <c r="D33" s="194" t="s">
        <v>852</v>
      </c>
      <c r="E33" s="39">
        <v>2226112</v>
      </c>
      <c r="F33" s="39">
        <v>1327859.585566081</v>
      </c>
      <c r="G33" s="39">
        <v>463671.2184104171</v>
      </c>
      <c r="H33" s="39">
        <v>167728.32961623612</v>
      </c>
      <c r="I33" s="39">
        <v>16663.409195981265</v>
      </c>
      <c r="J33" s="39">
        <v>235834.52921092353</v>
      </c>
      <c r="K33" s="39">
        <v>4385.493690552221</v>
      </c>
      <c r="L33" s="39">
        <v>7247.044308302925</v>
      </c>
      <c r="M33" s="39">
        <v>0</v>
      </c>
      <c r="N33" s="39">
        <v>2722.3900015057393</v>
      </c>
      <c r="O33" s="39">
        <v>1327859.585566081</v>
      </c>
      <c r="P33" s="39">
        <v>463671.2184104171</v>
      </c>
      <c r="Q33" s="39">
        <v>167728.32961623612</v>
      </c>
      <c r="R33" s="39">
        <v>16663.409195981265</v>
      </c>
      <c r="S33" s="39">
        <v>175093.9559631694</v>
      </c>
      <c r="T33" s="39">
        <v>318.5112483012162</v>
      </c>
      <c r="U33" s="39">
        <v>60422.061999452904</v>
      </c>
      <c r="V33" s="39">
        <v>637.0224966024324</v>
      </c>
      <c r="W33" s="39">
        <v>7247.044308302925</v>
      </c>
      <c r="X33" s="39">
        <v>3748.4711939497884</v>
      </c>
      <c r="Y33" s="39">
        <v>0</v>
      </c>
      <c r="Z33" s="39">
        <v>302.48777794508214</v>
      </c>
      <c r="AA33" s="39">
        <v>2419.902223560657</v>
      </c>
      <c r="AB33" s="39"/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</row>
    <row r="34" spans="1:40" s="210" customFormat="1" ht="11.25">
      <c r="A34" s="194">
        <v>18</v>
      </c>
      <c r="B34" s="236" t="s">
        <v>141</v>
      </c>
      <c r="C34" s="206" t="s">
        <v>1084</v>
      </c>
      <c r="D34" s="194" t="s">
        <v>852</v>
      </c>
      <c r="E34" s="39">
        <v>437336</v>
      </c>
      <c r="F34" s="39">
        <v>325224.5782234838</v>
      </c>
      <c r="G34" s="39">
        <v>63625.07075508774</v>
      </c>
      <c r="H34" s="39">
        <v>37459.15633824813</v>
      </c>
      <c r="I34" s="39">
        <v>9167.472726296643</v>
      </c>
      <c r="J34" s="39">
        <v>1797.3149560790982</v>
      </c>
      <c r="K34" s="39">
        <v>0</v>
      </c>
      <c r="L34" s="39">
        <v>8.036172150360956</v>
      </c>
      <c r="M34" s="39">
        <v>0</v>
      </c>
      <c r="N34" s="39">
        <v>54.370828654229456</v>
      </c>
      <c r="O34" s="39">
        <v>325224.5782234838</v>
      </c>
      <c r="P34" s="39">
        <v>63625.07075508774</v>
      </c>
      <c r="Q34" s="39">
        <v>37459.15633824813</v>
      </c>
      <c r="R34" s="39">
        <v>9167.472726296643</v>
      </c>
      <c r="S34" s="39">
        <v>1683.9835055223523</v>
      </c>
      <c r="T34" s="39">
        <v>0</v>
      </c>
      <c r="U34" s="39">
        <v>113.3314505567459</v>
      </c>
      <c r="V34" s="39">
        <v>0</v>
      </c>
      <c r="W34" s="39">
        <v>8.036172150360956</v>
      </c>
      <c r="X34" s="39">
        <v>0</v>
      </c>
      <c r="Y34" s="39">
        <v>0</v>
      </c>
      <c r="Z34" s="39">
        <v>3.0135121685800494</v>
      </c>
      <c r="AA34" s="39">
        <v>51.357316485649406</v>
      </c>
      <c r="AB34" s="39"/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</row>
    <row r="35" spans="1:40" s="210" customFormat="1" ht="11.25">
      <c r="A35" s="194">
        <v>19</v>
      </c>
      <c r="B35" s="236" t="s">
        <v>142</v>
      </c>
      <c r="C35" s="194" t="s">
        <v>1088</v>
      </c>
      <c r="D35" s="194" t="s">
        <v>852</v>
      </c>
      <c r="E35" s="39">
        <v>321177</v>
      </c>
      <c r="F35" s="39">
        <v>191579.73997415998</v>
      </c>
      <c r="G35" s="39">
        <v>66897.14215430424</v>
      </c>
      <c r="H35" s="39">
        <v>24199.358217894638</v>
      </c>
      <c r="I35" s="39">
        <v>2404.1484774071</v>
      </c>
      <c r="J35" s="39">
        <v>34025.523688105895</v>
      </c>
      <c r="K35" s="39">
        <v>632.7263439802177</v>
      </c>
      <c r="L35" s="39">
        <v>1045.582589648593</v>
      </c>
      <c r="M35" s="39">
        <v>0</v>
      </c>
      <c r="N35" s="39">
        <v>392.7785544993283</v>
      </c>
      <c r="O35" s="39">
        <v>191579.73997415998</v>
      </c>
      <c r="P35" s="39">
        <v>66897.14215430424</v>
      </c>
      <c r="Q35" s="39">
        <v>24199.358217894638</v>
      </c>
      <c r="R35" s="39">
        <v>2404.1484774071</v>
      </c>
      <c r="S35" s="39">
        <v>25262.04948106064</v>
      </c>
      <c r="T35" s="39">
        <v>45.95388156374869</v>
      </c>
      <c r="U35" s="39">
        <v>8717.520325481506</v>
      </c>
      <c r="V35" s="39">
        <v>91.90776312749738</v>
      </c>
      <c r="W35" s="39">
        <v>1045.582589648593</v>
      </c>
      <c r="X35" s="39">
        <v>540.8185808527204</v>
      </c>
      <c r="Y35" s="39">
        <v>0</v>
      </c>
      <c r="Z35" s="39">
        <v>43.64206161103648</v>
      </c>
      <c r="AA35" s="39">
        <v>349.13649288829185</v>
      </c>
      <c r="AB35" s="39"/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</row>
    <row r="36" spans="1:40" s="210" customFormat="1" ht="11.25">
      <c r="A36" s="194">
        <v>20</v>
      </c>
      <c r="B36" s="236" t="s">
        <v>143</v>
      </c>
      <c r="C36" s="194" t="s">
        <v>1099</v>
      </c>
      <c r="D36" s="194" t="s">
        <v>861</v>
      </c>
      <c r="E36" s="39">
        <v>419388.6978526593</v>
      </c>
      <c r="F36" s="39">
        <v>346106.8075409121</v>
      </c>
      <c r="G36" s="39">
        <v>48967.1364556299</v>
      </c>
      <c r="H36" s="39">
        <v>5565.673025601349</v>
      </c>
      <c r="I36" s="39">
        <v>3100.9479977978554</v>
      </c>
      <c r="J36" s="39">
        <v>5240.720789672936</v>
      </c>
      <c r="K36" s="39">
        <v>3189.155409960441</v>
      </c>
      <c r="L36" s="39">
        <v>5539.581028664042</v>
      </c>
      <c r="M36" s="39">
        <v>1303.3878620821026</v>
      </c>
      <c r="N36" s="39">
        <v>375.28774233850737</v>
      </c>
      <c r="O36" s="39">
        <v>346106.8075409121</v>
      </c>
      <c r="P36" s="39">
        <v>48967.1364556299</v>
      </c>
      <c r="Q36" s="39">
        <v>5565.673025601349</v>
      </c>
      <c r="R36" s="39">
        <v>3100.9479977978554</v>
      </c>
      <c r="S36" s="39">
        <v>3213.9268946242114</v>
      </c>
      <c r="T36" s="39">
        <v>5.105387529352377</v>
      </c>
      <c r="U36" s="39">
        <v>2021.6885075193723</v>
      </c>
      <c r="V36" s="39">
        <v>454.8275602556358</v>
      </c>
      <c r="W36" s="39">
        <v>5539.581028664042</v>
      </c>
      <c r="X36" s="39">
        <v>2734.327849704805</v>
      </c>
      <c r="Y36" s="39">
        <v>1303.3878620821026</v>
      </c>
      <c r="Z36" s="39">
        <v>27.943976710419825</v>
      </c>
      <c r="AA36" s="39">
        <v>347.34376562808757</v>
      </c>
      <c r="AB36" s="39"/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</row>
    <row r="37" spans="1:40" s="210" customFormat="1" ht="11.25">
      <c r="A37" s="194">
        <v>21</v>
      </c>
      <c r="B37" s="236" t="s">
        <v>144</v>
      </c>
      <c r="C37" s="194" t="s">
        <v>1102</v>
      </c>
      <c r="D37" s="194" t="s">
        <v>852</v>
      </c>
      <c r="E37" s="39">
        <v>14339835</v>
      </c>
      <c r="F37" s="39">
        <v>11955053.628616424</v>
      </c>
      <c r="G37" s="39">
        <v>1617516.6657241734</v>
      </c>
      <c r="H37" s="39">
        <v>194619.05531376865</v>
      </c>
      <c r="I37" s="39">
        <v>20114.001240100828</v>
      </c>
      <c r="J37" s="39">
        <v>14143.429919719525</v>
      </c>
      <c r="K37" s="39">
        <v>190174.24165221944</v>
      </c>
      <c r="L37" s="39">
        <v>334345.2857013685</v>
      </c>
      <c r="M37" s="39">
        <v>0</v>
      </c>
      <c r="N37" s="39">
        <v>13868.69183222152</v>
      </c>
      <c r="O37" s="39">
        <v>11955053.628616424</v>
      </c>
      <c r="P37" s="39">
        <v>1617516.6657241734</v>
      </c>
      <c r="Q37" s="39">
        <v>194619.05531376865</v>
      </c>
      <c r="R37" s="39">
        <v>20114.001240100828</v>
      </c>
      <c r="S37" s="39">
        <v>11704.845145717763</v>
      </c>
      <c r="T37" s="39">
        <v>135.02271019512557</v>
      </c>
      <c r="U37" s="39">
        <v>2303.562063806635</v>
      </c>
      <c r="V37" s="39">
        <v>24936.130144164286</v>
      </c>
      <c r="W37" s="39">
        <v>334345.2857013685</v>
      </c>
      <c r="X37" s="39">
        <v>165238.11150805515</v>
      </c>
      <c r="Y37" s="39">
        <v>0</v>
      </c>
      <c r="Z37" s="39">
        <v>1540.9657591357245</v>
      </c>
      <c r="AA37" s="39">
        <v>12327.726073085796</v>
      </c>
      <c r="AB37" s="39"/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</row>
    <row r="38" spans="1:40" s="210" customFormat="1" ht="11.25">
      <c r="A38" s="194">
        <v>22</v>
      </c>
      <c r="B38" s="236" t="s">
        <v>145</v>
      </c>
      <c r="C38" s="194" t="s">
        <v>1104</v>
      </c>
      <c r="D38" s="194" t="s">
        <v>852</v>
      </c>
      <c r="E38" s="39">
        <v>12986680</v>
      </c>
      <c r="F38" s="39">
        <v>10652861.062924623</v>
      </c>
      <c r="G38" s="39">
        <v>1579790.6459194291</v>
      </c>
      <c r="H38" s="39">
        <v>155280.932700072</v>
      </c>
      <c r="I38" s="39">
        <v>183977.6670386844</v>
      </c>
      <c r="J38" s="39">
        <v>308933.11744705244</v>
      </c>
      <c r="K38" s="39">
        <v>21899.823812248796</v>
      </c>
      <c r="L38" s="39">
        <v>33063.122189880756</v>
      </c>
      <c r="M38" s="39">
        <v>39786.58155673282</v>
      </c>
      <c r="N38" s="39">
        <v>11087.046411275363</v>
      </c>
      <c r="O38" s="39">
        <v>10652861.062924623</v>
      </c>
      <c r="P38" s="39">
        <v>1579790.6459194291</v>
      </c>
      <c r="Q38" s="39">
        <v>155280.932700072</v>
      </c>
      <c r="R38" s="39">
        <v>183977.6670386844</v>
      </c>
      <c r="S38" s="39">
        <v>181192.0020556363</v>
      </c>
      <c r="T38" s="39">
        <v>180.074375094203</v>
      </c>
      <c r="U38" s="39">
        <v>127561.04101632196</v>
      </c>
      <c r="V38" s="39">
        <v>5309.235713048899</v>
      </c>
      <c r="W38" s="39">
        <v>33063.122189880756</v>
      </c>
      <c r="X38" s="39">
        <v>16590.588099199897</v>
      </c>
      <c r="Y38" s="39">
        <v>39786.58155673282</v>
      </c>
      <c r="Z38" s="39">
        <v>317.22638528795045</v>
      </c>
      <c r="AA38" s="39">
        <v>10769.820025987414</v>
      </c>
      <c r="AB38" s="39"/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</row>
    <row r="39" spans="1:40" s="210" customFormat="1" ht="33.75">
      <c r="A39" s="194">
        <v>23</v>
      </c>
      <c r="B39" s="236" t="s">
        <v>146</v>
      </c>
      <c r="C39" s="206" t="s">
        <v>147</v>
      </c>
      <c r="D39" s="194"/>
      <c r="E39" s="39">
        <f aca="true" t="shared" si="5" ref="E39:AA39">(E31+E32+E33+E34+E35+E36+E37+E38)</f>
        <v>32921692.07385002</v>
      </c>
      <c r="F39" s="39">
        <f t="shared" si="5"/>
        <v>26079085.11455043</v>
      </c>
      <c r="G39" s="39">
        <f t="shared" si="5"/>
        <v>4285629.320694303</v>
      </c>
      <c r="H39" s="39">
        <f t="shared" si="5"/>
        <v>745856.8021541417</v>
      </c>
      <c r="I39" s="39">
        <f t="shared" si="5"/>
        <v>251422.45284925896</v>
      </c>
      <c r="J39" s="39">
        <f t="shared" si="5"/>
        <v>826341.29270911</v>
      </c>
      <c r="K39" s="39">
        <f t="shared" si="5"/>
        <v>224490.8287881742</v>
      </c>
      <c r="L39" s="39">
        <f t="shared" si="5"/>
        <v>388204.68080319295</v>
      </c>
      <c r="M39" s="39">
        <f t="shared" si="5"/>
        <v>89547.9474183447</v>
      </c>
      <c r="N39" s="39">
        <f t="shared" si="5"/>
        <v>31113.633883058465</v>
      </c>
      <c r="O39" s="39">
        <f t="shared" si="5"/>
        <v>26079085.11455043</v>
      </c>
      <c r="P39" s="39">
        <f t="shared" si="5"/>
        <v>4285629.320694303</v>
      </c>
      <c r="Q39" s="39">
        <f t="shared" si="5"/>
        <v>745856.8021541417</v>
      </c>
      <c r="R39" s="39">
        <f t="shared" si="5"/>
        <v>251422.45284925896</v>
      </c>
      <c r="S39" s="39">
        <f t="shared" si="5"/>
        <v>566215.971640336</v>
      </c>
      <c r="T39" s="39">
        <f t="shared" si="5"/>
        <v>990.3885733649059</v>
      </c>
      <c r="U39" s="39">
        <f t="shared" si="5"/>
        <v>259134.93249540904</v>
      </c>
      <c r="V39" s="39">
        <f t="shared" si="5"/>
        <v>32040.56561856127</v>
      </c>
      <c r="W39" s="39">
        <f t="shared" si="5"/>
        <v>388204.68080319295</v>
      </c>
      <c r="X39" s="39">
        <f t="shared" si="5"/>
        <v>192450.26316961294</v>
      </c>
      <c r="Y39" s="39">
        <f t="shared" si="5"/>
        <v>89547.9474183447</v>
      </c>
      <c r="Z39" s="39">
        <f t="shared" si="5"/>
        <v>2525.6204186992136</v>
      </c>
      <c r="AA39" s="39">
        <f t="shared" si="5"/>
        <v>28588.013464359254</v>
      </c>
      <c r="AB39" s="39"/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</row>
    <row r="40" spans="1:40" s="210" customFormat="1" ht="11.25">
      <c r="A40" s="194"/>
      <c r="C40" s="194"/>
      <c r="D40" s="19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</row>
    <row r="41" spans="1:40" s="210" customFormat="1" ht="11.25">
      <c r="A41" s="194">
        <v>24</v>
      </c>
      <c r="B41" s="210" t="s">
        <v>148</v>
      </c>
      <c r="C41" s="194" t="s">
        <v>1277</v>
      </c>
      <c r="D41" s="194" t="s">
        <v>852</v>
      </c>
      <c r="E41" s="39">
        <v>75290263</v>
      </c>
      <c r="F41" s="39">
        <v>46330124.427651286</v>
      </c>
      <c r="G41" s="39">
        <v>8996817.200226242</v>
      </c>
      <c r="H41" s="39">
        <v>7790618.728820844</v>
      </c>
      <c r="I41" s="39">
        <v>4313741.065424174</v>
      </c>
      <c r="J41" s="39">
        <v>4530442.472408573</v>
      </c>
      <c r="K41" s="39">
        <v>754395.6718399295</v>
      </c>
      <c r="L41" s="39">
        <v>919781.2408321206</v>
      </c>
      <c r="M41" s="39">
        <v>1510565.8630717145</v>
      </c>
      <c r="N41" s="39">
        <v>143776.32972511073</v>
      </c>
      <c r="O41" s="39">
        <v>46330124.427651286</v>
      </c>
      <c r="P41" s="39">
        <v>8996817.200226242</v>
      </c>
      <c r="Q41" s="39">
        <v>7790618.728820844</v>
      </c>
      <c r="R41" s="39">
        <v>4313741.065424174</v>
      </c>
      <c r="S41" s="39">
        <v>3788656.541397523</v>
      </c>
      <c r="T41" s="39">
        <v>11299.582642488875</v>
      </c>
      <c r="U41" s="39">
        <v>730486.3483685617</v>
      </c>
      <c r="V41" s="39">
        <v>88332.24280238706</v>
      </c>
      <c r="W41" s="39">
        <v>919781.2408321206</v>
      </c>
      <c r="X41" s="39">
        <v>666063.4290375425</v>
      </c>
      <c r="Y41" s="39">
        <v>1510565.8630717145</v>
      </c>
      <c r="Z41" s="39">
        <v>119299.14509315125</v>
      </c>
      <c r="AA41" s="39">
        <v>24477.184631959477</v>
      </c>
      <c r="AB41" s="39"/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</row>
    <row r="42" spans="1:40" s="210" customFormat="1" ht="11.25">
      <c r="A42" s="194">
        <v>25</v>
      </c>
      <c r="B42" s="210" t="s">
        <v>149</v>
      </c>
      <c r="C42" s="194" t="s">
        <v>150</v>
      </c>
      <c r="D42" s="194" t="s">
        <v>852</v>
      </c>
      <c r="E42" s="39">
        <v>930761171.03</v>
      </c>
      <c r="F42" s="39">
        <v>502608068.7327873</v>
      </c>
      <c r="G42" s="39">
        <v>112294223.17210528</v>
      </c>
      <c r="H42" s="39">
        <v>127676555.76455474</v>
      </c>
      <c r="I42" s="39">
        <v>81947456.88783787</v>
      </c>
      <c r="J42" s="39">
        <v>77545338.73180936</v>
      </c>
      <c r="K42" s="39">
        <v>2653952.279257973</v>
      </c>
      <c r="L42" s="39">
        <v>18702999.610013187</v>
      </c>
      <c r="M42" s="39">
        <v>6729921.102466825</v>
      </c>
      <c r="N42" s="39">
        <v>602654.7491673348</v>
      </c>
      <c r="O42" s="39">
        <v>502608068.7327873</v>
      </c>
      <c r="P42" s="39">
        <v>112294223.17210528</v>
      </c>
      <c r="Q42" s="39">
        <v>127676555.76455474</v>
      </c>
      <c r="R42" s="39">
        <v>81947456.88783787</v>
      </c>
      <c r="S42" s="39">
        <v>69935281.16700706</v>
      </c>
      <c r="T42" s="39">
        <v>177442.61131563594</v>
      </c>
      <c r="U42" s="39">
        <v>7432614.953486665</v>
      </c>
      <c r="V42" s="39">
        <v>242771.8192840778</v>
      </c>
      <c r="W42" s="39">
        <v>18702999.610013187</v>
      </c>
      <c r="X42" s="39">
        <v>2411180.459973895</v>
      </c>
      <c r="Y42" s="39">
        <v>6729921.102466825</v>
      </c>
      <c r="Z42" s="39">
        <v>248952.44322254154</v>
      </c>
      <c r="AA42" s="39">
        <v>353702.3059447932</v>
      </c>
      <c r="AB42" s="39"/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</row>
    <row r="43" spans="1:40" s="210" customFormat="1" ht="11.25">
      <c r="A43" s="194">
        <v>26</v>
      </c>
      <c r="B43" s="210" t="s">
        <v>151</v>
      </c>
      <c r="C43" s="206" t="s">
        <v>152</v>
      </c>
      <c r="D43" s="194"/>
      <c r="E43" s="39">
        <f aca="true" t="shared" si="6" ref="E43:AA43">((E39/E42)*E41)</f>
        <v>2663070.7551994463</v>
      </c>
      <c r="F43" s="39">
        <f t="shared" si="6"/>
        <v>2403955.156077682</v>
      </c>
      <c r="G43" s="39">
        <f t="shared" si="6"/>
        <v>343357.1424873997</v>
      </c>
      <c r="H43" s="39">
        <f t="shared" si="6"/>
        <v>45510.986234589735</v>
      </c>
      <c r="I43" s="39">
        <f t="shared" si="6"/>
        <v>13234.960556615966</v>
      </c>
      <c r="J43" s="39">
        <f t="shared" si="6"/>
        <v>48277.456136234294</v>
      </c>
      <c r="K43" s="39">
        <f t="shared" si="6"/>
        <v>63812.34166460134</v>
      </c>
      <c r="L43" s="39">
        <f t="shared" si="6"/>
        <v>19091.236189452415</v>
      </c>
      <c r="M43" s="39">
        <f t="shared" si="6"/>
        <v>20099.503459068845</v>
      </c>
      <c r="N43" s="39">
        <f t="shared" si="6"/>
        <v>7422.83055148528</v>
      </c>
      <c r="O43" s="39">
        <f t="shared" si="6"/>
        <v>2403955.156077682</v>
      </c>
      <c r="P43" s="39">
        <f t="shared" si="6"/>
        <v>343357.1424873997</v>
      </c>
      <c r="Q43" s="39">
        <f t="shared" si="6"/>
        <v>45510.986234589735</v>
      </c>
      <c r="R43" s="39">
        <f t="shared" si="6"/>
        <v>13234.960556615966</v>
      </c>
      <c r="S43" s="39">
        <f t="shared" si="6"/>
        <v>30674.043329805616</v>
      </c>
      <c r="T43" s="39">
        <f t="shared" si="6"/>
        <v>63.068151724879854</v>
      </c>
      <c r="U43" s="39">
        <f t="shared" si="6"/>
        <v>25468.09322935616</v>
      </c>
      <c r="V43" s="39">
        <f t="shared" si="6"/>
        <v>11657.92236549833</v>
      </c>
      <c r="W43" s="39">
        <f t="shared" si="6"/>
        <v>19091.236189452415</v>
      </c>
      <c r="X43" s="39">
        <f t="shared" si="6"/>
        <v>53162.375995414994</v>
      </c>
      <c r="Y43" s="39">
        <f t="shared" si="6"/>
        <v>20099.503459068845</v>
      </c>
      <c r="Z43" s="39">
        <f t="shared" si="6"/>
        <v>1210.2888121137391</v>
      </c>
      <c r="AA43" s="39">
        <f t="shared" si="6"/>
        <v>1978.3701493234946</v>
      </c>
      <c r="AB43" s="39"/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</row>
    <row r="44" spans="1:40" s="210" customFormat="1" ht="11.25">
      <c r="A44" s="194"/>
      <c r="C44" s="206"/>
      <c r="D44" s="194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</row>
    <row r="45" spans="1:40" s="210" customFormat="1" ht="11.25">
      <c r="A45" s="194">
        <v>27</v>
      </c>
      <c r="B45" s="210" t="s">
        <v>153</v>
      </c>
      <c r="C45" s="174" t="s">
        <v>1195</v>
      </c>
      <c r="D45" s="194" t="s">
        <v>852</v>
      </c>
      <c r="E45" s="39">
        <v>66476977</v>
      </c>
      <c r="F45" s="39">
        <v>43799462.038003825</v>
      </c>
      <c r="G45" s="39">
        <v>7942888.626565653</v>
      </c>
      <c r="H45" s="39">
        <v>6524835.013810931</v>
      </c>
      <c r="I45" s="39">
        <v>2773268.7435552925</v>
      </c>
      <c r="J45" s="39">
        <v>3201767.292542318</v>
      </c>
      <c r="K45" s="39">
        <v>695181.3307830255</v>
      </c>
      <c r="L45" s="39">
        <v>228328.90479528657</v>
      </c>
      <c r="M45" s="39">
        <v>1067343.3896100363</v>
      </c>
      <c r="N45" s="39">
        <v>243901.66033362283</v>
      </c>
      <c r="O45" s="39">
        <v>43799462.038003825</v>
      </c>
      <c r="P45" s="39">
        <v>7942888.626565653</v>
      </c>
      <c r="Q45" s="39">
        <v>6524835.013810931</v>
      </c>
      <c r="R45" s="39">
        <v>2773268.7435552925</v>
      </c>
      <c r="S45" s="39">
        <v>2362520.995354953</v>
      </c>
      <c r="T45" s="39">
        <v>10036.298324578685</v>
      </c>
      <c r="U45" s="39">
        <v>829209.998862786</v>
      </c>
      <c r="V45" s="39">
        <v>104326.52940945665</v>
      </c>
      <c r="W45" s="39">
        <v>228328.90479528657</v>
      </c>
      <c r="X45" s="39">
        <v>590854.8013735688</v>
      </c>
      <c r="Y45" s="39">
        <v>1067343.3896100363</v>
      </c>
      <c r="Z45" s="39">
        <v>234941.87677699426</v>
      </c>
      <c r="AA45" s="39">
        <v>8959.783556628554</v>
      </c>
      <c r="AB45" s="39"/>
      <c r="AC45" s="39"/>
      <c r="AD45" s="39"/>
      <c r="AE45" s="39"/>
      <c r="AF45" s="39"/>
      <c r="AG45" s="39"/>
      <c r="AH45"/>
      <c r="AI45"/>
      <c r="AJ45"/>
      <c r="AK45"/>
      <c r="AL45"/>
      <c r="AM45"/>
      <c r="AN45"/>
    </row>
    <row r="46" spans="1:40" s="210" customFormat="1" ht="11.25">
      <c r="A46" s="194">
        <v>28</v>
      </c>
      <c r="B46" s="210" t="s">
        <v>154</v>
      </c>
      <c r="C46" s="206" t="s">
        <v>155</v>
      </c>
      <c r="D46" s="194"/>
      <c r="E46" s="39">
        <f aca="true" t="shared" si="7" ref="E46:AA46">((E15/E21)*E45)</f>
        <v>17366838.199748892</v>
      </c>
      <c r="F46" s="39">
        <f t="shared" si="7"/>
        <v>13485570.755132368</v>
      </c>
      <c r="G46" s="39">
        <f t="shared" si="7"/>
        <v>2195744.971914288</v>
      </c>
      <c r="H46" s="39">
        <f t="shared" si="7"/>
        <v>1042342.5642911858</v>
      </c>
      <c r="I46" s="39">
        <f t="shared" si="7"/>
        <v>215438.30488417685</v>
      </c>
      <c r="J46" s="39">
        <f t="shared" si="7"/>
        <v>404114.70401715796</v>
      </c>
      <c r="K46" s="39">
        <f t="shared" si="7"/>
        <v>6824.170800263094</v>
      </c>
      <c r="L46" s="39">
        <f t="shared" si="7"/>
        <v>11443.017799262168</v>
      </c>
      <c r="M46" s="39">
        <f t="shared" si="7"/>
        <v>0</v>
      </c>
      <c r="N46" s="39">
        <f t="shared" si="7"/>
        <v>5359.710910188762</v>
      </c>
      <c r="O46" s="39">
        <f t="shared" si="7"/>
        <v>13485570.755132368</v>
      </c>
      <c r="P46" s="39">
        <f t="shared" si="7"/>
        <v>2195744.971914288</v>
      </c>
      <c r="Q46" s="39">
        <f t="shared" si="7"/>
        <v>1042342.5642911858</v>
      </c>
      <c r="R46" s="39">
        <f t="shared" si="7"/>
        <v>215438.30488417685</v>
      </c>
      <c r="S46" s="39">
        <f t="shared" si="7"/>
        <v>307255.86943921575</v>
      </c>
      <c r="T46" s="39">
        <f t="shared" si="7"/>
        <v>495.62838612562484</v>
      </c>
      <c r="U46" s="39">
        <f t="shared" si="7"/>
        <v>96363.20619181659</v>
      </c>
      <c r="V46" s="39">
        <f t="shared" si="7"/>
        <v>991.2567722512496</v>
      </c>
      <c r="W46" s="39">
        <f t="shared" si="7"/>
        <v>11443.017799262168</v>
      </c>
      <c r="X46" s="39">
        <f t="shared" si="7"/>
        <v>5832.914028011843</v>
      </c>
      <c r="Y46" s="39">
        <f t="shared" si="7"/>
        <v>0</v>
      </c>
      <c r="Z46" s="39">
        <f t="shared" si="7"/>
        <v>532.9625363443248</v>
      </c>
      <c r="AA46" s="39">
        <f t="shared" si="7"/>
        <v>4826.748373844437</v>
      </c>
      <c r="AB46" s="39"/>
      <c r="AC46" s="39"/>
      <c r="AD46" s="39"/>
      <c r="AE46" s="39"/>
      <c r="AF46" s="39"/>
      <c r="AG46" s="39"/>
      <c r="AH46"/>
      <c r="AI46"/>
      <c r="AJ46"/>
      <c r="AK46"/>
      <c r="AL46"/>
      <c r="AM46"/>
      <c r="AN46"/>
    </row>
    <row r="47" spans="1:40" s="210" customFormat="1" ht="11.25">
      <c r="A47" s="194"/>
      <c r="C47" s="206"/>
      <c r="D47" s="19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/>
      <c r="AI47"/>
      <c r="AJ47"/>
      <c r="AK47"/>
      <c r="AL47"/>
      <c r="AM47"/>
      <c r="AN47"/>
    </row>
    <row r="48" spans="1:40" s="210" customFormat="1" ht="11.25">
      <c r="A48" s="194">
        <v>29</v>
      </c>
      <c r="B48" s="210" t="s">
        <v>156</v>
      </c>
      <c r="C48" s="206" t="s">
        <v>157</v>
      </c>
      <c r="D48" s="194" t="s">
        <v>852</v>
      </c>
      <c r="E48" s="39">
        <v>122416497.99999999</v>
      </c>
      <c r="F48" s="39">
        <v>74769443.30744037</v>
      </c>
      <c r="G48" s="39">
        <v>14622855.752787521</v>
      </c>
      <c r="H48" s="39">
        <v>13875186.54087525</v>
      </c>
      <c r="I48" s="39">
        <v>7363281.38694691</v>
      </c>
      <c r="J48" s="39">
        <v>7557301.009117623</v>
      </c>
      <c r="K48" s="39">
        <v>1205379.9801637009</v>
      </c>
      <c r="L48" s="39">
        <v>1239478.7203234192</v>
      </c>
      <c r="M48" s="39">
        <v>1462377.890801377</v>
      </c>
      <c r="N48" s="39">
        <v>321193.41154380364</v>
      </c>
      <c r="O48" s="39">
        <v>74769443.30744037</v>
      </c>
      <c r="P48" s="39">
        <v>14622855.752787521</v>
      </c>
      <c r="Q48" s="39">
        <v>13875186.54087525</v>
      </c>
      <c r="R48" s="39">
        <v>7363281.38694691</v>
      </c>
      <c r="S48" s="39">
        <v>6248616.530652688</v>
      </c>
      <c r="T48" s="39">
        <v>20202.86073824126</v>
      </c>
      <c r="U48" s="39">
        <v>1288481.6177266934</v>
      </c>
      <c r="V48" s="39">
        <v>143203.97678483103</v>
      </c>
      <c r="W48" s="39">
        <v>1239478.7203234192</v>
      </c>
      <c r="X48" s="39">
        <v>1062176.00337887</v>
      </c>
      <c r="Y48" s="39">
        <v>1462377.890801377</v>
      </c>
      <c r="Z48" s="39">
        <v>292895.15152452554</v>
      </c>
      <c r="AA48" s="39">
        <v>28298.260019278132</v>
      </c>
      <c r="AB48" s="39"/>
      <c r="AC48" s="39"/>
      <c r="AD48" s="39"/>
      <c r="AE48" s="39"/>
      <c r="AF48" s="39"/>
      <c r="AG48" s="39"/>
      <c r="AH48"/>
      <c r="AI48"/>
      <c r="AJ48"/>
      <c r="AK48"/>
      <c r="AL48"/>
      <c r="AM48"/>
      <c r="AN48"/>
    </row>
    <row r="49" spans="1:40" s="210" customFormat="1" ht="11.25">
      <c r="A49" s="194">
        <v>30</v>
      </c>
      <c r="B49" s="210" t="s">
        <v>158</v>
      </c>
      <c r="C49" s="174" t="s">
        <v>1197</v>
      </c>
      <c r="D49" s="194" t="s">
        <v>852</v>
      </c>
      <c r="E49" s="39">
        <v>11077294</v>
      </c>
      <c r="F49" s="39">
        <v>7068066.239596318</v>
      </c>
      <c r="G49" s="39">
        <v>1309628.6739857418</v>
      </c>
      <c r="H49" s="39">
        <v>1092345.699710164</v>
      </c>
      <c r="I49" s="39">
        <v>580361.3981799851</v>
      </c>
      <c r="J49" s="39">
        <v>599352.6802494971</v>
      </c>
      <c r="K49" s="39">
        <v>103876.80097315193</v>
      </c>
      <c r="L49" s="39">
        <v>114626.9753484412</v>
      </c>
      <c r="M49" s="39">
        <v>183520.0239991537</v>
      </c>
      <c r="N49" s="39">
        <v>25515.50795754379</v>
      </c>
      <c r="O49" s="39">
        <v>7068066.239596318</v>
      </c>
      <c r="P49" s="39">
        <v>1309628.6739857418</v>
      </c>
      <c r="Q49" s="39">
        <v>1092345.699710164</v>
      </c>
      <c r="R49" s="39">
        <v>580361.3981799851</v>
      </c>
      <c r="S49" s="39">
        <v>492326.42620571883</v>
      </c>
      <c r="T49" s="39">
        <v>1555.3378422462517</v>
      </c>
      <c r="U49" s="39">
        <v>105470.91620153206</v>
      </c>
      <c r="V49" s="39">
        <v>12458.286419755737</v>
      </c>
      <c r="W49" s="39">
        <v>114626.9753484412</v>
      </c>
      <c r="X49" s="39">
        <v>91418.51455339619</v>
      </c>
      <c r="Y49" s="39">
        <v>183520.0239991537</v>
      </c>
      <c r="Z49" s="39">
        <v>22242.42762344937</v>
      </c>
      <c r="AA49" s="39">
        <v>3273.0803340944176</v>
      </c>
      <c r="AB49" s="39"/>
      <c r="AC49" s="39"/>
      <c r="AD49" s="39"/>
      <c r="AE49" s="39"/>
      <c r="AF49" s="39"/>
      <c r="AG49" s="39"/>
      <c r="AH49"/>
      <c r="AI49"/>
      <c r="AJ49"/>
      <c r="AK49"/>
      <c r="AL49"/>
      <c r="AM49"/>
      <c r="AN49"/>
    </row>
    <row r="50" spans="1:40" s="210" customFormat="1" ht="11.25">
      <c r="A50" s="194">
        <v>31</v>
      </c>
      <c r="B50" s="236" t="s">
        <v>159</v>
      </c>
      <c r="C50" s="206" t="s">
        <v>160</v>
      </c>
      <c r="D50" s="194"/>
      <c r="E50" s="39">
        <f aca="true" t="shared" si="8" ref="E50:AA50">(E48-E49)</f>
        <v>111339203.99999999</v>
      </c>
      <c r="F50" s="39">
        <f t="shared" si="8"/>
        <v>67701377.06784405</v>
      </c>
      <c r="G50" s="39">
        <f t="shared" si="8"/>
        <v>13313227.07880178</v>
      </c>
      <c r="H50" s="39">
        <f t="shared" si="8"/>
        <v>12782840.841165086</v>
      </c>
      <c r="I50" s="39">
        <f t="shared" si="8"/>
        <v>6782919.988766925</v>
      </c>
      <c r="J50" s="39">
        <f t="shared" si="8"/>
        <v>6957948.328868126</v>
      </c>
      <c r="K50" s="39">
        <f t="shared" si="8"/>
        <v>1101503.179190549</v>
      </c>
      <c r="L50" s="39">
        <f t="shared" si="8"/>
        <v>1124851.744974978</v>
      </c>
      <c r="M50" s="39">
        <f t="shared" si="8"/>
        <v>1278857.8668022233</v>
      </c>
      <c r="N50" s="39">
        <f t="shared" si="8"/>
        <v>295677.90358625987</v>
      </c>
      <c r="O50" s="39">
        <f t="shared" si="8"/>
        <v>67701377.06784405</v>
      </c>
      <c r="P50" s="39">
        <f t="shared" si="8"/>
        <v>13313227.07880178</v>
      </c>
      <c r="Q50" s="39">
        <f t="shared" si="8"/>
        <v>12782840.841165086</v>
      </c>
      <c r="R50" s="39">
        <f t="shared" si="8"/>
        <v>6782919.988766925</v>
      </c>
      <c r="S50" s="39">
        <f t="shared" si="8"/>
        <v>5756290.104446969</v>
      </c>
      <c r="T50" s="39">
        <f t="shared" si="8"/>
        <v>18647.522895995007</v>
      </c>
      <c r="U50" s="39">
        <f t="shared" si="8"/>
        <v>1183010.7015251613</v>
      </c>
      <c r="V50" s="39">
        <f t="shared" si="8"/>
        <v>130745.6903650753</v>
      </c>
      <c r="W50" s="39">
        <f t="shared" si="8"/>
        <v>1124851.744974978</v>
      </c>
      <c r="X50" s="39">
        <f t="shared" si="8"/>
        <v>970757.4888254738</v>
      </c>
      <c r="Y50" s="39">
        <f t="shared" si="8"/>
        <v>1278857.8668022233</v>
      </c>
      <c r="Z50" s="39">
        <f t="shared" si="8"/>
        <v>270652.7239010762</v>
      </c>
      <c r="AA50" s="39">
        <f t="shared" si="8"/>
        <v>25025.179685183713</v>
      </c>
      <c r="AB50" s="39"/>
      <c r="AC50" s="39"/>
      <c r="AD50" s="39"/>
      <c r="AE50" s="39"/>
      <c r="AF50" s="39"/>
      <c r="AG50" s="39"/>
      <c r="AH50"/>
      <c r="AI50"/>
      <c r="AJ50"/>
      <c r="AK50"/>
      <c r="AL50"/>
      <c r="AM50"/>
      <c r="AN50"/>
    </row>
    <row r="51" spans="1:40" s="210" customFormat="1" ht="11.25">
      <c r="A51" s="194">
        <v>32</v>
      </c>
      <c r="B51" s="210" t="s">
        <v>161</v>
      </c>
      <c r="C51" s="206" t="s">
        <v>162</v>
      </c>
      <c r="D51" s="194"/>
      <c r="E51" s="39">
        <f aca="true" t="shared" si="9" ref="E51:AA51">((E46/E50)*E49)</f>
        <v>1727851.158241164</v>
      </c>
      <c r="F51" s="39">
        <f t="shared" si="9"/>
        <v>1407902.0472585182</v>
      </c>
      <c r="G51" s="39">
        <f t="shared" si="9"/>
        <v>215996.50925790268</v>
      </c>
      <c r="H51" s="39">
        <f t="shared" si="9"/>
        <v>89072.4082288241</v>
      </c>
      <c r="I51" s="39">
        <f t="shared" si="9"/>
        <v>18433.370296446104</v>
      </c>
      <c r="J51" s="39">
        <f t="shared" si="9"/>
        <v>34810.15085668458</v>
      </c>
      <c r="K51" s="39">
        <f t="shared" si="9"/>
        <v>643.5506001413877</v>
      </c>
      <c r="L51" s="39">
        <f t="shared" si="9"/>
        <v>1166.0901314750386</v>
      </c>
      <c r="M51" s="39">
        <f t="shared" si="9"/>
        <v>0</v>
      </c>
      <c r="N51" s="39">
        <f t="shared" si="9"/>
        <v>462.51594968833723</v>
      </c>
      <c r="O51" s="39">
        <f t="shared" si="9"/>
        <v>1407902.0472585182</v>
      </c>
      <c r="P51" s="39">
        <f t="shared" si="9"/>
        <v>215996.50925790268</v>
      </c>
      <c r="Q51" s="39">
        <f t="shared" si="9"/>
        <v>89072.4082288241</v>
      </c>
      <c r="R51" s="39">
        <f t="shared" si="9"/>
        <v>18433.370296446104</v>
      </c>
      <c r="S51" s="39">
        <f t="shared" si="9"/>
        <v>26279.11057069164</v>
      </c>
      <c r="T51" s="39">
        <f t="shared" si="9"/>
        <v>41.33898046041192</v>
      </c>
      <c r="U51" s="39">
        <f t="shared" si="9"/>
        <v>8591.228830022445</v>
      </c>
      <c r="V51" s="39">
        <f t="shared" si="9"/>
        <v>94.45329134555858</v>
      </c>
      <c r="W51" s="39">
        <f t="shared" si="9"/>
        <v>1166.0901314750386</v>
      </c>
      <c r="X51" s="39">
        <f t="shared" si="9"/>
        <v>549.2992246742034</v>
      </c>
      <c r="Y51" s="39">
        <f t="shared" si="9"/>
        <v>0</v>
      </c>
      <c r="Z51" s="39">
        <f t="shared" si="9"/>
        <v>43.799229025980296</v>
      </c>
      <c r="AA51" s="39">
        <f t="shared" si="9"/>
        <v>631.2975722370506</v>
      </c>
      <c r="AB51" s="39"/>
      <c r="AC51" s="39"/>
      <c r="AD51" s="39"/>
      <c r="AE51" s="39"/>
      <c r="AF51" s="39"/>
      <c r="AG51" s="39"/>
      <c r="AH51"/>
      <c r="AI51"/>
      <c r="AJ51"/>
      <c r="AK51"/>
      <c r="AL51"/>
      <c r="AM51"/>
      <c r="AN51"/>
    </row>
    <row r="52" spans="1:40" s="210" customFormat="1" ht="11.25">
      <c r="A52" s="194"/>
      <c r="C52" s="206"/>
      <c r="D52" s="194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/>
      <c r="AI52"/>
      <c r="AJ52"/>
      <c r="AK52"/>
      <c r="AL52"/>
      <c r="AM52"/>
      <c r="AN52"/>
    </row>
    <row r="53" spans="1:40" s="210" customFormat="1" ht="11.25">
      <c r="A53" s="194">
        <v>33</v>
      </c>
      <c r="B53" s="210" t="s">
        <v>163</v>
      </c>
      <c r="C53" s="194" t="s">
        <v>799</v>
      </c>
      <c r="D53" s="194" t="s">
        <v>852</v>
      </c>
      <c r="E53" s="39">
        <v>4332030948</v>
      </c>
      <c r="F53" s="39">
        <v>2616138415.813348</v>
      </c>
      <c r="G53" s="39">
        <v>515913725.25330734</v>
      </c>
      <c r="H53" s="39">
        <v>496558692.1959588</v>
      </c>
      <c r="I53" s="39">
        <v>268109448.4186609</v>
      </c>
      <c r="J53" s="39">
        <v>272787716.3485278</v>
      </c>
      <c r="K53" s="39">
        <v>54514561.99907644</v>
      </c>
      <c r="L53" s="39">
        <v>46688223.75794426</v>
      </c>
      <c r="M53" s="39">
        <v>49675539.56855151</v>
      </c>
      <c r="N53" s="39">
        <v>11644624.644625116</v>
      </c>
      <c r="O53" s="39">
        <v>2616138415.813348</v>
      </c>
      <c r="P53" s="39">
        <v>515913725.25330734</v>
      </c>
      <c r="Q53" s="39">
        <v>496558692.1959588</v>
      </c>
      <c r="R53" s="39">
        <v>268109448.4186609</v>
      </c>
      <c r="S53" s="39">
        <v>227460455.31358945</v>
      </c>
      <c r="T53" s="39">
        <v>719336.4433771973</v>
      </c>
      <c r="U53" s="39">
        <v>44607924.59156116</v>
      </c>
      <c r="V53" s="39">
        <v>5568152.761124997</v>
      </c>
      <c r="W53" s="39">
        <v>46688223.75794426</v>
      </c>
      <c r="X53" s="39">
        <v>48946409.23795144</v>
      </c>
      <c r="Y53" s="39">
        <v>49675539.56855151</v>
      </c>
      <c r="Z53" s="39">
        <v>10604774.656755669</v>
      </c>
      <c r="AA53" s="39">
        <v>1039849.9878694473</v>
      </c>
      <c r="AB53" s="39"/>
      <c r="AC53" s="39"/>
      <c r="AD53" s="39"/>
      <c r="AE53" s="39"/>
      <c r="AF53" s="39"/>
      <c r="AG53" s="39"/>
      <c r="AH53"/>
      <c r="AI53"/>
      <c r="AJ53"/>
      <c r="AK53"/>
      <c r="AL53"/>
      <c r="AM53"/>
      <c r="AN53"/>
    </row>
    <row r="54" spans="1:40" s="210" customFormat="1" ht="11.25">
      <c r="A54" s="194">
        <v>34</v>
      </c>
      <c r="B54" s="236" t="s">
        <v>164</v>
      </c>
      <c r="C54" s="206" t="s">
        <v>1249</v>
      </c>
      <c r="D54" s="194" t="s">
        <v>852</v>
      </c>
      <c r="E54" s="39">
        <v>38232592</v>
      </c>
      <c r="F54" s="39">
        <v>23038459.70507189</v>
      </c>
      <c r="G54" s="39">
        <v>4554493.917707774</v>
      </c>
      <c r="H54" s="39">
        <v>4406109.47422768</v>
      </c>
      <c r="I54" s="39">
        <v>2380019.544410415</v>
      </c>
      <c r="J54" s="39">
        <v>2420482.361982552</v>
      </c>
      <c r="K54" s="39">
        <v>486287.75882224203</v>
      </c>
      <c r="L54" s="39">
        <v>412511.8991602427</v>
      </c>
      <c r="M54" s="39">
        <v>430829.4521948087</v>
      </c>
      <c r="N54" s="39">
        <v>103397.88642239204</v>
      </c>
      <c r="O54" s="39">
        <v>23038459.70507189</v>
      </c>
      <c r="P54" s="39">
        <v>4554493.917707774</v>
      </c>
      <c r="Q54" s="39">
        <v>4406109.47422768</v>
      </c>
      <c r="R54" s="39">
        <v>2380019.544410415</v>
      </c>
      <c r="S54" s="39">
        <v>2019186.2046759778</v>
      </c>
      <c r="T54" s="39">
        <v>6386.780433416939</v>
      </c>
      <c r="U54" s="39">
        <v>394909.3768731571</v>
      </c>
      <c r="V54" s="39">
        <v>49412.763525553826</v>
      </c>
      <c r="W54" s="39">
        <v>412511.8991602427</v>
      </c>
      <c r="X54" s="39">
        <v>436874.9952966882</v>
      </c>
      <c r="Y54" s="39">
        <v>430829.4521948087</v>
      </c>
      <c r="Z54" s="39">
        <v>94306.94940900452</v>
      </c>
      <c r="AA54" s="39">
        <v>9090.93701338752</v>
      </c>
      <c r="AB54" s="39"/>
      <c r="AC54" s="39"/>
      <c r="AD54" s="39"/>
      <c r="AE54" s="39"/>
      <c r="AF54" s="39"/>
      <c r="AG54" s="39"/>
      <c r="AH54"/>
      <c r="AI54"/>
      <c r="AJ54"/>
      <c r="AK54"/>
      <c r="AL54"/>
      <c r="AM54"/>
      <c r="AN54"/>
    </row>
    <row r="55" spans="1:40" s="210" customFormat="1" ht="11.25">
      <c r="A55" s="194">
        <v>35</v>
      </c>
      <c r="B55" s="210" t="s">
        <v>165</v>
      </c>
      <c r="C55" s="206" t="s">
        <v>166</v>
      </c>
      <c r="D55" s="194" t="s">
        <v>852</v>
      </c>
      <c r="E55" s="39">
        <f aca="true" t="shared" si="10" ref="E55:AA55">((E28/E53)*E54)</f>
        <v>3502118.729332971</v>
      </c>
      <c r="F55" s="39">
        <f t="shared" si="10"/>
        <v>2762206.485668631</v>
      </c>
      <c r="G55" s="39">
        <f t="shared" si="10"/>
        <v>450256.5897089351</v>
      </c>
      <c r="H55" s="39">
        <f t="shared" si="10"/>
        <v>207143.7655875095</v>
      </c>
      <c r="I55" s="39">
        <f t="shared" si="10"/>
        <v>41507.432947074805</v>
      </c>
      <c r="J55" s="39">
        <f t="shared" si="10"/>
        <v>76166.81619362326</v>
      </c>
      <c r="K55" s="39">
        <f t="shared" si="10"/>
        <v>1286.3208666879332</v>
      </c>
      <c r="L55" s="39">
        <f t="shared" si="10"/>
        <v>2136.7233558504217</v>
      </c>
      <c r="M55" s="39">
        <f t="shared" si="10"/>
        <v>0</v>
      </c>
      <c r="N55" s="39">
        <f t="shared" si="10"/>
        <v>1009.3722453418153</v>
      </c>
      <c r="O55" s="39">
        <f t="shared" si="10"/>
        <v>2762206.485668631</v>
      </c>
      <c r="P55" s="39">
        <f t="shared" si="10"/>
        <v>450256.5897089351</v>
      </c>
      <c r="Q55" s="39">
        <f t="shared" si="10"/>
        <v>207143.7655875095</v>
      </c>
      <c r="R55" s="39">
        <f t="shared" si="10"/>
        <v>41507.432947074805</v>
      </c>
      <c r="S55" s="39">
        <f t="shared" si="10"/>
        <v>57973.6696941936</v>
      </c>
      <c r="T55" s="39">
        <f t="shared" si="10"/>
        <v>92.98752982097214</v>
      </c>
      <c r="U55" s="39">
        <f t="shared" si="10"/>
        <v>18063.251874834772</v>
      </c>
      <c r="V55" s="39">
        <f t="shared" si="10"/>
        <v>185.88005221867797</v>
      </c>
      <c r="W55" s="39">
        <f t="shared" si="10"/>
        <v>2136.7233558504217</v>
      </c>
      <c r="X55" s="39">
        <f t="shared" si="10"/>
        <v>1100.12122361345</v>
      </c>
      <c r="Y55" s="39">
        <f t="shared" si="10"/>
        <v>0</v>
      </c>
      <c r="Z55" s="39">
        <f t="shared" si="10"/>
        <v>100.17400455578266</v>
      </c>
      <c r="AA55" s="39">
        <f t="shared" si="10"/>
        <v>928.0485618113661</v>
      </c>
      <c r="AB55" s="39"/>
      <c r="AC55" s="39"/>
      <c r="AD55" s="39"/>
      <c r="AE55" s="39"/>
      <c r="AF55" s="39"/>
      <c r="AG55" s="39"/>
      <c r="AH55"/>
      <c r="AI55"/>
      <c r="AJ55"/>
      <c r="AK55"/>
      <c r="AL55"/>
      <c r="AM55"/>
      <c r="AN55"/>
    </row>
    <row r="56" spans="1:40" s="210" customFormat="1" ht="11.25">
      <c r="A56" s="194"/>
      <c r="C56" s="206"/>
      <c r="D56" s="194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/>
      <c r="AI56"/>
      <c r="AJ56"/>
      <c r="AK56"/>
      <c r="AL56"/>
      <c r="AM56"/>
      <c r="AN56"/>
    </row>
    <row r="57" spans="1:40" s="210" customFormat="1" ht="22.5">
      <c r="A57" s="194">
        <v>36</v>
      </c>
      <c r="B57" s="210" t="s">
        <v>167</v>
      </c>
      <c r="C57" s="206" t="s">
        <v>168</v>
      </c>
      <c r="D57" s="194" t="s">
        <v>852</v>
      </c>
      <c r="E57" s="39">
        <f aca="true" t="shared" si="11" ref="E57:AA57">(E39+E43+E46+E51+E55)</f>
        <v>58181570.91637249</v>
      </c>
      <c r="F57" s="39">
        <f t="shared" si="11"/>
        <v>46138719.55868763</v>
      </c>
      <c r="G57" s="39">
        <f t="shared" si="11"/>
        <v>7490984.534062828</v>
      </c>
      <c r="H57" s="39">
        <f t="shared" si="11"/>
        <v>2129926.5264962506</v>
      </c>
      <c r="I57" s="39">
        <f t="shared" si="11"/>
        <v>540036.5215335727</v>
      </c>
      <c r="J57" s="39">
        <f t="shared" si="11"/>
        <v>1389710.4199128102</v>
      </c>
      <c r="K57" s="39">
        <f t="shared" si="11"/>
        <v>297057.212719868</v>
      </c>
      <c r="L57" s="39">
        <f t="shared" si="11"/>
        <v>422041.74827923306</v>
      </c>
      <c r="M57" s="39">
        <f t="shared" si="11"/>
        <v>109647.45087741355</v>
      </c>
      <c r="N57" s="39">
        <f t="shared" si="11"/>
        <v>45368.063539762654</v>
      </c>
      <c r="O57" s="39">
        <f t="shared" si="11"/>
        <v>46138719.55868763</v>
      </c>
      <c r="P57" s="39">
        <f t="shared" si="11"/>
        <v>7490984.534062828</v>
      </c>
      <c r="Q57" s="39">
        <f t="shared" si="11"/>
        <v>2129926.5264962506</v>
      </c>
      <c r="R57" s="39">
        <f t="shared" si="11"/>
        <v>540036.5215335727</v>
      </c>
      <c r="S57" s="39">
        <f t="shared" si="11"/>
        <v>988398.6646742426</v>
      </c>
      <c r="T57" s="39">
        <f t="shared" si="11"/>
        <v>1683.4116214967946</v>
      </c>
      <c r="U57" s="39">
        <f t="shared" si="11"/>
        <v>407620.712621439</v>
      </c>
      <c r="V57" s="39">
        <f t="shared" si="11"/>
        <v>44970.078099875085</v>
      </c>
      <c r="W57" s="39">
        <f t="shared" si="11"/>
        <v>422041.74827923306</v>
      </c>
      <c r="X57" s="39">
        <f t="shared" si="11"/>
        <v>253094.97364132744</v>
      </c>
      <c r="Y57" s="39">
        <f t="shared" si="11"/>
        <v>109647.45087741355</v>
      </c>
      <c r="Z57" s="39">
        <f t="shared" si="11"/>
        <v>4412.84500073904</v>
      </c>
      <c r="AA57" s="39">
        <f t="shared" si="11"/>
        <v>36952.47812157561</v>
      </c>
      <c r="AB57" s="39"/>
      <c r="AC57" s="39"/>
      <c r="AD57" s="39"/>
      <c r="AE57" s="39"/>
      <c r="AF57" s="39"/>
      <c r="AG57" s="39"/>
      <c r="AH57"/>
      <c r="AI57"/>
      <c r="AJ57"/>
      <c r="AK57"/>
      <c r="AL57"/>
      <c r="AM57"/>
      <c r="AN57"/>
    </row>
    <row r="58" spans="1:40" s="210" customFormat="1" ht="11.25">
      <c r="A58" s="194"/>
      <c r="C58" s="194"/>
      <c r="D58" s="194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/>
      <c r="AI58"/>
      <c r="AJ58"/>
      <c r="AK58"/>
      <c r="AL58"/>
      <c r="AM58"/>
      <c r="AN58"/>
    </row>
    <row r="59" spans="1:40" s="210" customFormat="1" ht="11.25">
      <c r="A59" s="194">
        <v>37</v>
      </c>
      <c r="B59" s="210" t="s">
        <v>169</v>
      </c>
      <c r="C59" s="206" t="s">
        <v>861</v>
      </c>
      <c r="D59" s="194" t="s">
        <v>852</v>
      </c>
      <c r="E59" s="39">
        <v>963673</v>
      </c>
      <c r="F59" s="39">
        <v>849929</v>
      </c>
      <c r="G59" s="39">
        <v>99931</v>
      </c>
      <c r="H59" s="39">
        <v>7248</v>
      </c>
      <c r="I59" s="39">
        <v>660</v>
      </c>
      <c r="J59" s="39">
        <v>649</v>
      </c>
      <c r="K59" s="39">
        <v>16</v>
      </c>
      <c r="L59" s="39">
        <v>20</v>
      </c>
      <c r="M59" s="39">
        <v>5211</v>
      </c>
      <c r="N59" s="39">
        <v>9</v>
      </c>
      <c r="O59" s="39">
        <v>849929</v>
      </c>
      <c r="P59" s="39">
        <v>99931</v>
      </c>
      <c r="Q59" s="39">
        <v>7248</v>
      </c>
      <c r="R59" s="39">
        <v>660</v>
      </c>
      <c r="S59" s="39">
        <v>476</v>
      </c>
      <c r="T59" s="39">
        <v>1</v>
      </c>
      <c r="U59" s="39">
        <v>172</v>
      </c>
      <c r="V59" s="39">
        <v>2</v>
      </c>
      <c r="W59" s="39">
        <v>20</v>
      </c>
      <c r="X59" s="39">
        <v>14</v>
      </c>
      <c r="Y59" s="39">
        <v>5211</v>
      </c>
      <c r="Z59" s="39">
        <v>1</v>
      </c>
      <c r="AA59" s="39">
        <v>8</v>
      </c>
      <c r="AB59" s="39"/>
      <c r="AC59" s="39"/>
      <c r="AD59" s="39"/>
      <c r="AE59" s="39"/>
      <c r="AF59" s="39"/>
      <c r="AG59" s="39"/>
      <c r="AH59"/>
      <c r="AI59"/>
      <c r="AJ59"/>
      <c r="AK59"/>
      <c r="AL59"/>
      <c r="AM59"/>
      <c r="AN59"/>
    </row>
    <row r="60" spans="1:40" s="210" customFormat="1" ht="11.25">
      <c r="A60" s="194">
        <v>38</v>
      </c>
      <c r="B60" s="210" t="s">
        <v>170</v>
      </c>
      <c r="C60" s="237">
        <f>0.0863-(0.35*0.044)</f>
        <v>0.0709</v>
      </c>
      <c r="D60" s="238" t="s">
        <v>852</v>
      </c>
      <c r="E60" s="237">
        <f aca="true" t="shared" si="12" ref="E60:AA60">$C$60</f>
        <v>0.0709</v>
      </c>
      <c r="F60" s="237">
        <f t="shared" si="12"/>
        <v>0.0709</v>
      </c>
      <c r="G60" s="237">
        <f t="shared" si="12"/>
        <v>0.0709</v>
      </c>
      <c r="H60" s="237">
        <f t="shared" si="12"/>
        <v>0.0709</v>
      </c>
      <c r="I60" s="237">
        <f t="shared" si="12"/>
        <v>0.0709</v>
      </c>
      <c r="J60" s="237">
        <f t="shared" si="12"/>
        <v>0.0709</v>
      </c>
      <c r="K60" s="237">
        <f t="shared" si="12"/>
        <v>0.0709</v>
      </c>
      <c r="L60" s="237">
        <f t="shared" si="12"/>
        <v>0.0709</v>
      </c>
      <c r="M60" s="237">
        <f t="shared" si="12"/>
        <v>0.0709</v>
      </c>
      <c r="N60" s="237">
        <f t="shared" si="12"/>
        <v>0.0709</v>
      </c>
      <c r="O60" s="39">
        <f t="shared" si="12"/>
        <v>0.0709</v>
      </c>
      <c r="P60" s="39">
        <f t="shared" si="12"/>
        <v>0.0709</v>
      </c>
      <c r="Q60" s="39">
        <f t="shared" si="12"/>
        <v>0.0709</v>
      </c>
      <c r="R60" s="39">
        <f t="shared" si="12"/>
        <v>0.0709</v>
      </c>
      <c r="S60" s="39">
        <f t="shared" si="12"/>
        <v>0.0709</v>
      </c>
      <c r="T60" s="39">
        <f t="shared" si="12"/>
        <v>0.0709</v>
      </c>
      <c r="U60" s="39">
        <f t="shared" si="12"/>
        <v>0.0709</v>
      </c>
      <c r="V60" s="39">
        <f t="shared" si="12"/>
        <v>0.0709</v>
      </c>
      <c r="W60" s="39">
        <f t="shared" si="12"/>
        <v>0.0709</v>
      </c>
      <c r="X60" s="39">
        <f t="shared" si="12"/>
        <v>0.0709</v>
      </c>
      <c r="Y60" s="39">
        <f t="shared" si="12"/>
        <v>0.0709</v>
      </c>
      <c r="Z60" s="39">
        <f t="shared" si="12"/>
        <v>0.0709</v>
      </c>
      <c r="AA60" s="39">
        <f t="shared" si="12"/>
        <v>0.0709</v>
      </c>
      <c r="AB60" s="39"/>
      <c r="AC60" s="39"/>
      <c r="AD60" s="39"/>
      <c r="AE60" s="39"/>
      <c r="AF60" s="39"/>
      <c r="AG60" s="39"/>
      <c r="AH60"/>
      <c r="AI60"/>
      <c r="AJ60"/>
      <c r="AK60"/>
      <c r="AL60"/>
      <c r="AM60"/>
      <c r="AN60"/>
    </row>
    <row r="61" spans="1:40" s="210" customFormat="1" ht="11.25">
      <c r="A61" s="194">
        <v>39</v>
      </c>
      <c r="B61" s="210" t="s">
        <v>171</v>
      </c>
      <c r="C61" s="239">
        <v>0.6200972</v>
      </c>
      <c r="D61" s="240" t="s">
        <v>852</v>
      </c>
      <c r="E61" s="239">
        <f aca="true" t="shared" si="13" ref="E61:AA61">$C$61</f>
        <v>0.6200972</v>
      </c>
      <c r="F61" s="239">
        <f t="shared" si="13"/>
        <v>0.6200972</v>
      </c>
      <c r="G61" s="239">
        <f t="shared" si="13"/>
        <v>0.6200972</v>
      </c>
      <c r="H61" s="239">
        <f t="shared" si="13"/>
        <v>0.6200972</v>
      </c>
      <c r="I61" s="239">
        <f t="shared" si="13"/>
        <v>0.6200972</v>
      </c>
      <c r="J61" s="239">
        <f t="shared" si="13"/>
        <v>0.6200972</v>
      </c>
      <c r="K61" s="239">
        <f t="shared" si="13"/>
        <v>0.6200972</v>
      </c>
      <c r="L61" s="239">
        <f t="shared" si="13"/>
        <v>0.6200972</v>
      </c>
      <c r="M61" s="239">
        <f t="shared" si="13"/>
        <v>0.6200972</v>
      </c>
      <c r="N61" s="239">
        <f t="shared" si="13"/>
        <v>0.6200972</v>
      </c>
      <c r="O61" s="39">
        <f t="shared" si="13"/>
        <v>0.6200972</v>
      </c>
      <c r="P61" s="39">
        <f t="shared" si="13"/>
        <v>0.6200972</v>
      </c>
      <c r="Q61" s="39">
        <f t="shared" si="13"/>
        <v>0.6200972</v>
      </c>
      <c r="R61" s="39">
        <f t="shared" si="13"/>
        <v>0.6200972</v>
      </c>
      <c r="S61" s="39">
        <f t="shared" si="13"/>
        <v>0.6200972</v>
      </c>
      <c r="T61" s="39">
        <f t="shared" si="13"/>
        <v>0.6200972</v>
      </c>
      <c r="U61" s="39">
        <f t="shared" si="13"/>
        <v>0.6200972</v>
      </c>
      <c r="V61" s="39">
        <f t="shared" si="13"/>
        <v>0.6200972</v>
      </c>
      <c r="W61" s="39">
        <f t="shared" si="13"/>
        <v>0.6200972</v>
      </c>
      <c r="X61" s="39">
        <f t="shared" si="13"/>
        <v>0.6200972</v>
      </c>
      <c r="Y61" s="39">
        <f t="shared" si="13"/>
        <v>0.6200972</v>
      </c>
      <c r="Z61" s="39">
        <f t="shared" si="13"/>
        <v>0.6200972</v>
      </c>
      <c r="AA61" s="39">
        <f t="shared" si="13"/>
        <v>0.6200972</v>
      </c>
      <c r="AB61" s="39"/>
      <c r="AC61" s="39"/>
      <c r="AD61" s="39"/>
      <c r="AE61" s="39"/>
      <c r="AF61" s="39"/>
      <c r="AG61" s="39"/>
      <c r="AH61"/>
      <c r="AI61"/>
      <c r="AJ61"/>
      <c r="AK61"/>
      <c r="AL61"/>
      <c r="AM61"/>
      <c r="AN61"/>
    </row>
    <row r="62" spans="1:40" s="210" customFormat="1" ht="11.25">
      <c r="A62" s="194">
        <v>40</v>
      </c>
      <c r="B62" s="236" t="s">
        <v>172</v>
      </c>
      <c r="C62" s="241">
        <f>1-0.35</f>
        <v>0.65</v>
      </c>
      <c r="D62" s="242" t="s">
        <v>852</v>
      </c>
      <c r="E62" s="241">
        <f aca="true" t="shared" si="14" ref="E62:AA62">$C$62</f>
        <v>0.65</v>
      </c>
      <c r="F62" s="241">
        <f t="shared" si="14"/>
        <v>0.65</v>
      </c>
      <c r="G62" s="241">
        <f t="shared" si="14"/>
        <v>0.65</v>
      </c>
      <c r="H62" s="241">
        <f t="shared" si="14"/>
        <v>0.65</v>
      </c>
      <c r="I62" s="241">
        <f t="shared" si="14"/>
        <v>0.65</v>
      </c>
      <c r="J62" s="241">
        <f t="shared" si="14"/>
        <v>0.65</v>
      </c>
      <c r="K62" s="241">
        <f t="shared" si="14"/>
        <v>0.65</v>
      </c>
      <c r="L62" s="241">
        <f t="shared" si="14"/>
        <v>0.65</v>
      </c>
      <c r="M62" s="241">
        <f t="shared" si="14"/>
        <v>0.65</v>
      </c>
      <c r="N62" s="241">
        <f t="shared" si="14"/>
        <v>0.65</v>
      </c>
      <c r="O62" s="39">
        <f t="shared" si="14"/>
        <v>0.65</v>
      </c>
      <c r="P62" s="39">
        <f t="shared" si="14"/>
        <v>0.65</v>
      </c>
      <c r="Q62" s="39">
        <f t="shared" si="14"/>
        <v>0.65</v>
      </c>
      <c r="R62" s="39">
        <f t="shared" si="14"/>
        <v>0.65</v>
      </c>
      <c r="S62" s="39">
        <f t="shared" si="14"/>
        <v>0.65</v>
      </c>
      <c r="T62" s="39">
        <f t="shared" si="14"/>
        <v>0.65</v>
      </c>
      <c r="U62" s="39">
        <f t="shared" si="14"/>
        <v>0.65</v>
      </c>
      <c r="V62" s="39">
        <f t="shared" si="14"/>
        <v>0.65</v>
      </c>
      <c r="W62" s="39">
        <f t="shared" si="14"/>
        <v>0.65</v>
      </c>
      <c r="X62" s="39">
        <f t="shared" si="14"/>
        <v>0.65</v>
      </c>
      <c r="Y62" s="39">
        <f t="shared" si="14"/>
        <v>0.65</v>
      </c>
      <c r="Z62" s="39">
        <f t="shared" si="14"/>
        <v>0.65</v>
      </c>
      <c r="AA62" s="39">
        <f t="shared" si="14"/>
        <v>0.65</v>
      </c>
      <c r="AB62" s="39"/>
      <c r="AC62" s="39"/>
      <c r="AD62" s="39"/>
      <c r="AE62" s="39"/>
      <c r="AF62" s="39"/>
      <c r="AG62" s="39"/>
      <c r="AH62"/>
      <c r="AI62"/>
      <c r="AJ62"/>
      <c r="AK62"/>
      <c r="AL62"/>
      <c r="AM62"/>
      <c r="AN62"/>
    </row>
    <row r="63" spans="1:40" s="210" customFormat="1" ht="11.25">
      <c r="A63" s="194"/>
      <c r="C63" s="194"/>
      <c r="D63" s="243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/>
      <c r="AI63"/>
      <c r="AJ63"/>
      <c r="AK63"/>
      <c r="AL63"/>
      <c r="AM63"/>
      <c r="AN63"/>
    </row>
    <row r="64" spans="1:40" s="210" customFormat="1" ht="22.5">
      <c r="A64" s="194">
        <v>41</v>
      </c>
      <c r="B64" s="236" t="s">
        <v>173</v>
      </c>
      <c r="C64" s="206" t="s">
        <v>174</v>
      </c>
      <c r="D64" s="244" t="s">
        <v>852</v>
      </c>
      <c r="E64" s="245">
        <f aca="true" t="shared" si="15" ref="E64:AA64">(((E28*E60)/E61)/E59)</f>
        <v>47.0809749376115</v>
      </c>
      <c r="F64" s="245">
        <f t="shared" si="15"/>
        <v>42.195606724383865</v>
      </c>
      <c r="G64" s="245">
        <f t="shared" si="15"/>
        <v>58.35569752975032</v>
      </c>
      <c r="H64" s="245">
        <f t="shared" si="15"/>
        <v>368.2607659947748</v>
      </c>
      <c r="I64" s="245">
        <f t="shared" si="15"/>
        <v>810.027941774756</v>
      </c>
      <c r="J64" s="245">
        <f t="shared" si="15"/>
        <v>1512.273904583509</v>
      </c>
      <c r="K64" s="245">
        <f t="shared" si="15"/>
        <v>1030.4691316438614</v>
      </c>
      <c r="L64" s="245">
        <f t="shared" si="15"/>
        <v>1382.533417173669</v>
      </c>
      <c r="M64" s="245">
        <f t="shared" si="15"/>
        <v>0</v>
      </c>
      <c r="N64" s="245">
        <f t="shared" si="15"/>
        <v>1444.1394995661774</v>
      </c>
      <c r="O64" s="39">
        <f t="shared" si="15"/>
        <v>42.195606724383865</v>
      </c>
      <c r="P64" s="39">
        <f t="shared" si="15"/>
        <v>58.35569752975032</v>
      </c>
      <c r="Q64" s="39">
        <f t="shared" si="15"/>
        <v>368.2607659947748</v>
      </c>
      <c r="R64" s="39">
        <f t="shared" si="15"/>
        <v>810.027941774756</v>
      </c>
      <c r="S64" s="39">
        <f t="shared" si="15"/>
        <v>1568.6997872525606</v>
      </c>
      <c r="T64" s="39">
        <f t="shared" si="15"/>
        <v>1197.4606559360582</v>
      </c>
      <c r="U64" s="39">
        <f t="shared" si="15"/>
        <v>1356.3398687481767</v>
      </c>
      <c r="V64" s="39">
        <f t="shared" si="15"/>
        <v>1197.4606559360582</v>
      </c>
      <c r="W64" s="39">
        <f t="shared" si="15"/>
        <v>1382.533417173669</v>
      </c>
      <c r="X64" s="39">
        <f t="shared" si="15"/>
        <v>1006.6131996021194</v>
      </c>
      <c r="Y64" s="39">
        <f t="shared" si="15"/>
        <v>0</v>
      </c>
      <c r="Z64" s="39">
        <f t="shared" si="15"/>
        <v>1287.95072558843</v>
      </c>
      <c r="AA64" s="39">
        <f t="shared" si="15"/>
        <v>1517.1524481991353</v>
      </c>
      <c r="AB64" s="39"/>
      <c r="AC64" s="39"/>
      <c r="AD64" s="39"/>
      <c r="AE64" s="39"/>
      <c r="AF64" s="39"/>
      <c r="AG64" s="39"/>
      <c r="AH64"/>
      <c r="AI64"/>
      <c r="AJ64"/>
      <c r="AK64"/>
      <c r="AL64"/>
      <c r="AM64"/>
      <c r="AN64"/>
    </row>
    <row r="65" spans="1:40" s="210" customFormat="1" ht="11.25">
      <c r="A65" s="194">
        <v>42</v>
      </c>
      <c r="B65" s="246" t="s">
        <v>175</v>
      </c>
      <c r="C65" s="206">
        <v>12</v>
      </c>
      <c r="D65" s="243" t="s">
        <v>852</v>
      </c>
      <c r="E65" s="39">
        <f aca="true" t="shared" si="16" ref="E65:AA65">$C$65</f>
        <v>12</v>
      </c>
      <c r="F65" s="39">
        <f t="shared" si="16"/>
        <v>12</v>
      </c>
      <c r="G65" s="39">
        <f t="shared" si="16"/>
        <v>12</v>
      </c>
      <c r="H65" s="39">
        <f t="shared" si="16"/>
        <v>12</v>
      </c>
      <c r="I65" s="39">
        <f t="shared" si="16"/>
        <v>12</v>
      </c>
      <c r="J65" s="39">
        <f t="shared" si="16"/>
        <v>12</v>
      </c>
      <c r="K65" s="39">
        <f t="shared" si="16"/>
        <v>12</v>
      </c>
      <c r="L65" s="39">
        <f t="shared" si="16"/>
        <v>12</v>
      </c>
      <c r="M65" s="39">
        <f t="shared" si="16"/>
        <v>12</v>
      </c>
      <c r="N65" s="39">
        <f t="shared" si="16"/>
        <v>12</v>
      </c>
      <c r="O65" s="39">
        <f t="shared" si="16"/>
        <v>12</v>
      </c>
      <c r="P65" s="39">
        <f t="shared" si="16"/>
        <v>12</v>
      </c>
      <c r="Q65" s="39">
        <f t="shared" si="16"/>
        <v>12</v>
      </c>
      <c r="R65" s="39">
        <f t="shared" si="16"/>
        <v>12</v>
      </c>
      <c r="S65" s="39">
        <f t="shared" si="16"/>
        <v>12</v>
      </c>
      <c r="T65" s="39">
        <f t="shared" si="16"/>
        <v>12</v>
      </c>
      <c r="U65" s="39">
        <f t="shared" si="16"/>
        <v>12</v>
      </c>
      <c r="V65" s="39">
        <f t="shared" si="16"/>
        <v>12</v>
      </c>
      <c r="W65" s="39">
        <f t="shared" si="16"/>
        <v>12</v>
      </c>
      <c r="X65" s="39">
        <f t="shared" si="16"/>
        <v>12</v>
      </c>
      <c r="Y65" s="39">
        <f t="shared" si="16"/>
        <v>12</v>
      </c>
      <c r="Z65" s="39">
        <f t="shared" si="16"/>
        <v>12</v>
      </c>
      <c r="AA65" s="39">
        <f t="shared" si="16"/>
        <v>12</v>
      </c>
      <c r="AB65" s="39"/>
      <c r="AC65" s="39"/>
      <c r="AD65" s="39"/>
      <c r="AE65" s="39"/>
      <c r="AF65" s="39"/>
      <c r="AG65" s="39"/>
      <c r="AH65"/>
      <c r="AI65"/>
      <c r="AJ65"/>
      <c r="AK65"/>
      <c r="AL65"/>
      <c r="AM65"/>
      <c r="AN65"/>
    </row>
    <row r="66" spans="1:40" s="210" customFormat="1" ht="22.5">
      <c r="A66" s="194">
        <v>43</v>
      </c>
      <c r="B66" s="236" t="s">
        <v>176</v>
      </c>
      <c r="C66" s="194" t="s">
        <v>177</v>
      </c>
      <c r="D66" s="243" t="s">
        <v>852</v>
      </c>
      <c r="E66" s="245">
        <f aca="true" t="shared" si="17" ref="E66:AA66">(E64/E65)</f>
        <v>3.9234145781342917</v>
      </c>
      <c r="F66" s="245">
        <f t="shared" si="17"/>
        <v>3.516300560365322</v>
      </c>
      <c r="G66" s="245">
        <f t="shared" si="17"/>
        <v>4.8629747941458605</v>
      </c>
      <c r="H66" s="245">
        <f t="shared" si="17"/>
        <v>30.68839716623123</v>
      </c>
      <c r="I66" s="245">
        <f t="shared" si="17"/>
        <v>67.50232848122967</v>
      </c>
      <c r="J66" s="245">
        <f t="shared" si="17"/>
        <v>126.02282538195908</v>
      </c>
      <c r="K66" s="245">
        <f t="shared" si="17"/>
        <v>85.87242763698845</v>
      </c>
      <c r="L66" s="245">
        <f t="shared" si="17"/>
        <v>115.21111809780575</v>
      </c>
      <c r="M66" s="245">
        <f t="shared" si="17"/>
        <v>0</v>
      </c>
      <c r="N66" s="245">
        <f t="shared" si="17"/>
        <v>120.34495829718145</v>
      </c>
      <c r="O66" s="39">
        <f t="shared" si="17"/>
        <v>3.516300560365322</v>
      </c>
      <c r="P66" s="39">
        <f t="shared" si="17"/>
        <v>4.8629747941458605</v>
      </c>
      <c r="Q66" s="39">
        <f t="shared" si="17"/>
        <v>30.68839716623123</v>
      </c>
      <c r="R66" s="39">
        <f t="shared" si="17"/>
        <v>67.50232848122967</v>
      </c>
      <c r="S66" s="39">
        <f t="shared" si="17"/>
        <v>130.7249822710467</v>
      </c>
      <c r="T66" s="39">
        <f t="shared" si="17"/>
        <v>99.78838799467151</v>
      </c>
      <c r="U66" s="39">
        <f t="shared" si="17"/>
        <v>113.0283223956814</v>
      </c>
      <c r="V66" s="39">
        <f t="shared" si="17"/>
        <v>99.78838799467151</v>
      </c>
      <c r="W66" s="39">
        <f t="shared" si="17"/>
        <v>115.21111809780575</v>
      </c>
      <c r="X66" s="39">
        <f t="shared" si="17"/>
        <v>83.88443330017661</v>
      </c>
      <c r="Y66" s="39">
        <f t="shared" si="17"/>
        <v>0</v>
      </c>
      <c r="Z66" s="39">
        <f t="shared" si="17"/>
        <v>107.32922713236917</v>
      </c>
      <c r="AA66" s="39">
        <f t="shared" si="17"/>
        <v>126.42937068326127</v>
      </c>
      <c r="AB66" s="39"/>
      <c r="AC66" s="39"/>
      <c r="AD66" s="39"/>
      <c r="AE66" s="39"/>
      <c r="AF66" s="39"/>
      <c r="AG66" s="39"/>
      <c r="AH66"/>
      <c r="AI66"/>
      <c r="AJ66"/>
      <c r="AK66"/>
      <c r="AL66"/>
      <c r="AM66"/>
      <c r="AN66"/>
    </row>
    <row r="67" spans="1:40" s="210" customFormat="1" ht="11.25">
      <c r="A67" s="194"/>
      <c r="C67" s="194"/>
      <c r="D67" s="194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/>
      <c r="AI67"/>
      <c r="AJ67"/>
      <c r="AK67"/>
      <c r="AL67"/>
      <c r="AM67"/>
      <c r="AN67"/>
    </row>
    <row r="68" spans="1:40" s="210" customFormat="1" ht="22.5">
      <c r="A68" s="194">
        <v>44</v>
      </c>
      <c r="B68" s="236" t="s">
        <v>178</v>
      </c>
      <c r="C68" s="206" t="s">
        <v>179</v>
      </c>
      <c r="D68" s="244" t="s">
        <v>852</v>
      </c>
      <c r="E68" s="245">
        <f aca="true" t="shared" si="18" ref="E68:AA68">((E57*E62/E61)/E59)</f>
        <v>63.28624646774752</v>
      </c>
      <c r="F68" s="245">
        <f t="shared" si="18"/>
        <v>56.90317199887661</v>
      </c>
      <c r="G68" s="245">
        <f t="shared" si="18"/>
        <v>78.57642275279673</v>
      </c>
      <c r="H68" s="245">
        <f t="shared" si="18"/>
        <v>308.0349706839529</v>
      </c>
      <c r="I68" s="245">
        <f t="shared" si="18"/>
        <v>857.6948097736698</v>
      </c>
      <c r="J68" s="245">
        <f t="shared" si="18"/>
        <v>2244.570254900469</v>
      </c>
      <c r="K68" s="245">
        <f t="shared" si="18"/>
        <v>19461.383258535334</v>
      </c>
      <c r="L68" s="245">
        <f t="shared" si="18"/>
        <v>22119.68836349378</v>
      </c>
      <c r="M68" s="245">
        <f t="shared" si="18"/>
        <v>22.056218357198382</v>
      </c>
      <c r="N68" s="245">
        <f t="shared" si="18"/>
        <v>5283.981876971282</v>
      </c>
      <c r="O68" s="39">
        <f t="shared" si="18"/>
        <v>56.90317199887661</v>
      </c>
      <c r="P68" s="39">
        <f t="shared" si="18"/>
        <v>78.57642275279673</v>
      </c>
      <c r="Q68" s="39">
        <f t="shared" si="18"/>
        <v>308.0349706839529</v>
      </c>
      <c r="R68" s="39">
        <f t="shared" si="18"/>
        <v>857.6948097736698</v>
      </c>
      <c r="S68" s="39">
        <f t="shared" si="18"/>
        <v>2176.6007956557496</v>
      </c>
      <c r="T68" s="39">
        <f t="shared" si="18"/>
        <v>1764.5903803031467</v>
      </c>
      <c r="U68" s="39">
        <f t="shared" si="18"/>
        <v>2484.170403689594</v>
      </c>
      <c r="V68" s="39">
        <f t="shared" si="18"/>
        <v>23569.329747754713</v>
      </c>
      <c r="W68" s="39">
        <f t="shared" si="18"/>
        <v>22119.68836349378</v>
      </c>
      <c r="X68" s="39">
        <f t="shared" si="18"/>
        <v>18949.993746010743</v>
      </c>
      <c r="Y68" s="39">
        <f t="shared" si="18"/>
        <v>22.056218357198382</v>
      </c>
      <c r="Z68" s="39">
        <f t="shared" si="18"/>
        <v>4625.644577141094</v>
      </c>
      <c r="AA68" s="39">
        <f t="shared" si="18"/>
        <v>4841.803587208616</v>
      </c>
      <c r="AB68" s="39"/>
      <c r="AC68" s="39"/>
      <c r="AD68" s="39"/>
      <c r="AE68" s="39"/>
      <c r="AF68" s="39"/>
      <c r="AG68" s="39"/>
      <c r="AH68"/>
      <c r="AI68"/>
      <c r="AJ68"/>
      <c r="AK68"/>
      <c r="AL68"/>
      <c r="AM68"/>
      <c r="AN68"/>
    </row>
    <row r="69" spans="1:40" s="210" customFormat="1" ht="11.25">
      <c r="A69" s="194">
        <v>45</v>
      </c>
      <c r="B69" s="236" t="s">
        <v>180</v>
      </c>
      <c r="C69" s="194" t="s">
        <v>181</v>
      </c>
      <c r="D69" s="244" t="s">
        <v>852</v>
      </c>
      <c r="E69" s="245">
        <f aca="true" t="shared" si="19" ref="E69:AA69">(E68/E65)</f>
        <v>5.273853872312293</v>
      </c>
      <c r="F69" s="245">
        <f t="shared" si="19"/>
        <v>4.741930999906384</v>
      </c>
      <c r="G69" s="245">
        <f t="shared" si="19"/>
        <v>6.548035229399727</v>
      </c>
      <c r="H69" s="245">
        <f t="shared" si="19"/>
        <v>25.66958089032941</v>
      </c>
      <c r="I69" s="245">
        <f t="shared" si="19"/>
        <v>71.47456748113915</v>
      </c>
      <c r="J69" s="245">
        <f t="shared" si="19"/>
        <v>187.04752124170577</v>
      </c>
      <c r="K69" s="245">
        <f t="shared" si="19"/>
        <v>1621.7819382112777</v>
      </c>
      <c r="L69" s="245">
        <f t="shared" si="19"/>
        <v>1843.3073636244817</v>
      </c>
      <c r="M69" s="245">
        <f t="shared" si="19"/>
        <v>1.8380181964331985</v>
      </c>
      <c r="N69" s="245">
        <f t="shared" si="19"/>
        <v>440.3318230809402</v>
      </c>
      <c r="O69" s="39">
        <f t="shared" si="19"/>
        <v>4.741930999906384</v>
      </c>
      <c r="P69" s="39">
        <f t="shared" si="19"/>
        <v>6.548035229399727</v>
      </c>
      <c r="Q69" s="39">
        <f t="shared" si="19"/>
        <v>25.66958089032941</v>
      </c>
      <c r="R69" s="39">
        <f t="shared" si="19"/>
        <v>71.47456748113915</v>
      </c>
      <c r="S69" s="39">
        <f t="shared" si="19"/>
        <v>181.38339963797912</v>
      </c>
      <c r="T69" s="39">
        <f t="shared" si="19"/>
        <v>147.04919835859556</v>
      </c>
      <c r="U69" s="39">
        <f t="shared" si="19"/>
        <v>207.01420030746615</v>
      </c>
      <c r="V69" s="39">
        <f t="shared" si="19"/>
        <v>1964.1108123128927</v>
      </c>
      <c r="W69" s="39">
        <f t="shared" si="19"/>
        <v>1843.3073636244817</v>
      </c>
      <c r="X69" s="39">
        <f t="shared" si="19"/>
        <v>1579.1661455008953</v>
      </c>
      <c r="Y69" s="39">
        <f t="shared" si="19"/>
        <v>1.8380181964331985</v>
      </c>
      <c r="Z69" s="39">
        <f t="shared" si="19"/>
        <v>385.47038142842445</v>
      </c>
      <c r="AA69" s="39">
        <f t="shared" si="19"/>
        <v>403.4836322673846</v>
      </c>
      <c r="AB69" s="39"/>
      <c r="AC69" s="39"/>
      <c r="AD69" s="39"/>
      <c r="AE69" s="39"/>
      <c r="AF69" s="39"/>
      <c r="AG69" s="39"/>
      <c r="AH69"/>
      <c r="AI69"/>
      <c r="AJ69"/>
      <c r="AK69"/>
      <c r="AL69"/>
      <c r="AM69"/>
      <c r="AN69"/>
    </row>
    <row r="70" spans="1:40" s="248" customFormat="1" ht="11.25">
      <c r="A70" s="247"/>
      <c r="B70" s="210"/>
      <c r="C70" s="194"/>
      <c r="D70" s="244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/>
      <c r="AI70"/>
      <c r="AJ70"/>
      <c r="AK70"/>
      <c r="AL70"/>
      <c r="AM70"/>
      <c r="AN70"/>
    </row>
    <row r="71" spans="1:40" s="210" customFormat="1" ht="11.25">
      <c r="A71" s="194">
        <v>46</v>
      </c>
      <c r="B71" s="210" t="s">
        <v>182</v>
      </c>
      <c r="C71" s="206" t="s">
        <v>183</v>
      </c>
      <c r="D71" s="244"/>
      <c r="E71" s="245">
        <f aca="true" t="shared" si="20" ref="E71:AA71">(E66+E69)</f>
        <v>9.197268450446586</v>
      </c>
      <c r="F71" s="245">
        <f t="shared" si="20"/>
        <v>8.258231560271707</v>
      </c>
      <c r="G71" s="245">
        <f t="shared" si="20"/>
        <v>11.411010023545588</v>
      </c>
      <c r="H71" s="245">
        <f t="shared" si="20"/>
        <v>56.35797805656064</v>
      </c>
      <c r="I71" s="245">
        <f t="shared" si="20"/>
        <v>138.97689596236881</v>
      </c>
      <c r="J71" s="245">
        <f t="shared" si="20"/>
        <v>313.0703466236648</v>
      </c>
      <c r="K71" s="245">
        <f t="shared" si="20"/>
        <v>1707.6543658482663</v>
      </c>
      <c r="L71" s="245">
        <f t="shared" si="20"/>
        <v>1958.5184817222876</v>
      </c>
      <c r="M71" s="245">
        <f t="shared" si="20"/>
        <v>1.8380181964331985</v>
      </c>
      <c r="N71" s="245">
        <f t="shared" si="20"/>
        <v>560.6767813781216</v>
      </c>
      <c r="O71" s="39">
        <f t="shared" si="20"/>
        <v>8.258231560271707</v>
      </c>
      <c r="P71" s="39">
        <f t="shared" si="20"/>
        <v>11.411010023545588</v>
      </c>
      <c r="Q71" s="39">
        <f t="shared" si="20"/>
        <v>56.35797805656064</v>
      </c>
      <c r="R71" s="39">
        <f t="shared" si="20"/>
        <v>138.97689596236881</v>
      </c>
      <c r="S71" s="39">
        <f t="shared" si="20"/>
        <v>312.10838190902587</v>
      </c>
      <c r="T71" s="39">
        <f t="shared" si="20"/>
        <v>246.83758635326706</v>
      </c>
      <c r="U71" s="39">
        <f t="shared" si="20"/>
        <v>320.04252270314754</v>
      </c>
      <c r="V71" s="39">
        <f t="shared" si="20"/>
        <v>2063.899200307564</v>
      </c>
      <c r="W71" s="39">
        <f t="shared" si="20"/>
        <v>1958.5184817222876</v>
      </c>
      <c r="X71" s="39">
        <f t="shared" si="20"/>
        <v>1663.0505788010719</v>
      </c>
      <c r="Y71" s="39">
        <f t="shared" si="20"/>
        <v>1.8380181964331985</v>
      </c>
      <c r="Z71" s="39">
        <f t="shared" si="20"/>
        <v>492.7996085607936</v>
      </c>
      <c r="AA71" s="39">
        <f t="shared" si="20"/>
        <v>529.9130029506459</v>
      </c>
      <c r="AB71" s="39"/>
      <c r="AC71" s="39"/>
      <c r="AD71" s="39"/>
      <c r="AE71" s="39"/>
      <c r="AF71" s="39"/>
      <c r="AG71" s="39"/>
      <c r="AH71"/>
      <c r="AI71"/>
      <c r="AJ71"/>
      <c r="AK71"/>
      <c r="AL71"/>
      <c r="AM71"/>
      <c r="AN71"/>
    </row>
    <row r="72" spans="5:40" ht="11.25">
      <c r="E72" s="249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</row>
    <row r="73" spans="5:40" ht="11.25">
      <c r="E73" s="249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</row>
    <row r="74" spans="5:40" ht="11.25">
      <c r="E74" s="249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</row>
    <row r="75" spans="5:40" ht="11.25">
      <c r="E75" s="249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</row>
    <row r="76" spans="5:40" ht="11.25">
      <c r="E76" s="249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</row>
    <row r="77" spans="5:40" ht="11.25">
      <c r="E77" s="249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</row>
    <row r="78" spans="5:40" ht="11.25">
      <c r="E78" s="249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</row>
    <row r="79" spans="5:40" ht="11.25">
      <c r="E79" s="249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</row>
    <row r="80" spans="5:40" ht="11.25">
      <c r="E80" s="249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</row>
    <row r="81" spans="5:40" ht="11.25">
      <c r="E81" s="249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</row>
    <row r="82" spans="5:40" ht="11.25">
      <c r="E82" s="249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</row>
    <row r="83" spans="5:40" ht="11.25">
      <c r="E83" s="249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</row>
    <row r="84" spans="5:40" ht="11.25">
      <c r="E84" s="249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</row>
    <row r="85" spans="5:40" ht="11.25">
      <c r="E85" s="249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</row>
    <row r="86" spans="5:40" ht="11.25">
      <c r="E86" s="249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</row>
    <row r="87" spans="5:40" ht="11.25">
      <c r="E87" s="249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</row>
    <row r="88" spans="5:40" ht="11.25">
      <c r="E88" s="249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</row>
    <row r="89" spans="3:40" ht="11.25">
      <c r="C89" s="251"/>
      <c r="D89" s="252"/>
      <c r="E89" s="249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</row>
  </sheetData>
  <printOptions horizontalCentered="1"/>
  <pageMargins left="0.5" right="0.5" top="1.25" bottom="0.75" header="0.5" footer="0.5"/>
  <pageSetup fitToHeight="2"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Cost Based Customer Charge&amp;RExhibit No. ___(CEP-13)
Page &amp;P+15 of &amp;N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N87"/>
  <sheetViews>
    <sheetView workbookViewId="0" topLeftCell="A1">
      <pane xSplit="4" ySplit="9" topLeftCell="K5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" style="228" bestFit="1" customWidth="1"/>
    <col min="2" max="2" width="31.5" style="162" bestFit="1" customWidth="1"/>
    <col min="3" max="3" width="12.83203125" style="193" bestFit="1" customWidth="1"/>
    <col min="4" max="4" width="12.83203125" style="228" customWidth="1"/>
    <col min="5" max="5" width="12.66015625" style="228" bestFit="1" customWidth="1"/>
    <col min="6" max="6" width="13" style="229" bestFit="1" customWidth="1"/>
    <col min="7" max="7" width="11.83203125" style="229" bestFit="1" customWidth="1"/>
    <col min="8" max="10" width="11.16015625" style="229" bestFit="1" customWidth="1"/>
    <col min="11" max="11" width="10.83203125" style="229" bestFit="1" customWidth="1"/>
    <col min="12" max="12" width="13" style="229" bestFit="1" customWidth="1"/>
    <col min="13" max="13" width="11" style="229" bestFit="1" customWidth="1"/>
    <col min="14" max="14" width="10.66015625" style="229" customWidth="1"/>
    <col min="15" max="15" width="12.66015625" style="229" hidden="1" customWidth="1"/>
    <col min="16" max="16" width="11.83203125" style="229" hidden="1" customWidth="1"/>
    <col min="17" max="17" width="12" style="229" hidden="1" customWidth="1"/>
    <col min="18" max="18" width="11.5" style="229" hidden="1" customWidth="1"/>
    <col min="19" max="19" width="14" style="229" hidden="1" customWidth="1"/>
    <col min="20" max="20" width="10.66015625" style="229" hidden="1" customWidth="1"/>
    <col min="21" max="21" width="10.83203125" style="229" hidden="1" customWidth="1"/>
    <col min="22" max="22" width="13.83203125" style="229" hidden="1" customWidth="1"/>
    <col min="23" max="23" width="10.66015625" style="229" hidden="1" customWidth="1"/>
    <col min="24" max="24" width="11.33203125" style="229" hidden="1" customWidth="1"/>
    <col min="25" max="25" width="11.5" style="229" hidden="1" customWidth="1"/>
    <col min="26" max="27" width="10.66015625" style="229" hidden="1" customWidth="1"/>
    <col min="28" max="29" width="12.66015625" style="229" customWidth="1"/>
    <col min="30" max="16384" width="9.33203125" style="229" customWidth="1"/>
  </cols>
  <sheetData>
    <row r="1" spans="1:21" ht="11.25">
      <c r="A1" s="227">
        <v>69</v>
      </c>
      <c r="B1" s="2" t="s">
        <v>730</v>
      </c>
      <c r="C1" s="3">
        <v>1</v>
      </c>
      <c r="E1" s="212"/>
      <c r="F1" s="227"/>
      <c r="G1" s="227"/>
      <c r="H1" s="227"/>
      <c r="I1" s="227"/>
      <c r="J1" s="227"/>
      <c r="K1" s="227" t="s">
        <v>731</v>
      </c>
      <c r="L1" s="227" t="s">
        <v>846</v>
      </c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2" thickBot="1">
      <c r="A2" s="227">
        <v>2</v>
      </c>
      <c r="B2" s="5" t="s">
        <v>732</v>
      </c>
      <c r="C2" s="6">
        <v>2</v>
      </c>
      <c r="D2" s="212"/>
      <c r="E2" s="212"/>
      <c r="F2" s="227"/>
      <c r="G2" s="227"/>
      <c r="H2" s="227"/>
      <c r="I2" s="227"/>
      <c r="J2" s="227"/>
      <c r="K2" s="206" t="s">
        <v>861</v>
      </c>
      <c r="L2" s="194" t="s">
        <v>852</v>
      </c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1.25">
      <c r="A3" s="227"/>
      <c r="B3" s="125"/>
      <c r="C3" s="24"/>
      <c r="D3" s="212"/>
      <c r="E3" s="212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s="162" customFormat="1" ht="11.25">
      <c r="A4" s="125"/>
      <c r="B4" s="24" t="s">
        <v>734</v>
      </c>
      <c r="C4" s="24"/>
      <c r="D4" s="11"/>
      <c r="E4" s="230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s="162" customFormat="1" ht="11.25">
      <c r="A5" s="125"/>
      <c r="B5" s="24" t="s">
        <v>118</v>
      </c>
      <c r="C5" s="24"/>
      <c r="D5" s="14"/>
      <c r="E5" s="23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162" customFormat="1" ht="12" thickBot="1">
      <c r="A6" s="125"/>
      <c r="B6" s="231" t="s">
        <v>736</v>
      </c>
      <c r="C6" s="24"/>
      <c r="D6" s="232">
        <v>38290</v>
      </c>
      <c r="E6" s="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32" s="233" customFormat="1" ht="21.75" thickTop="1">
      <c r="A7" s="18"/>
      <c r="B7" s="19"/>
      <c r="C7" s="20" t="s">
        <v>738</v>
      </c>
      <c r="D7" s="20" t="s">
        <v>738</v>
      </c>
      <c r="E7" s="20"/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  <c r="AB7" s="191"/>
      <c r="AC7" s="191"/>
      <c r="AD7" s="191"/>
      <c r="AE7" s="191"/>
      <c r="AF7" s="192"/>
    </row>
    <row r="8" spans="1:32" s="194" customFormat="1" ht="21">
      <c r="A8" s="25"/>
      <c r="B8" s="26"/>
      <c r="C8" s="27"/>
      <c r="D8" s="27"/>
      <c r="E8" s="27" t="s">
        <v>749</v>
      </c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  <c r="AF8" s="195"/>
    </row>
    <row r="9" spans="1:32" s="234" customFormat="1" ht="12" thickBot="1">
      <c r="A9" s="31"/>
      <c r="B9" s="32"/>
      <c r="C9" s="33" t="s">
        <v>731</v>
      </c>
      <c r="D9" s="33" t="s">
        <v>846</v>
      </c>
      <c r="E9" s="33" t="s">
        <v>769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  <c r="AB9" s="196"/>
      <c r="AC9" s="196"/>
      <c r="AD9" s="196"/>
      <c r="AE9" s="196"/>
      <c r="AF9" s="197"/>
    </row>
    <row r="10" spans="1:21" s="210" customFormat="1" ht="11.25">
      <c r="A10" s="194"/>
      <c r="B10" s="210" t="s">
        <v>119</v>
      </c>
      <c r="C10" s="194"/>
      <c r="D10" s="19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35"/>
      <c r="Q10" s="235"/>
      <c r="R10" s="235"/>
      <c r="S10" s="235"/>
      <c r="T10" s="235"/>
      <c r="U10" s="235"/>
    </row>
    <row r="11" spans="1:40" s="210" customFormat="1" ht="11.25">
      <c r="A11" s="194">
        <v>1</v>
      </c>
      <c r="B11" s="236" t="s">
        <v>120</v>
      </c>
      <c r="C11" s="194" t="s">
        <v>1354</v>
      </c>
      <c r="D11" s="194" t="s">
        <v>852</v>
      </c>
      <c r="E11" s="39">
        <v>119336078</v>
      </c>
      <c r="F11" s="39">
        <v>71183100.88448448</v>
      </c>
      <c r="G11" s="39">
        <v>24856208.801075853</v>
      </c>
      <c r="H11" s="39">
        <v>8991479.775452835</v>
      </c>
      <c r="I11" s="39">
        <v>893282.0538937561</v>
      </c>
      <c r="J11" s="39">
        <v>12642476.107674748</v>
      </c>
      <c r="K11" s="39">
        <v>235094.91756221055</v>
      </c>
      <c r="L11" s="39">
        <v>388495.2081679151</v>
      </c>
      <c r="M11" s="39">
        <v>0</v>
      </c>
      <c r="N11" s="39">
        <v>145940.25168819405</v>
      </c>
      <c r="O11" s="39">
        <v>71183100.88448448</v>
      </c>
      <c r="P11" s="39">
        <v>24856208.801075853</v>
      </c>
      <c r="Q11" s="39">
        <v>8991479.775452835</v>
      </c>
      <c r="R11" s="39">
        <v>893282.0538937561</v>
      </c>
      <c r="S11" s="39">
        <v>9386331.85848212</v>
      </c>
      <c r="T11" s="39">
        <v>17074.56011698931</v>
      </c>
      <c r="U11" s="39">
        <v>3239069.6890756385</v>
      </c>
      <c r="V11" s="39">
        <v>34149.12023397862</v>
      </c>
      <c r="W11" s="39">
        <v>388495.2081679151</v>
      </c>
      <c r="X11" s="39">
        <v>200945.79732823194</v>
      </c>
      <c r="Y11" s="39">
        <v>0</v>
      </c>
      <c r="Z11" s="39">
        <v>16215.58352091045</v>
      </c>
      <c r="AA11" s="39">
        <v>129724.6681672836</v>
      </c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210" customFormat="1" ht="11.25">
      <c r="A12" s="194">
        <v>2</v>
      </c>
      <c r="B12" s="236" t="s">
        <v>121</v>
      </c>
      <c r="C12" s="194" t="s">
        <v>1352</v>
      </c>
      <c r="D12" s="194" t="s">
        <v>852</v>
      </c>
      <c r="E12" s="39">
        <v>123389284</v>
      </c>
      <c r="F12" s="39">
        <v>123389284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123389284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210" customFormat="1" ht="11.25">
      <c r="A13" s="194">
        <v>3</v>
      </c>
      <c r="B13" s="236" t="s">
        <v>121</v>
      </c>
      <c r="C13" s="194" t="s">
        <v>1349</v>
      </c>
      <c r="D13" s="194" t="s">
        <v>852</v>
      </c>
      <c r="E13" s="39">
        <v>44252929</v>
      </c>
      <c r="F13" s="39">
        <v>38500805.37464847</v>
      </c>
      <c r="G13" s="39">
        <v>5496804.876794529</v>
      </c>
      <c r="H13" s="39">
        <v>252490.33464030756</v>
      </c>
      <c r="I13" s="39">
        <v>2828.413916694527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38500805.37464847</v>
      </c>
      <c r="P13" s="39">
        <v>5496804.876794529</v>
      </c>
      <c r="Q13" s="39">
        <v>252490.33464030756</v>
      </c>
      <c r="R13" s="39">
        <v>2828.413916694527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210" customFormat="1" ht="22.5">
      <c r="A14" s="194">
        <v>4</v>
      </c>
      <c r="B14" s="236" t="s">
        <v>123</v>
      </c>
      <c r="C14" s="206" t="s">
        <v>828</v>
      </c>
      <c r="D14" s="194"/>
      <c r="E14" s="39">
        <f aca="true" t="shared" si="0" ref="E14:AA14">(E11+E12+E13)</f>
        <v>286978291</v>
      </c>
      <c r="F14" s="39">
        <f t="shared" si="0"/>
        <v>233073190.25913292</v>
      </c>
      <c r="G14" s="39">
        <f t="shared" si="0"/>
        <v>30353013.67787038</v>
      </c>
      <c r="H14" s="39">
        <f t="shared" si="0"/>
        <v>9243970.110093143</v>
      </c>
      <c r="I14" s="39">
        <f t="shared" si="0"/>
        <v>896110.4678104507</v>
      </c>
      <c r="J14" s="39">
        <f t="shared" si="0"/>
        <v>12642476.107674748</v>
      </c>
      <c r="K14" s="39">
        <f t="shared" si="0"/>
        <v>235094.91756221055</v>
      </c>
      <c r="L14" s="39">
        <f t="shared" si="0"/>
        <v>388495.2081679151</v>
      </c>
      <c r="M14" s="39">
        <f t="shared" si="0"/>
        <v>0</v>
      </c>
      <c r="N14" s="39">
        <f t="shared" si="0"/>
        <v>145940.25168819405</v>
      </c>
      <c r="O14" s="39">
        <f t="shared" si="0"/>
        <v>233073190.25913292</v>
      </c>
      <c r="P14" s="39">
        <f t="shared" si="0"/>
        <v>30353013.67787038</v>
      </c>
      <c r="Q14" s="39">
        <f t="shared" si="0"/>
        <v>9243970.110093143</v>
      </c>
      <c r="R14" s="39">
        <f t="shared" si="0"/>
        <v>896110.4678104507</v>
      </c>
      <c r="S14" s="39">
        <f t="shared" si="0"/>
        <v>9386331.85848212</v>
      </c>
      <c r="T14" s="39">
        <f t="shared" si="0"/>
        <v>17074.56011698931</v>
      </c>
      <c r="U14" s="39">
        <f t="shared" si="0"/>
        <v>3239069.6890756385</v>
      </c>
      <c r="V14" s="39">
        <f t="shared" si="0"/>
        <v>34149.12023397862</v>
      </c>
      <c r="W14" s="39">
        <f t="shared" si="0"/>
        <v>388495.2081679151</v>
      </c>
      <c r="X14" s="39">
        <f t="shared" si="0"/>
        <v>200945.79732823194</v>
      </c>
      <c r="Y14" s="39">
        <f t="shared" si="0"/>
        <v>0</v>
      </c>
      <c r="Z14" s="39">
        <f t="shared" si="0"/>
        <v>16215.58352091045</v>
      </c>
      <c r="AA14" s="39">
        <f t="shared" si="0"/>
        <v>129724.6681672836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210" customFormat="1" ht="11.25">
      <c r="A15" s="194"/>
      <c r="B15" s="236"/>
      <c r="C15" s="206"/>
      <c r="D15" s="19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210" customFormat="1" ht="11.25">
      <c r="A16" s="194">
        <v>5</v>
      </c>
      <c r="B16" s="210" t="s">
        <v>124</v>
      </c>
      <c r="C16" s="194" t="s">
        <v>967</v>
      </c>
      <c r="D16" s="194" t="s">
        <v>852</v>
      </c>
      <c r="E16" s="39">
        <v>247611284</v>
      </c>
      <c r="F16" s="39">
        <v>157992823.60687512</v>
      </c>
      <c r="G16" s="39">
        <v>29274192.553599</v>
      </c>
      <c r="H16" s="39">
        <v>24417255.809687104</v>
      </c>
      <c r="I16" s="39">
        <v>12972846.165081598</v>
      </c>
      <c r="J16" s="39">
        <v>13397359.203919247</v>
      </c>
      <c r="K16" s="39">
        <v>2321963.1136245546</v>
      </c>
      <c r="L16" s="39">
        <v>2562262.2769661867</v>
      </c>
      <c r="M16" s="39">
        <v>4102231.8972613043</v>
      </c>
      <c r="N16" s="39">
        <v>570349.3729858245</v>
      </c>
      <c r="O16" s="39">
        <v>157992823.60687512</v>
      </c>
      <c r="P16" s="39">
        <v>29274192.553599</v>
      </c>
      <c r="Q16" s="39">
        <v>24417255.809687104</v>
      </c>
      <c r="R16" s="39">
        <v>12972846.165081598</v>
      </c>
      <c r="S16" s="39">
        <v>11004996.214773146</v>
      </c>
      <c r="T16" s="39">
        <v>34766.54137485056</v>
      </c>
      <c r="U16" s="39">
        <v>2357596.447771248</v>
      </c>
      <c r="V16" s="39">
        <v>278480.6737850852</v>
      </c>
      <c r="W16" s="39">
        <v>2562262.2769661867</v>
      </c>
      <c r="X16" s="39">
        <v>2043482.4398394695</v>
      </c>
      <c r="Y16" s="39">
        <v>4102231.8972613043</v>
      </c>
      <c r="Z16" s="39">
        <v>497186.05131536344</v>
      </c>
      <c r="AA16" s="39">
        <v>73163.32167046101</v>
      </c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210" customFormat="1" ht="11.25">
      <c r="A17" s="194">
        <v>6</v>
      </c>
      <c r="B17" s="210" t="s">
        <v>125</v>
      </c>
      <c r="C17" s="194" t="s">
        <v>945</v>
      </c>
      <c r="D17" s="194" t="s">
        <v>852</v>
      </c>
      <c r="E17" s="39">
        <v>3914885301</v>
      </c>
      <c r="F17" s="39">
        <v>2350273156.5291786</v>
      </c>
      <c r="G17" s="39">
        <v>466587175.64403415</v>
      </c>
      <c r="H17" s="39">
        <v>455289054.44018716</v>
      </c>
      <c r="I17" s="39">
        <v>246146996.5555377</v>
      </c>
      <c r="J17" s="39">
        <v>250127791.42685953</v>
      </c>
      <c r="K17" s="39">
        <v>50621638.91641531</v>
      </c>
      <c r="L17" s="39">
        <v>42349141.36331995</v>
      </c>
      <c r="M17" s="39">
        <v>42803458.50108553</v>
      </c>
      <c r="N17" s="39">
        <v>10686887.623381691</v>
      </c>
      <c r="O17" s="39">
        <v>2350273156.5291786</v>
      </c>
      <c r="P17" s="39">
        <v>466587175.64403415</v>
      </c>
      <c r="Q17" s="39">
        <v>455289054.44018716</v>
      </c>
      <c r="R17" s="39">
        <v>246146996.5555377</v>
      </c>
      <c r="S17" s="39">
        <v>208829842.12009227</v>
      </c>
      <c r="T17" s="39">
        <v>660581.3372948151</v>
      </c>
      <c r="U17" s="39">
        <v>40637367.969472416</v>
      </c>
      <c r="V17" s="39">
        <v>5101234.6076305825</v>
      </c>
      <c r="W17" s="39">
        <v>42349141.36331995</v>
      </c>
      <c r="X17" s="39">
        <v>45520404.30878473</v>
      </c>
      <c r="Y17" s="39">
        <v>42803458.50108553</v>
      </c>
      <c r="Z17" s="39">
        <v>9770293.455612889</v>
      </c>
      <c r="AA17" s="39">
        <v>916594.1677688019</v>
      </c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210" customFormat="1" ht="11.25">
      <c r="A18" s="194">
        <v>7</v>
      </c>
      <c r="B18" s="210" t="s">
        <v>126</v>
      </c>
      <c r="C18" s="206" t="s">
        <v>184</v>
      </c>
      <c r="D18" s="194"/>
      <c r="E18" s="39">
        <f aca="true" t="shared" si="1" ref="E18:AA18">((E14/E17)*E16)</f>
        <v>18150994.895427626</v>
      </c>
      <c r="F18" s="39">
        <f t="shared" si="1"/>
        <v>15667919.847445896</v>
      </c>
      <c r="G18" s="39">
        <f t="shared" si="1"/>
        <v>1904381.4604666643</v>
      </c>
      <c r="H18" s="39">
        <f t="shared" si="1"/>
        <v>495756.22491688596</v>
      </c>
      <c r="I18" s="39">
        <f t="shared" si="1"/>
        <v>47228.29613401897</v>
      </c>
      <c r="J18" s="39">
        <f t="shared" si="1"/>
        <v>677157.0351110426</v>
      </c>
      <c r="K18" s="39">
        <f t="shared" si="1"/>
        <v>10783.56486405743</v>
      </c>
      <c r="L18" s="39">
        <f t="shared" si="1"/>
        <v>23505.237287595828</v>
      </c>
      <c r="M18" s="39">
        <f t="shared" si="1"/>
        <v>0</v>
      </c>
      <c r="N18" s="39">
        <f t="shared" si="1"/>
        <v>7788.697137756177</v>
      </c>
      <c r="O18" s="39">
        <f t="shared" si="1"/>
        <v>15667919.847445896</v>
      </c>
      <c r="P18" s="39">
        <f t="shared" si="1"/>
        <v>1904381.4604666643</v>
      </c>
      <c r="Q18" s="39">
        <f t="shared" si="1"/>
        <v>495756.22491688596</v>
      </c>
      <c r="R18" s="39">
        <f t="shared" si="1"/>
        <v>47228.29613401897</v>
      </c>
      <c r="S18" s="39">
        <f t="shared" si="1"/>
        <v>494644.56575989426</v>
      </c>
      <c r="T18" s="39">
        <f t="shared" si="1"/>
        <v>898.6378622134007</v>
      </c>
      <c r="U18" s="39">
        <f t="shared" si="1"/>
        <v>187916.18588056375</v>
      </c>
      <c r="V18" s="39">
        <f t="shared" si="1"/>
        <v>1864.2291020493544</v>
      </c>
      <c r="W18" s="39">
        <f t="shared" si="1"/>
        <v>23505.237287595828</v>
      </c>
      <c r="X18" s="39">
        <f t="shared" si="1"/>
        <v>9020.772430189902</v>
      </c>
      <c r="Y18" s="39">
        <f t="shared" si="1"/>
        <v>0</v>
      </c>
      <c r="Z18" s="39">
        <f t="shared" si="1"/>
        <v>825.1709098772619</v>
      </c>
      <c r="AA18" s="39">
        <f t="shared" si="1"/>
        <v>10354.732726284134</v>
      </c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210" customFormat="1" ht="11.25">
      <c r="A19" s="194"/>
      <c r="C19" s="206"/>
      <c r="D19" s="194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210" customFormat="1" ht="11.25">
      <c r="A20" s="194">
        <v>8</v>
      </c>
      <c r="B20" s="210" t="s">
        <v>128</v>
      </c>
      <c r="C20" s="194" t="s">
        <v>964</v>
      </c>
      <c r="D20" s="194" t="s">
        <v>852</v>
      </c>
      <c r="E20" s="39">
        <v>2290153615</v>
      </c>
      <c r="F20" s="39">
        <v>1508905802.4011793</v>
      </c>
      <c r="G20" s="39">
        <v>273635112.82517725</v>
      </c>
      <c r="H20" s="39">
        <v>224782701.7488728</v>
      </c>
      <c r="I20" s="39">
        <v>95540015.88278693</v>
      </c>
      <c r="J20" s="39">
        <v>110301931.13932592</v>
      </c>
      <c r="K20" s="39">
        <v>23949224.372420795</v>
      </c>
      <c r="L20" s="39">
        <v>7866005.500309023</v>
      </c>
      <c r="M20" s="39">
        <v>36770329.10449249</v>
      </c>
      <c r="N20" s="39">
        <v>8402492.02543534</v>
      </c>
      <c r="O20" s="39">
        <v>1508905802.4011793</v>
      </c>
      <c r="P20" s="39">
        <v>273635112.82517725</v>
      </c>
      <c r="Q20" s="39">
        <v>224782701.7488728</v>
      </c>
      <c r="R20" s="39">
        <v>95540015.88278693</v>
      </c>
      <c r="S20" s="39">
        <v>81389621.52303565</v>
      </c>
      <c r="T20" s="39">
        <v>345753.7620769416</v>
      </c>
      <c r="U20" s="39">
        <v>28566555.85421333</v>
      </c>
      <c r="V20" s="39">
        <v>3594083.083342839</v>
      </c>
      <c r="W20" s="39">
        <v>7866005.500309023</v>
      </c>
      <c r="X20" s="39">
        <v>20355141.28907796</v>
      </c>
      <c r="Y20" s="39">
        <v>36770329.10449249</v>
      </c>
      <c r="Z20" s="39">
        <v>8093824.54944842</v>
      </c>
      <c r="AA20" s="39">
        <v>308667.47598691867</v>
      </c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210" customFormat="1" ht="11.25">
      <c r="A21" s="194">
        <v>9</v>
      </c>
      <c r="B21" s="210" t="s">
        <v>129</v>
      </c>
      <c r="C21" s="194" t="s">
        <v>40</v>
      </c>
      <c r="D21" s="194" t="s">
        <v>852</v>
      </c>
      <c r="E21" s="39">
        <v>-885433250.9999999</v>
      </c>
      <c r="F21" s="39">
        <v>-583382425.2321343</v>
      </c>
      <c r="G21" s="39">
        <v>-105794487.29973012</v>
      </c>
      <c r="H21" s="39">
        <v>-86906868.20065904</v>
      </c>
      <c r="I21" s="39">
        <v>-36938267.50730329</v>
      </c>
      <c r="J21" s="39">
        <v>-42645609.814375475</v>
      </c>
      <c r="K21" s="39">
        <v>-9259396.162820714</v>
      </c>
      <c r="L21" s="39">
        <v>-3041203.339769197</v>
      </c>
      <c r="M21" s="39">
        <v>-14216370.389342075</v>
      </c>
      <c r="N21" s="39">
        <v>-3248623.053865663</v>
      </c>
      <c r="O21" s="39">
        <v>-583382425.2321343</v>
      </c>
      <c r="P21" s="39">
        <v>-105794487.29973012</v>
      </c>
      <c r="Q21" s="39">
        <v>-86906868.20065904</v>
      </c>
      <c r="R21" s="39">
        <v>-36938267.50730329</v>
      </c>
      <c r="S21" s="39">
        <v>-31467355.163771845</v>
      </c>
      <c r="T21" s="39">
        <v>-133677.44224496788</v>
      </c>
      <c r="U21" s="39">
        <v>-11044577.20835866</v>
      </c>
      <c r="V21" s="39">
        <v>-1389566.467508929</v>
      </c>
      <c r="W21" s="39">
        <v>-3041203.339769197</v>
      </c>
      <c r="X21" s="39">
        <v>-7869829.695311783</v>
      </c>
      <c r="Y21" s="39">
        <v>-14216370.389342075</v>
      </c>
      <c r="Z21" s="39">
        <v>-3129284.139239596</v>
      </c>
      <c r="AA21" s="39">
        <v>-119338.91462606617</v>
      </c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210" customFormat="1" ht="11.25">
      <c r="A22" s="194">
        <v>10</v>
      </c>
      <c r="B22" s="210" t="s">
        <v>130</v>
      </c>
      <c r="C22" s="206" t="s">
        <v>185</v>
      </c>
      <c r="D22" s="194"/>
      <c r="E22" s="39">
        <f aca="true" t="shared" si="2" ref="E22:AA22">((E14/E20)*E21)</f>
        <v>-110953308.76595105</v>
      </c>
      <c r="F22" s="39">
        <f t="shared" si="2"/>
        <v>-90112187.7678435</v>
      </c>
      <c r="G22" s="39">
        <f t="shared" si="2"/>
        <v>-11735268.50007581</v>
      </c>
      <c r="H22" s="39">
        <f t="shared" si="2"/>
        <v>-3573960.4771999544</v>
      </c>
      <c r="I22" s="39">
        <f t="shared" si="2"/>
        <v>-346459.73072358215</v>
      </c>
      <c r="J22" s="39">
        <f t="shared" si="2"/>
        <v>-4887911.731068868</v>
      </c>
      <c r="K22" s="39">
        <f t="shared" si="2"/>
        <v>-90893.84039012823</v>
      </c>
      <c r="L22" s="39">
        <f t="shared" si="2"/>
        <v>-150202.4025432193</v>
      </c>
      <c r="M22" s="39">
        <f t="shared" si="2"/>
        <v>0</v>
      </c>
      <c r="N22" s="39">
        <f t="shared" si="2"/>
        <v>-56424.316105990074</v>
      </c>
      <c r="O22" s="39">
        <f t="shared" si="2"/>
        <v>-90112187.7678435</v>
      </c>
      <c r="P22" s="39">
        <f t="shared" si="2"/>
        <v>-11735268.50007581</v>
      </c>
      <c r="Q22" s="39">
        <f t="shared" si="2"/>
        <v>-3573960.4771999544</v>
      </c>
      <c r="R22" s="39">
        <f t="shared" si="2"/>
        <v>-346459.73072358215</v>
      </c>
      <c r="S22" s="39">
        <f t="shared" si="2"/>
        <v>-3629001.2503902256</v>
      </c>
      <c r="T22" s="39">
        <f t="shared" si="2"/>
        <v>-6601.471261472905</v>
      </c>
      <c r="U22" s="39">
        <f t="shared" si="2"/>
        <v>-1252309.0094171704</v>
      </c>
      <c r="V22" s="39">
        <f t="shared" si="2"/>
        <v>-13202.94252294581</v>
      </c>
      <c r="W22" s="39">
        <f t="shared" si="2"/>
        <v>-150202.4025432193</v>
      </c>
      <c r="X22" s="39">
        <f t="shared" si="2"/>
        <v>-77690.89786718237</v>
      </c>
      <c r="Y22" s="39">
        <f t="shared" si="2"/>
        <v>0</v>
      </c>
      <c r="Z22" s="39">
        <f t="shared" si="2"/>
        <v>-6269.368456221119</v>
      </c>
      <c r="AA22" s="39">
        <f t="shared" si="2"/>
        <v>-50154.947649768954</v>
      </c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210" customFormat="1" ht="11.25">
      <c r="A23" s="194"/>
      <c r="C23" s="206"/>
      <c r="D23" s="194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210" customFormat="1" ht="11.25">
      <c r="A24" s="194">
        <v>11</v>
      </c>
      <c r="B24" s="210" t="s">
        <v>132</v>
      </c>
      <c r="C24" s="194" t="s">
        <v>42</v>
      </c>
      <c r="D24" s="194" t="s">
        <v>852</v>
      </c>
      <c r="E24" s="39">
        <v>-92320222</v>
      </c>
      <c r="F24" s="39">
        <v>-58906574.5072973</v>
      </c>
      <c r="G24" s="39">
        <v>-10914688.182865717</v>
      </c>
      <c r="H24" s="39">
        <v>-9103811.589544132</v>
      </c>
      <c r="I24" s="39">
        <v>-4836839.49529611</v>
      </c>
      <c r="J24" s="39">
        <v>-4995116.361173459</v>
      </c>
      <c r="K24" s="39">
        <v>-865728.5187601955</v>
      </c>
      <c r="L24" s="39">
        <v>-955322.4651577019</v>
      </c>
      <c r="M24" s="39">
        <v>-1529489.9058422751</v>
      </c>
      <c r="N24" s="39">
        <v>-212650.97406308883</v>
      </c>
      <c r="O24" s="39">
        <v>-58906574.5072973</v>
      </c>
      <c r="P24" s="39">
        <v>-10914688.182865717</v>
      </c>
      <c r="Q24" s="39">
        <v>-9103811.589544132</v>
      </c>
      <c r="R24" s="39">
        <v>-4836839.49529611</v>
      </c>
      <c r="S24" s="39">
        <v>-4103139.716593112</v>
      </c>
      <c r="T24" s="39">
        <v>-12962.473947263197</v>
      </c>
      <c r="U24" s="39">
        <v>-879014.1706330839</v>
      </c>
      <c r="V24" s="39">
        <v>-103829.6688714261</v>
      </c>
      <c r="W24" s="39">
        <v>-955322.4651577019</v>
      </c>
      <c r="X24" s="39">
        <v>-761898.8498887694</v>
      </c>
      <c r="Y24" s="39">
        <v>-1529489.9058422751</v>
      </c>
      <c r="Z24" s="39">
        <v>-185372.5157078776</v>
      </c>
      <c r="AA24" s="39">
        <v>-27278.458355211187</v>
      </c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210" customFormat="1" ht="11.25">
      <c r="A25" s="194">
        <v>12</v>
      </c>
      <c r="B25" s="210" t="s">
        <v>133</v>
      </c>
      <c r="C25" s="206" t="s">
        <v>186</v>
      </c>
      <c r="D25" s="194"/>
      <c r="E25" s="39">
        <f aca="true" t="shared" si="3" ref="E25:AA25">((E18/E16)*E24)</f>
        <v>-6767477.843484489</v>
      </c>
      <c r="F25" s="39">
        <f t="shared" si="3"/>
        <v>-5841679.810498504</v>
      </c>
      <c r="G25" s="39">
        <f t="shared" si="3"/>
        <v>-710035.9739783372</v>
      </c>
      <c r="H25" s="39">
        <f t="shared" si="3"/>
        <v>-184839.41443560726</v>
      </c>
      <c r="I25" s="39">
        <f t="shared" si="3"/>
        <v>-17608.75640778299</v>
      </c>
      <c r="J25" s="39">
        <f t="shared" si="3"/>
        <v>-252473.5012089079</v>
      </c>
      <c r="K25" s="39">
        <f t="shared" si="3"/>
        <v>-4020.580508767047</v>
      </c>
      <c r="L25" s="39">
        <f t="shared" si="3"/>
        <v>-8763.771543438726</v>
      </c>
      <c r="M25" s="39">
        <f t="shared" si="3"/>
        <v>0</v>
      </c>
      <c r="N25" s="39">
        <f t="shared" si="3"/>
        <v>-2903.9639762476045</v>
      </c>
      <c r="O25" s="39">
        <f t="shared" si="3"/>
        <v>-5841679.810498504</v>
      </c>
      <c r="P25" s="39">
        <f t="shared" si="3"/>
        <v>-710035.9739783372</v>
      </c>
      <c r="Q25" s="39">
        <f t="shared" si="3"/>
        <v>-184839.41443560726</v>
      </c>
      <c r="R25" s="39">
        <f t="shared" si="3"/>
        <v>-17608.75640778299</v>
      </c>
      <c r="S25" s="39">
        <f t="shared" si="3"/>
        <v>-184424.9397052803</v>
      </c>
      <c r="T25" s="39">
        <f t="shared" si="3"/>
        <v>-335.05115597698915</v>
      </c>
      <c r="U25" s="39">
        <f t="shared" si="3"/>
        <v>-70063.30130692634</v>
      </c>
      <c r="V25" s="39">
        <f t="shared" si="3"/>
        <v>-695.0654339325548</v>
      </c>
      <c r="W25" s="39">
        <f t="shared" si="3"/>
        <v>-8763.771543438726</v>
      </c>
      <c r="X25" s="39">
        <f t="shared" si="3"/>
        <v>-3363.335062575788</v>
      </c>
      <c r="Y25" s="39">
        <f t="shared" si="3"/>
        <v>0</v>
      </c>
      <c r="Z25" s="39">
        <f t="shared" si="3"/>
        <v>-307.6594909455371</v>
      </c>
      <c r="AA25" s="39">
        <f t="shared" si="3"/>
        <v>-3860.693295549553</v>
      </c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210" customFormat="1" ht="11.25">
      <c r="A26" s="194"/>
      <c r="C26" s="206"/>
      <c r="D26" s="194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210" customFormat="1" ht="11.25">
      <c r="A27" s="194">
        <v>13</v>
      </c>
      <c r="B27" s="210" t="s">
        <v>135</v>
      </c>
      <c r="C27" s="206" t="s">
        <v>187</v>
      </c>
      <c r="D27" s="194"/>
      <c r="E27" s="39">
        <f aca="true" t="shared" si="4" ref="E27:AA27">(E14+E18+E22+E25)</f>
        <v>187408499.28599212</v>
      </c>
      <c r="F27" s="39">
        <f t="shared" si="4"/>
        <v>152787242.52823684</v>
      </c>
      <c r="G27" s="39">
        <f t="shared" si="4"/>
        <v>19812090.6642829</v>
      </c>
      <c r="H27" s="39">
        <f t="shared" si="4"/>
        <v>5980926.443374467</v>
      </c>
      <c r="I27" s="39">
        <f t="shared" si="4"/>
        <v>579270.2768131044</v>
      </c>
      <c r="J27" s="39">
        <f t="shared" si="4"/>
        <v>8179247.910508013</v>
      </c>
      <c r="K27" s="39">
        <f t="shared" si="4"/>
        <v>150964.06152737272</v>
      </c>
      <c r="L27" s="39">
        <f t="shared" si="4"/>
        <v>253034.2713688529</v>
      </c>
      <c r="M27" s="39">
        <f t="shared" si="4"/>
        <v>0</v>
      </c>
      <c r="N27" s="39">
        <f t="shared" si="4"/>
        <v>94400.66874371257</v>
      </c>
      <c r="O27" s="39">
        <f t="shared" si="4"/>
        <v>152787242.52823684</v>
      </c>
      <c r="P27" s="39">
        <f t="shared" si="4"/>
        <v>19812090.6642829</v>
      </c>
      <c r="Q27" s="39">
        <f t="shared" si="4"/>
        <v>5980926.443374467</v>
      </c>
      <c r="R27" s="39">
        <f t="shared" si="4"/>
        <v>579270.2768131044</v>
      </c>
      <c r="S27" s="39">
        <f t="shared" si="4"/>
        <v>6067550.234146507</v>
      </c>
      <c r="T27" s="39">
        <f t="shared" si="4"/>
        <v>11036.675561752814</v>
      </c>
      <c r="U27" s="39">
        <f t="shared" si="4"/>
        <v>2104613.564232106</v>
      </c>
      <c r="V27" s="39">
        <f t="shared" si="4"/>
        <v>22115.34137914961</v>
      </c>
      <c r="W27" s="39">
        <f t="shared" si="4"/>
        <v>253034.2713688529</v>
      </c>
      <c r="X27" s="39">
        <f t="shared" si="4"/>
        <v>128912.33682866368</v>
      </c>
      <c r="Y27" s="39">
        <f t="shared" si="4"/>
        <v>0</v>
      </c>
      <c r="Z27" s="39">
        <f t="shared" si="4"/>
        <v>10463.726483621052</v>
      </c>
      <c r="AA27" s="39">
        <f t="shared" si="4"/>
        <v>86063.75994824922</v>
      </c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210" customFormat="1" ht="11.25">
      <c r="A28" s="194"/>
      <c r="C28" s="194"/>
      <c r="D28" s="194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210" customFormat="1" ht="11.25">
      <c r="A29" s="194"/>
      <c r="B29" s="210" t="s">
        <v>137</v>
      </c>
      <c r="C29" s="194"/>
      <c r="D29" s="19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210" customFormat="1" ht="11.25">
      <c r="A30" s="194">
        <v>14</v>
      </c>
      <c r="B30" s="236" t="s">
        <v>138</v>
      </c>
      <c r="C30" s="194" t="s">
        <v>1044</v>
      </c>
      <c r="D30" s="194" t="s">
        <v>861</v>
      </c>
      <c r="E30" s="39">
        <v>270815.3759973614</v>
      </c>
      <c r="F30" s="39">
        <v>134926.12393258954</v>
      </c>
      <c r="G30" s="39">
        <v>45177.03036870925</v>
      </c>
      <c r="H30" s="39">
        <v>16314.019758657154</v>
      </c>
      <c r="I30" s="39">
        <v>1620.1724965702017</v>
      </c>
      <c r="J30" s="39">
        <v>22924.79640430152</v>
      </c>
      <c r="K30" s="39">
        <v>426.25655533333764</v>
      </c>
      <c r="L30" s="39">
        <v>704.3905113488594</v>
      </c>
      <c r="M30" s="39">
        <v>48457.97799952979</v>
      </c>
      <c r="N30" s="39">
        <v>264.6079703217255</v>
      </c>
      <c r="O30" s="39">
        <v>134926.12393258954</v>
      </c>
      <c r="P30" s="39">
        <v>45177.03036870925</v>
      </c>
      <c r="Q30" s="39">
        <v>16314.019758657154</v>
      </c>
      <c r="R30" s="39">
        <v>1620.1724965702017</v>
      </c>
      <c r="S30" s="39">
        <v>17020.998713898334</v>
      </c>
      <c r="T30" s="39">
        <v>30.958317835067273</v>
      </c>
      <c r="U30" s="39">
        <v>5872.83937256812</v>
      </c>
      <c r="V30" s="39">
        <v>61.916635670134546</v>
      </c>
      <c r="W30" s="39">
        <v>704.3905113488594</v>
      </c>
      <c r="X30" s="39">
        <v>364.3399196632031</v>
      </c>
      <c r="Y30" s="39">
        <v>48457.97799952979</v>
      </c>
      <c r="Z30" s="39">
        <v>29.400885591302828</v>
      </c>
      <c r="AA30" s="39">
        <v>235.20708473042262</v>
      </c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210" customFormat="1" ht="11.25">
      <c r="A31" s="194">
        <v>15</v>
      </c>
      <c r="B31" s="236" t="s">
        <v>139</v>
      </c>
      <c r="C31" s="194" t="s">
        <v>1061</v>
      </c>
      <c r="D31" s="194" t="s">
        <v>852</v>
      </c>
      <c r="E31" s="39">
        <v>1920348</v>
      </c>
      <c r="F31" s="39">
        <v>1145473.5877721573</v>
      </c>
      <c r="G31" s="39">
        <v>399984.4109065526</v>
      </c>
      <c r="H31" s="39">
        <v>144690.27718366362</v>
      </c>
      <c r="I31" s="39">
        <v>14374.633676420695</v>
      </c>
      <c r="J31" s="39">
        <v>203441.86029325504</v>
      </c>
      <c r="K31" s="39">
        <v>3783.13132387974</v>
      </c>
      <c r="L31" s="39">
        <v>6251.638301828886</v>
      </c>
      <c r="M31" s="39">
        <v>0</v>
      </c>
      <c r="N31" s="39">
        <v>2348.4605422420536</v>
      </c>
      <c r="O31" s="39">
        <v>1145473.5877721573</v>
      </c>
      <c r="P31" s="39">
        <v>399984.4109065526</v>
      </c>
      <c r="Q31" s="39">
        <v>144690.27718366362</v>
      </c>
      <c r="R31" s="39">
        <v>14374.633676420695</v>
      </c>
      <c r="S31" s="39">
        <v>151044.209880707</v>
      </c>
      <c r="T31" s="39">
        <v>274.7626528461928</v>
      </c>
      <c r="U31" s="39">
        <v>52122.887759701836</v>
      </c>
      <c r="V31" s="39">
        <v>549.5253056923856</v>
      </c>
      <c r="W31" s="39">
        <v>6251.638301828886</v>
      </c>
      <c r="X31" s="39">
        <v>3233.6060181873545</v>
      </c>
      <c r="Y31" s="39">
        <v>0</v>
      </c>
      <c r="Z31" s="39">
        <v>260.9400602491171</v>
      </c>
      <c r="AA31" s="39">
        <v>2087.5204819929368</v>
      </c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210" customFormat="1" ht="11.25">
      <c r="A32" s="194">
        <v>16</v>
      </c>
      <c r="B32" s="236" t="s">
        <v>140</v>
      </c>
      <c r="C32" s="194" t="s">
        <v>1064</v>
      </c>
      <c r="D32" s="194" t="s">
        <v>852</v>
      </c>
      <c r="E32" s="39">
        <v>2226112</v>
      </c>
      <c r="F32" s="39">
        <v>1327859.585566081</v>
      </c>
      <c r="G32" s="39">
        <v>463671.2184104171</v>
      </c>
      <c r="H32" s="39">
        <v>167728.32961623612</v>
      </c>
      <c r="I32" s="39">
        <v>16663.409195981265</v>
      </c>
      <c r="J32" s="39">
        <v>235834.52921092353</v>
      </c>
      <c r="K32" s="39">
        <v>4385.493690552221</v>
      </c>
      <c r="L32" s="39">
        <v>7247.044308302925</v>
      </c>
      <c r="M32" s="39">
        <v>0</v>
      </c>
      <c r="N32" s="39">
        <v>2722.3900015057393</v>
      </c>
      <c r="O32" s="39">
        <v>1327859.585566081</v>
      </c>
      <c r="P32" s="39">
        <v>463671.2184104171</v>
      </c>
      <c r="Q32" s="39">
        <v>167728.32961623612</v>
      </c>
      <c r="R32" s="39">
        <v>16663.409195981265</v>
      </c>
      <c r="S32" s="39">
        <v>175093.9559631694</v>
      </c>
      <c r="T32" s="39">
        <v>318.5112483012162</v>
      </c>
      <c r="U32" s="39">
        <v>60422.061999452904</v>
      </c>
      <c r="V32" s="39">
        <v>637.0224966024324</v>
      </c>
      <c r="W32" s="39">
        <v>7247.044308302925</v>
      </c>
      <c r="X32" s="39">
        <v>3748.4711939497884</v>
      </c>
      <c r="Y32" s="39">
        <v>0</v>
      </c>
      <c r="Z32" s="39">
        <v>302.48777794508214</v>
      </c>
      <c r="AA32" s="39">
        <v>2419.902223560657</v>
      </c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0" s="210" customFormat="1" ht="11.25">
      <c r="A33" s="194">
        <v>17</v>
      </c>
      <c r="B33" s="236" t="s">
        <v>142</v>
      </c>
      <c r="C33" s="194" t="s">
        <v>1088</v>
      </c>
      <c r="D33" s="194" t="s">
        <v>852</v>
      </c>
      <c r="E33" s="39">
        <v>321177</v>
      </c>
      <c r="F33" s="39">
        <v>191579.73997415998</v>
      </c>
      <c r="G33" s="39">
        <v>66897.14215430424</v>
      </c>
      <c r="H33" s="39">
        <v>24199.358217894638</v>
      </c>
      <c r="I33" s="39">
        <v>2404.1484774071</v>
      </c>
      <c r="J33" s="39">
        <v>34025.523688105895</v>
      </c>
      <c r="K33" s="39">
        <v>632.7263439802177</v>
      </c>
      <c r="L33" s="39">
        <v>1045.582589648593</v>
      </c>
      <c r="M33" s="39">
        <v>0</v>
      </c>
      <c r="N33" s="39">
        <v>392.7785544993283</v>
      </c>
      <c r="O33" s="39">
        <v>191579.73997415998</v>
      </c>
      <c r="P33" s="39">
        <v>66897.14215430424</v>
      </c>
      <c r="Q33" s="39">
        <v>24199.358217894638</v>
      </c>
      <c r="R33" s="39">
        <v>2404.1484774071</v>
      </c>
      <c r="S33" s="39">
        <v>25262.04948106064</v>
      </c>
      <c r="T33" s="39">
        <v>45.95388156374869</v>
      </c>
      <c r="U33" s="39">
        <v>8717.520325481506</v>
      </c>
      <c r="V33" s="39">
        <v>91.90776312749738</v>
      </c>
      <c r="W33" s="39">
        <v>1045.582589648593</v>
      </c>
      <c r="X33" s="39">
        <v>540.8185808527204</v>
      </c>
      <c r="Y33" s="39">
        <v>0</v>
      </c>
      <c r="Z33" s="39">
        <v>43.64206161103648</v>
      </c>
      <c r="AA33" s="39">
        <v>349.13649288829185</v>
      </c>
      <c r="AB33" s="39"/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</row>
    <row r="34" spans="1:40" s="210" customFormat="1" ht="11.25">
      <c r="A34" s="194">
        <v>18</v>
      </c>
      <c r="B34" s="236" t="s">
        <v>143</v>
      </c>
      <c r="C34" s="194" t="s">
        <v>1099</v>
      </c>
      <c r="D34" s="194" t="s">
        <v>861</v>
      </c>
      <c r="E34" s="39">
        <v>419388.6978526593</v>
      </c>
      <c r="F34" s="39">
        <v>346106.8075409121</v>
      </c>
      <c r="G34" s="39">
        <v>48967.1364556299</v>
      </c>
      <c r="H34" s="39">
        <v>5565.673025601349</v>
      </c>
      <c r="I34" s="39">
        <v>3100.9479977978554</v>
      </c>
      <c r="J34" s="39">
        <v>5240.720789672936</v>
      </c>
      <c r="K34" s="39">
        <v>3189.155409960441</v>
      </c>
      <c r="L34" s="39">
        <v>5539.581028664042</v>
      </c>
      <c r="M34" s="39">
        <v>1303.3878620821026</v>
      </c>
      <c r="N34" s="39">
        <v>375.28774233850737</v>
      </c>
      <c r="O34" s="39">
        <v>346106.8075409121</v>
      </c>
      <c r="P34" s="39">
        <v>48967.1364556299</v>
      </c>
      <c r="Q34" s="39">
        <v>5565.673025601349</v>
      </c>
      <c r="R34" s="39">
        <v>3100.9479977978554</v>
      </c>
      <c r="S34" s="39">
        <v>3213.9268946242114</v>
      </c>
      <c r="T34" s="39">
        <v>5.105387529352377</v>
      </c>
      <c r="U34" s="39">
        <v>2021.6885075193723</v>
      </c>
      <c r="V34" s="39">
        <v>454.8275602556358</v>
      </c>
      <c r="W34" s="39">
        <v>5539.581028664042</v>
      </c>
      <c r="X34" s="39">
        <v>2734.327849704805</v>
      </c>
      <c r="Y34" s="39">
        <v>1303.3878620821026</v>
      </c>
      <c r="Z34" s="39">
        <v>27.943976710419825</v>
      </c>
      <c r="AA34" s="39">
        <v>347.34376562808757</v>
      </c>
      <c r="AB34" s="39"/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</row>
    <row r="35" spans="1:40" s="210" customFormat="1" ht="11.25">
      <c r="A35" s="194">
        <v>19</v>
      </c>
      <c r="B35" s="236" t="s">
        <v>144</v>
      </c>
      <c r="C35" s="194" t="s">
        <v>1102</v>
      </c>
      <c r="D35" s="194" t="s">
        <v>852</v>
      </c>
      <c r="E35" s="39">
        <v>14339835</v>
      </c>
      <c r="F35" s="39">
        <v>11955053.628616424</v>
      </c>
      <c r="G35" s="39">
        <v>1617516.6657241734</v>
      </c>
      <c r="H35" s="39">
        <v>194619.05531376865</v>
      </c>
      <c r="I35" s="39">
        <v>20114.001240100828</v>
      </c>
      <c r="J35" s="39">
        <v>14143.429919719525</v>
      </c>
      <c r="K35" s="39">
        <v>190174.24165221944</v>
      </c>
      <c r="L35" s="39">
        <v>334345.2857013685</v>
      </c>
      <c r="M35" s="39">
        <v>0</v>
      </c>
      <c r="N35" s="39">
        <v>13868.69183222152</v>
      </c>
      <c r="O35" s="39">
        <v>11955053.628616424</v>
      </c>
      <c r="P35" s="39">
        <v>1617516.6657241734</v>
      </c>
      <c r="Q35" s="39">
        <v>194619.05531376865</v>
      </c>
      <c r="R35" s="39">
        <v>20114.001240100828</v>
      </c>
      <c r="S35" s="39">
        <v>11704.845145717763</v>
      </c>
      <c r="T35" s="39">
        <v>135.02271019512557</v>
      </c>
      <c r="U35" s="39">
        <v>2303.562063806635</v>
      </c>
      <c r="V35" s="39">
        <v>24936.130144164286</v>
      </c>
      <c r="W35" s="39">
        <v>334345.2857013685</v>
      </c>
      <c r="X35" s="39">
        <v>165238.11150805515</v>
      </c>
      <c r="Y35" s="39">
        <v>0</v>
      </c>
      <c r="Z35" s="39">
        <v>1540.9657591357245</v>
      </c>
      <c r="AA35" s="39">
        <v>12327.726073085796</v>
      </c>
      <c r="AB35" s="39"/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</row>
    <row r="36" spans="1:40" s="210" customFormat="1" ht="11.25">
      <c r="A36" s="194">
        <v>20</v>
      </c>
      <c r="B36" s="236" t="s">
        <v>145</v>
      </c>
      <c r="C36" s="194" t="s">
        <v>1104</v>
      </c>
      <c r="D36" s="194" t="s">
        <v>852</v>
      </c>
      <c r="E36" s="39">
        <v>12986680</v>
      </c>
      <c r="F36" s="39">
        <v>10652861.062924623</v>
      </c>
      <c r="G36" s="39">
        <v>1579790.6459194291</v>
      </c>
      <c r="H36" s="39">
        <v>155280.932700072</v>
      </c>
      <c r="I36" s="39">
        <v>183977.6670386844</v>
      </c>
      <c r="J36" s="39">
        <v>308933.11744705244</v>
      </c>
      <c r="K36" s="39">
        <v>21899.823812248796</v>
      </c>
      <c r="L36" s="39">
        <v>33063.122189880756</v>
      </c>
      <c r="M36" s="39">
        <v>39786.58155673282</v>
      </c>
      <c r="N36" s="39">
        <v>11087.046411275363</v>
      </c>
      <c r="O36" s="39">
        <v>10652861.062924623</v>
      </c>
      <c r="P36" s="39">
        <v>1579790.6459194291</v>
      </c>
      <c r="Q36" s="39">
        <v>155280.932700072</v>
      </c>
      <c r="R36" s="39">
        <v>183977.6670386844</v>
      </c>
      <c r="S36" s="39">
        <v>181192.0020556363</v>
      </c>
      <c r="T36" s="39">
        <v>180.074375094203</v>
      </c>
      <c r="U36" s="39">
        <v>127561.04101632196</v>
      </c>
      <c r="V36" s="39">
        <v>5309.235713048899</v>
      </c>
      <c r="W36" s="39">
        <v>33063.122189880756</v>
      </c>
      <c r="X36" s="39">
        <v>16590.588099199897</v>
      </c>
      <c r="Y36" s="39">
        <v>39786.58155673282</v>
      </c>
      <c r="Z36" s="39">
        <v>317.22638528795045</v>
      </c>
      <c r="AA36" s="39">
        <v>10769.820025987414</v>
      </c>
      <c r="AB36" s="39"/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</row>
    <row r="37" spans="1:40" s="210" customFormat="1" ht="22.5">
      <c r="A37" s="194">
        <v>21</v>
      </c>
      <c r="B37" s="236" t="s">
        <v>146</v>
      </c>
      <c r="C37" s="206" t="s">
        <v>188</v>
      </c>
      <c r="D37" s="194"/>
      <c r="E37" s="39">
        <f aca="true" t="shared" si="5" ref="E37:AA37">(E30+E31+E32+E33+E34+E35+E36)</f>
        <v>32484356.07385002</v>
      </c>
      <c r="F37" s="39">
        <f t="shared" si="5"/>
        <v>25753860.53632695</v>
      </c>
      <c r="G37" s="39">
        <f t="shared" si="5"/>
        <v>4222004.249939216</v>
      </c>
      <c r="H37" s="39">
        <f t="shared" si="5"/>
        <v>708397.6458158935</v>
      </c>
      <c r="I37" s="39">
        <f t="shared" si="5"/>
        <v>242254.98012296233</v>
      </c>
      <c r="J37" s="39">
        <f t="shared" si="5"/>
        <v>824543.9777530308</v>
      </c>
      <c r="K37" s="39">
        <f t="shared" si="5"/>
        <v>224490.8287881742</v>
      </c>
      <c r="L37" s="39">
        <f t="shared" si="5"/>
        <v>388196.6446310426</v>
      </c>
      <c r="M37" s="39">
        <f t="shared" si="5"/>
        <v>89547.9474183447</v>
      </c>
      <c r="N37" s="39">
        <f t="shared" si="5"/>
        <v>31059.26305440424</v>
      </c>
      <c r="O37" s="39">
        <f t="shared" si="5"/>
        <v>25753860.53632695</v>
      </c>
      <c r="P37" s="39">
        <f t="shared" si="5"/>
        <v>4222004.249939216</v>
      </c>
      <c r="Q37" s="39">
        <f t="shared" si="5"/>
        <v>708397.6458158935</v>
      </c>
      <c r="R37" s="39">
        <f t="shared" si="5"/>
        <v>242254.98012296233</v>
      </c>
      <c r="S37" s="39">
        <f t="shared" si="5"/>
        <v>564531.9881348136</v>
      </c>
      <c r="T37" s="39">
        <f t="shared" si="5"/>
        <v>990.3885733649059</v>
      </c>
      <c r="U37" s="39">
        <f t="shared" si="5"/>
        <v>259021.60104485234</v>
      </c>
      <c r="V37" s="39">
        <f t="shared" si="5"/>
        <v>32040.56561856127</v>
      </c>
      <c r="W37" s="39">
        <f t="shared" si="5"/>
        <v>388196.6446310426</v>
      </c>
      <c r="X37" s="39">
        <f t="shared" si="5"/>
        <v>192450.26316961294</v>
      </c>
      <c r="Y37" s="39">
        <f t="shared" si="5"/>
        <v>89547.9474183447</v>
      </c>
      <c r="Z37" s="39">
        <f t="shared" si="5"/>
        <v>2522.6069065306333</v>
      </c>
      <c r="AA37" s="39">
        <f t="shared" si="5"/>
        <v>28536.656147873604</v>
      </c>
      <c r="AB37" s="39"/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</row>
    <row r="38" spans="1:40" s="210" customFormat="1" ht="11.25">
      <c r="A38" s="194"/>
      <c r="C38" s="194"/>
      <c r="D38" s="19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</row>
    <row r="39" spans="1:40" s="210" customFormat="1" ht="11.25">
      <c r="A39" s="194">
        <v>22</v>
      </c>
      <c r="B39" s="210" t="s">
        <v>148</v>
      </c>
      <c r="C39" s="194" t="s">
        <v>1277</v>
      </c>
      <c r="D39" s="194" t="s">
        <v>852</v>
      </c>
      <c r="E39" s="39">
        <v>75290263</v>
      </c>
      <c r="F39" s="39">
        <v>46330124.427651286</v>
      </c>
      <c r="G39" s="39">
        <v>8996817.200226242</v>
      </c>
      <c r="H39" s="39">
        <v>7790618.728820844</v>
      </c>
      <c r="I39" s="39">
        <v>4313741.065424174</v>
      </c>
      <c r="J39" s="39">
        <v>4530442.472408573</v>
      </c>
      <c r="K39" s="39">
        <v>754395.6718399295</v>
      </c>
      <c r="L39" s="39">
        <v>919781.2408321206</v>
      </c>
      <c r="M39" s="39">
        <v>1510565.8630717145</v>
      </c>
      <c r="N39" s="39">
        <v>143776.32972511073</v>
      </c>
      <c r="O39" s="39">
        <v>46330124.427651286</v>
      </c>
      <c r="P39" s="39">
        <v>8996817.200226242</v>
      </c>
      <c r="Q39" s="39">
        <v>7790618.728820844</v>
      </c>
      <c r="R39" s="39">
        <v>4313741.065424174</v>
      </c>
      <c r="S39" s="39">
        <v>3788656.541397523</v>
      </c>
      <c r="T39" s="39">
        <v>11299.582642488875</v>
      </c>
      <c r="U39" s="39">
        <v>730486.3483685617</v>
      </c>
      <c r="V39" s="39">
        <v>88332.24280238706</v>
      </c>
      <c r="W39" s="39">
        <v>919781.2408321206</v>
      </c>
      <c r="X39" s="39">
        <v>666063.4290375425</v>
      </c>
      <c r="Y39" s="39">
        <v>1510565.8630717145</v>
      </c>
      <c r="Z39" s="39">
        <v>119299.14509315125</v>
      </c>
      <c r="AA39" s="39">
        <v>24477.184631959477</v>
      </c>
      <c r="AB39" s="39"/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</row>
    <row r="40" spans="1:40" s="210" customFormat="1" ht="11.25">
      <c r="A40" s="194">
        <v>23</v>
      </c>
      <c r="B40" s="210" t="s">
        <v>149</v>
      </c>
      <c r="C40" s="194" t="s">
        <v>150</v>
      </c>
      <c r="D40" s="194" t="s">
        <v>852</v>
      </c>
      <c r="E40" s="39">
        <v>930761171.03</v>
      </c>
      <c r="F40" s="39">
        <v>502608068.7327873</v>
      </c>
      <c r="G40" s="39">
        <v>112294223.17210528</v>
      </c>
      <c r="H40" s="39">
        <v>127676555.76455474</v>
      </c>
      <c r="I40" s="39">
        <v>81947456.88783787</v>
      </c>
      <c r="J40" s="39">
        <v>77545338.73180936</v>
      </c>
      <c r="K40" s="39">
        <v>2653952.279257973</v>
      </c>
      <c r="L40" s="39">
        <v>18702999.610013187</v>
      </c>
      <c r="M40" s="39">
        <v>6729921.102466825</v>
      </c>
      <c r="N40" s="39">
        <v>602654.7491673348</v>
      </c>
      <c r="O40" s="39">
        <v>502608068.7327873</v>
      </c>
      <c r="P40" s="39">
        <v>112294223.17210528</v>
      </c>
      <c r="Q40" s="39">
        <v>127676555.76455474</v>
      </c>
      <c r="R40" s="39">
        <v>81947456.88783787</v>
      </c>
      <c r="S40" s="39">
        <v>69935281.16700706</v>
      </c>
      <c r="T40" s="39">
        <v>177442.61131563594</v>
      </c>
      <c r="U40" s="39">
        <v>7432614.953486665</v>
      </c>
      <c r="V40" s="39">
        <v>242771.8192840778</v>
      </c>
      <c r="W40" s="39">
        <v>18702999.610013187</v>
      </c>
      <c r="X40" s="39">
        <v>2411180.459973895</v>
      </c>
      <c r="Y40" s="39">
        <v>6729921.102466825</v>
      </c>
      <c r="Z40" s="39">
        <v>248952.44322254154</v>
      </c>
      <c r="AA40" s="39">
        <v>353702.3059447932</v>
      </c>
      <c r="AB40" s="39"/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</row>
    <row r="41" spans="1:40" s="210" customFormat="1" ht="11.25">
      <c r="A41" s="194">
        <v>24</v>
      </c>
      <c r="B41" s="210" t="s">
        <v>151</v>
      </c>
      <c r="C41" s="206" t="s">
        <v>189</v>
      </c>
      <c r="D41" s="194"/>
      <c r="E41" s="39">
        <f aca="true" t="shared" si="6" ref="E41:AA41">((E37/E40)*E39)</f>
        <v>2627694.180107761</v>
      </c>
      <c r="F41" s="39">
        <f t="shared" si="6"/>
        <v>2373976.1403925293</v>
      </c>
      <c r="G41" s="39">
        <f t="shared" si="6"/>
        <v>338259.61284816195</v>
      </c>
      <c r="H41" s="39">
        <f t="shared" si="6"/>
        <v>43225.28857312759</v>
      </c>
      <c r="I41" s="39">
        <f t="shared" si="6"/>
        <v>12752.381779098696</v>
      </c>
      <c r="J41" s="39">
        <f t="shared" si="6"/>
        <v>48172.4513461788</v>
      </c>
      <c r="K41" s="39">
        <f t="shared" si="6"/>
        <v>63812.34166460134</v>
      </c>
      <c r="L41" s="39">
        <f t="shared" si="6"/>
        <v>19090.840984375896</v>
      </c>
      <c r="M41" s="39">
        <f t="shared" si="6"/>
        <v>20099.503459068845</v>
      </c>
      <c r="N41" s="39">
        <f t="shared" si="6"/>
        <v>7409.859213917929</v>
      </c>
      <c r="O41" s="39">
        <f t="shared" si="6"/>
        <v>2373976.1403925293</v>
      </c>
      <c r="P41" s="39">
        <f t="shared" si="6"/>
        <v>338259.61284816195</v>
      </c>
      <c r="Q41" s="39">
        <f t="shared" si="6"/>
        <v>43225.28857312759</v>
      </c>
      <c r="R41" s="39">
        <f t="shared" si="6"/>
        <v>12752.381779098696</v>
      </c>
      <c r="S41" s="39">
        <f t="shared" si="6"/>
        <v>30582.81562588652</v>
      </c>
      <c r="T41" s="39">
        <f t="shared" si="6"/>
        <v>63.068151724879854</v>
      </c>
      <c r="U41" s="39">
        <f t="shared" si="6"/>
        <v>25456.954877915847</v>
      </c>
      <c r="V41" s="39">
        <f t="shared" si="6"/>
        <v>11657.92236549833</v>
      </c>
      <c r="W41" s="39">
        <f t="shared" si="6"/>
        <v>19090.840984375896</v>
      </c>
      <c r="X41" s="39">
        <f t="shared" si="6"/>
        <v>53162.375995414994</v>
      </c>
      <c r="Y41" s="39">
        <f t="shared" si="6"/>
        <v>20099.503459068845</v>
      </c>
      <c r="Z41" s="39">
        <f t="shared" si="6"/>
        <v>1208.8447233521035</v>
      </c>
      <c r="AA41" s="39">
        <f t="shared" si="6"/>
        <v>1974.8160799926109</v>
      </c>
      <c r="AB41" s="39"/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</row>
    <row r="42" spans="1:40" s="210" customFormat="1" ht="11.25">
      <c r="A42" s="194"/>
      <c r="C42" s="206"/>
      <c r="D42" s="194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</row>
    <row r="43" spans="1:40" s="210" customFormat="1" ht="11.25">
      <c r="A43" s="194">
        <v>25</v>
      </c>
      <c r="B43" s="210" t="s">
        <v>153</v>
      </c>
      <c r="C43" s="174" t="s">
        <v>1195</v>
      </c>
      <c r="D43" s="194" t="s">
        <v>852</v>
      </c>
      <c r="E43" s="39">
        <v>66476977</v>
      </c>
      <c r="F43" s="39">
        <v>43799462.038003825</v>
      </c>
      <c r="G43" s="39">
        <v>7942888.626565653</v>
      </c>
      <c r="H43" s="39">
        <v>6524835.013810931</v>
      </c>
      <c r="I43" s="39">
        <v>2773268.7435552925</v>
      </c>
      <c r="J43" s="39">
        <v>3201767.292542318</v>
      </c>
      <c r="K43" s="39">
        <v>695181.3307830255</v>
      </c>
      <c r="L43" s="39">
        <v>228328.90479528657</v>
      </c>
      <c r="M43" s="39">
        <v>1067343.3896100363</v>
      </c>
      <c r="N43" s="39">
        <v>243901.66033362283</v>
      </c>
      <c r="O43" s="39">
        <v>43799462.038003825</v>
      </c>
      <c r="P43" s="39">
        <v>7942888.626565653</v>
      </c>
      <c r="Q43" s="39">
        <v>6524835.013810931</v>
      </c>
      <c r="R43" s="39">
        <v>2773268.7435552925</v>
      </c>
      <c r="S43" s="39">
        <v>2362520.995354953</v>
      </c>
      <c r="T43" s="39">
        <v>10036.298324578685</v>
      </c>
      <c r="U43" s="39">
        <v>829209.998862786</v>
      </c>
      <c r="V43" s="39">
        <v>104326.52940945665</v>
      </c>
      <c r="W43" s="39">
        <v>228328.90479528657</v>
      </c>
      <c r="X43" s="39">
        <v>590854.8013735688</v>
      </c>
      <c r="Y43" s="39">
        <v>1067343.3896100363</v>
      </c>
      <c r="Z43" s="39">
        <v>234941.87677699426</v>
      </c>
      <c r="AA43" s="39">
        <v>8959.783556628554</v>
      </c>
      <c r="AB43" s="39"/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</row>
    <row r="44" spans="1:40" s="210" customFormat="1" ht="11.25">
      <c r="A44" s="194">
        <v>26</v>
      </c>
      <c r="B44" s="210" t="s">
        <v>154</v>
      </c>
      <c r="C44" s="206" t="s">
        <v>190</v>
      </c>
      <c r="D44" s="194"/>
      <c r="E44" s="39">
        <f aca="true" t="shared" si="7" ref="E44:AA44">((E14/E20)*E43)</f>
        <v>8330205.068058854</v>
      </c>
      <c r="F44" s="39">
        <f t="shared" si="7"/>
        <v>6765485.514461003</v>
      </c>
      <c r="G44" s="39">
        <f t="shared" si="7"/>
        <v>881066.0468051069</v>
      </c>
      <c r="H44" s="39">
        <f t="shared" si="7"/>
        <v>268327.4974973019</v>
      </c>
      <c r="I44" s="39">
        <f t="shared" si="7"/>
        <v>26011.667762336794</v>
      </c>
      <c r="J44" s="39">
        <f t="shared" si="7"/>
        <v>366976.95208229235</v>
      </c>
      <c r="K44" s="39">
        <f t="shared" si="7"/>
        <v>6824.170800263094</v>
      </c>
      <c r="L44" s="39">
        <f t="shared" si="7"/>
        <v>11276.9671208229</v>
      </c>
      <c r="M44" s="39">
        <f t="shared" si="7"/>
        <v>0</v>
      </c>
      <c r="N44" s="39">
        <f t="shared" si="7"/>
        <v>4236.251529725567</v>
      </c>
      <c r="O44" s="39">
        <f t="shared" si="7"/>
        <v>6765485.514461003</v>
      </c>
      <c r="P44" s="39">
        <f t="shared" si="7"/>
        <v>881066.0468051069</v>
      </c>
      <c r="Q44" s="39">
        <f t="shared" si="7"/>
        <v>268327.4974973019</v>
      </c>
      <c r="R44" s="39">
        <f t="shared" si="7"/>
        <v>26011.667762336794</v>
      </c>
      <c r="S44" s="39">
        <f t="shared" si="7"/>
        <v>272459.8747366923</v>
      </c>
      <c r="T44" s="39">
        <f t="shared" si="7"/>
        <v>495.62838612562484</v>
      </c>
      <c r="U44" s="39">
        <f t="shared" si="7"/>
        <v>94021.44895947445</v>
      </c>
      <c r="V44" s="39">
        <f t="shared" si="7"/>
        <v>991.2567722512496</v>
      </c>
      <c r="W44" s="39">
        <f t="shared" si="7"/>
        <v>11276.9671208229</v>
      </c>
      <c r="X44" s="39">
        <f t="shared" si="7"/>
        <v>5832.914028011843</v>
      </c>
      <c r="Y44" s="39">
        <f t="shared" si="7"/>
        <v>0</v>
      </c>
      <c r="Z44" s="39">
        <f t="shared" si="7"/>
        <v>470.69461441395185</v>
      </c>
      <c r="AA44" s="39">
        <f t="shared" si="7"/>
        <v>3765.5569153116144</v>
      </c>
      <c r="AB44" s="39"/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</row>
    <row r="45" spans="1:40" s="210" customFormat="1" ht="11.25">
      <c r="A45" s="194"/>
      <c r="C45" s="206"/>
      <c r="D45" s="194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/>
      <c r="AI45"/>
      <c r="AJ45"/>
      <c r="AK45"/>
      <c r="AL45"/>
      <c r="AM45"/>
      <c r="AN45"/>
    </row>
    <row r="46" spans="1:40" s="210" customFormat="1" ht="11.25">
      <c r="A46" s="194">
        <v>27</v>
      </c>
      <c r="B46" s="210" t="s">
        <v>156</v>
      </c>
      <c r="C46" s="206" t="s">
        <v>157</v>
      </c>
      <c r="D46" s="194" t="s">
        <v>852</v>
      </c>
      <c r="E46" s="39">
        <v>122416497.99999999</v>
      </c>
      <c r="F46" s="39">
        <v>74769443.30744037</v>
      </c>
      <c r="G46" s="39">
        <v>14622855.752787521</v>
      </c>
      <c r="H46" s="39">
        <v>13875186.54087525</v>
      </c>
      <c r="I46" s="39">
        <v>7363281.38694691</v>
      </c>
      <c r="J46" s="39">
        <v>7557301.009117623</v>
      </c>
      <c r="K46" s="39">
        <v>1205379.9801637009</v>
      </c>
      <c r="L46" s="39">
        <v>1239478.7203234192</v>
      </c>
      <c r="M46" s="39">
        <v>1462377.890801377</v>
      </c>
      <c r="N46" s="39">
        <v>321193.41154380364</v>
      </c>
      <c r="O46" s="39">
        <v>74769443.30744037</v>
      </c>
      <c r="P46" s="39">
        <v>14622855.752787521</v>
      </c>
      <c r="Q46" s="39">
        <v>13875186.54087525</v>
      </c>
      <c r="R46" s="39">
        <v>7363281.38694691</v>
      </c>
      <c r="S46" s="39">
        <v>6248616.530652688</v>
      </c>
      <c r="T46" s="39">
        <v>20202.86073824126</v>
      </c>
      <c r="U46" s="39">
        <v>1288481.6177266934</v>
      </c>
      <c r="V46" s="39">
        <v>143203.97678483103</v>
      </c>
      <c r="W46" s="39">
        <v>1239478.7203234192</v>
      </c>
      <c r="X46" s="39">
        <v>1062176.00337887</v>
      </c>
      <c r="Y46" s="39">
        <v>1462377.890801377</v>
      </c>
      <c r="Z46" s="39">
        <v>292895.15152452554</v>
      </c>
      <c r="AA46" s="39">
        <v>28298.260019278132</v>
      </c>
      <c r="AB46" s="39"/>
      <c r="AC46" s="39"/>
      <c r="AD46" s="39"/>
      <c r="AE46" s="39"/>
      <c r="AF46" s="39"/>
      <c r="AG46" s="39"/>
      <c r="AH46"/>
      <c r="AI46"/>
      <c r="AJ46"/>
      <c r="AK46"/>
      <c r="AL46"/>
      <c r="AM46"/>
      <c r="AN46"/>
    </row>
    <row r="47" spans="1:40" s="210" customFormat="1" ht="11.25">
      <c r="A47" s="194">
        <v>28</v>
      </c>
      <c r="B47" s="210" t="s">
        <v>158</v>
      </c>
      <c r="C47" s="174" t="s">
        <v>1197</v>
      </c>
      <c r="D47" s="194" t="s">
        <v>852</v>
      </c>
      <c r="E47" s="39">
        <v>11077294</v>
      </c>
      <c r="F47" s="39">
        <v>7068066.239596318</v>
      </c>
      <c r="G47" s="39">
        <v>1309628.6739857418</v>
      </c>
      <c r="H47" s="39">
        <v>1092345.699710164</v>
      </c>
      <c r="I47" s="39">
        <v>580361.3981799851</v>
      </c>
      <c r="J47" s="39">
        <v>599352.6802494971</v>
      </c>
      <c r="K47" s="39">
        <v>103876.80097315193</v>
      </c>
      <c r="L47" s="39">
        <v>114626.9753484412</v>
      </c>
      <c r="M47" s="39">
        <v>183520.0239991537</v>
      </c>
      <c r="N47" s="39">
        <v>25515.50795754379</v>
      </c>
      <c r="O47" s="39">
        <v>7068066.239596318</v>
      </c>
      <c r="P47" s="39">
        <v>1309628.6739857418</v>
      </c>
      <c r="Q47" s="39">
        <v>1092345.699710164</v>
      </c>
      <c r="R47" s="39">
        <v>580361.3981799851</v>
      </c>
      <c r="S47" s="39">
        <v>492326.42620571883</v>
      </c>
      <c r="T47" s="39">
        <v>1555.3378422462517</v>
      </c>
      <c r="U47" s="39">
        <v>105470.91620153206</v>
      </c>
      <c r="V47" s="39">
        <v>12458.286419755737</v>
      </c>
      <c r="W47" s="39">
        <v>114626.9753484412</v>
      </c>
      <c r="X47" s="39">
        <v>91418.51455339619</v>
      </c>
      <c r="Y47" s="39">
        <v>183520.0239991537</v>
      </c>
      <c r="Z47" s="39">
        <v>22242.42762344937</v>
      </c>
      <c r="AA47" s="39">
        <v>3273.0803340944176</v>
      </c>
      <c r="AB47" s="39"/>
      <c r="AC47" s="39"/>
      <c r="AD47" s="39"/>
      <c r="AE47" s="39"/>
      <c r="AF47" s="39"/>
      <c r="AG47" s="39"/>
      <c r="AH47"/>
      <c r="AI47"/>
      <c r="AJ47"/>
      <c r="AK47"/>
      <c r="AL47"/>
      <c r="AM47"/>
      <c r="AN47"/>
    </row>
    <row r="48" spans="1:40" s="210" customFormat="1" ht="11.25">
      <c r="A48" s="194">
        <v>29</v>
      </c>
      <c r="B48" s="236" t="s">
        <v>159</v>
      </c>
      <c r="C48" s="206" t="s">
        <v>191</v>
      </c>
      <c r="D48" s="194"/>
      <c r="E48" s="39">
        <f aca="true" t="shared" si="8" ref="E48:AA48">(E46-E47)</f>
        <v>111339203.99999999</v>
      </c>
      <c r="F48" s="39">
        <f t="shared" si="8"/>
        <v>67701377.06784405</v>
      </c>
      <c r="G48" s="39">
        <f t="shared" si="8"/>
        <v>13313227.07880178</v>
      </c>
      <c r="H48" s="39">
        <f t="shared" si="8"/>
        <v>12782840.841165086</v>
      </c>
      <c r="I48" s="39">
        <f t="shared" si="8"/>
        <v>6782919.988766925</v>
      </c>
      <c r="J48" s="39">
        <f t="shared" si="8"/>
        <v>6957948.328868126</v>
      </c>
      <c r="K48" s="39">
        <f t="shared" si="8"/>
        <v>1101503.179190549</v>
      </c>
      <c r="L48" s="39">
        <f t="shared" si="8"/>
        <v>1124851.744974978</v>
      </c>
      <c r="M48" s="39">
        <f t="shared" si="8"/>
        <v>1278857.8668022233</v>
      </c>
      <c r="N48" s="39">
        <f t="shared" si="8"/>
        <v>295677.90358625987</v>
      </c>
      <c r="O48" s="39">
        <f t="shared" si="8"/>
        <v>67701377.06784405</v>
      </c>
      <c r="P48" s="39">
        <f t="shared" si="8"/>
        <v>13313227.07880178</v>
      </c>
      <c r="Q48" s="39">
        <f t="shared" si="8"/>
        <v>12782840.841165086</v>
      </c>
      <c r="R48" s="39">
        <f t="shared" si="8"/>
        <v>6782919.988766925</v>
      </c>
      <c r="S48" s="39">
        <f t="shared" si="8"/>
        <v>5756290.104446969</v>
      </c>
      <c r="T48" s="39">
        <f t="shared" si="8"/>
        <v>18647.522895995007</v>
      </c>
      <c r="U48" s="39">
        <f t="shared" si="8"/>
        <v>1183010.7015251613</v>
      </c>
      <c r="V48" s="39">
        <f t="shared" si="8"/>
        <v>130745.6903650753</v>
      </c>
      <c r="W48" s="39">
        <f t="shared" si="8"/>
        <v>1124851.744974978</v>
      </c>
      <c r="X48" s="39">
        <f t="shared" si="8"/>
        <v>970757.4888254738</v>
      </c>
      <c r="Y48" s="39">
        <f t="shared" si="8"/>
        <v>1278857.8668022233</v>
      </c>
      <c r="Z48" s="39">
        <f t="shared" si="8"/>
        <v>270652.7239010762</v>
      </c>
      <c r="AA48" s="39">
        <f t="shared" si="8"/>
        <v>25025.179685183713</v>
      </c>
      <c r="AB48" s="39"/>
      <c r="AC48" s="39"/>
      <c r="AD48" s="39"/>
      <c r="AE48" s="39"/>
      <c r="AF48" s="39"/>
      <c r="AG48" s="39"/>
      <c r="AH48"/>
      <c r="AI48"/>
      <c r="AJ48"/>
      <c r="AK48"/>
      <c r="AL48"/>
      <c r="AM48"/>
      <c r="AN48"/>
    </row>
    <row r="49" spans="1:40" s="210" customFormat="1" ht="11.25">
      <c r="A49" s="194">
        <v>30</v>
      </c>
      <c r="B49" s="210" t="s">
        <v>161</v>
      </c>
      <c r="C49" s="206" t="s">
        <v>192</v>
      </c>
      <c r="D49" s="194"/>
      <c r="E49" s="39">
        <f aca="true" t="shared" si="9" ref="E49:AA49">((E44/E48)*E47)</f>
        <v>828783.8183141488</v>
      </c>
      <c r="F49" s="39">
        <f t="shared" si="9"/>
        <v>706320.9321624297</v>
      </c>
      <c r="G49" s="39">
        <f t="shared" si="9"/>
        <v>86670.8989294189</v>
      </c>
      <c r="H49" s="39">
        <f t="shared" si="9"/>
        <v>22929.67515180706</v>
      </c>
      <c r="I49" s="39">
        <f t="shared" si="9"/>
        <v>2225.6149116521387</v>
      </c>
      <c r="J49" s="39">
        <f t="shared" si="9"/>
        <v>31611.131532517866</v>
      </c>
      <c r="K49" s="39">
        <f t="shared" si="9"/>
        <v>643.5506001413877</v>
      </c>
      <c r="L49" s="39">
        <f t="shared" si="9"/>
        <v>1149.1688908679278</v>
      </c>
      <c r="M49" s="39">
        <f t="shared" si="9"/>
        <v>0</v>
      </c>
      <c r="N49" s="39">
        <f t="shared" si="9"/>
        <v>365.56708602790803</v>
      </c>
      <c r="O49" s="39">
        <f t="shared" si="9"/>
        <v>706320.9321624297</v>
      </c>
      <c r="P49" s="39">
        <f t="shared" si="9"/>
        <v>86670.8989294189</v>
      </c>
      <c r="Q49" s="39">
        <f t="shared" si="9"/>
        <v>22929.67515180706</v>
      </c>
      <c r="R49" s="39">
        <f t="shared" si="9"/>
        <v>2225.6149116521387</v>
      </c>
      <c r="S49" s="39">
        <f t="shared" si="9"/>
        <v>23303.063949112904</v>
      </c>
      <c r="T49" s="39">
        <f t="shared" si="9"/>
        <v>41.33898046041192</v>
      </c>
      <c r="U49" s="39">
        <f t="shared" si="9"/>
        <v>8382.450261495324</v>
      </c>
      <c r="V49" s="39">
        <f t="shared" si="9"/>
        <v>94.45329134555858</v>
      </c>
      <c r="W49" s="39">
        <f t="shared" si="9"/>
        <v>1149.1688908679278</v>
      </c>
      <c r="X49" s="39">
        <f t="shared" si="9"/>
        <v>549.2992246742034</v>
      </c>
      <c r="Y49" s="39">
        <f t="shared" si="9"/>
        <v>0</v>
      </c>
      <c r="Z49" s="39">
        <f t="shared" si="9"/>
        <v>38.68200823161234</v>
      </c>
      <c r="AA49" s="39">
        <f t="shared" si="9"/>
        <v>492.5027688698973</v>
      </c>
      <c r="AB49" s="39"/>
      <c r="AC49" s="39"/>
      <c r="AD49" s="39"/>
      <c r="AE49" s="39"/>
      <c r="AF49" s="39"/>
      <c r="AG49" s="39"/>
      <c r="AH49"/>
      <c r="AI49"/>
      <c r="AJ49"/>
      <c r="AK49"/>
      <c r="AL49"/>
      <c r="AM49"/>
      <c r="AN49"/>
    </row>
    <row r="50" spans="1:40" s="210" customFormat="1" ht="11.25">
      <c r="A50" s="194"/>
      <c r="C50" s="206"/>
      <c r="D50" s="194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/>
      <c r="AI50"/>
      <c r="AJ50"/>
      <c r="AK50"/>
      <c r="AL50"/>
      <c r="AM50"/>
      <c r="AN50"/>
    </row>
    <row r="51" spans="1:40" s="210" customFormat="1" ht="11.25">
      <c r="A51" s="194">
        <v>31</v>
      </c>
      <c r="B51" s="210" t="s">
        <v>163</v>
      </c>
      <c r="C51" s="194" t="s">
        <v>799</v>
      </c>
      <c r="D51" s="194" t="s">
        <v>852</v>
      </c>
      <c r="E51" s="39">
        <v>4332030948</v>
      </c>
      <c r="F51" s="39">
        <v>2616138415.813348</v>
      </c>
      <c r="G51" s="39">
        <v>515913725.25330734</v>
      </c>
      <c r="H51" s="39">
        <v>496558692.1959588</v>
      </c>
      <c r="I51" s="39">
        <v>268109448.4186609</v>
      </c>
      <c r="J51" s="39">
        <v>272787716.3485278</v>
      </c>
      <c r="K51" s="39">
        <v>54514561.99907644</v>
      </c>
      <c r="L51" s="39">
        <v>46688223.75794426</v>
      </c>
      <c r="M51" s="39">
        <v>49675539.56855151</v>
      </c>
      <c r="N51" s="39">
        <v>11644624.644625116</v>
      </c>
      <c r="O51" s="39">
        <v>2616138415.813348</v>
      </c>
      <c r="P51" s="39">
        <v>515913725.25330734</v>
      </c>
      <c r="Q51" s="39">
        <v>496558692.1959588</v>
      </c>
      <c r="R51" s="39">
        <v>268109448.4186609</v>
      </c>
      <c r="S51" s="39">
        <v>227460455.31358945</v>
      </c>
      <c r="T51" s="39">
        <v>719336.4433771973</v>
      </c>
      <c r="U51" s="39">
        <v>44607924.59156116</v>
      </c>
      <c r="V51" s="39">
        <v>5568152.761124997</v>
      </c>
      <c r="W51" s="39">
        <v>46688223.75794426</v>
      </c>
      <c r="X51" s="39">
        <v>48946409.23795144</v>
      </c>
      <c r="Y51" s="39">
        <v>49675539.56855151</v>
      </c>
      <c r="Z51" s="39">
        <v>10604774.656755669</v>
      </c>
      <c r="AA51" s="39">
        <v>1039849.9878694473</v>
      </c>
      <c r="AB51" s="39"/>
      <c r="AC51" s="39"/>
      <c r="AD51" s="39"/>
      <c r="AE51" s="39"/>
      <c r="AF51" s="39"/>
      <c r="AG51" s="39"/>
      <c r="AH51"/>
      <c r="AI51"/>
      <c r="AJ51"/>
      <c r="AK51"/>
      <c r="AL51"/>
      <c r="AM51"/>
      <c r="AN51"/>
    </row>
    <row r="52" spans="1:40" s="210" customFormat="1" ht="11.25">
      <c r="A52" s="194">
        <v>32</v>
      </c>
      <c r="B52" s="236" t="s">
        <v>164</v>
      </c>
      <c r="C52" s="206" t="s">
        <v>1249</v>
      </c>
      <c r="D52" s="194" t="s">
        <v>852</v>
      </c>
      <c r="E52" s="39">
        <v>38232592</v>
      </c>
      <c r="F52" s="39">
        <v>23038459.70507189</v>
      </c>
      <c r="G52" s="39">
        <v>4554493.917707774</v>
      </c>
      <c r="H52" s="39">
        <v>4406109.47422768</v>
      </c>
      <c r="I52" s="39">
        <v>2380019.544410415</v>
      </c>
      <c r="J52" s="39">
        <v>2420482.361982552</v>
      </c>
      <c r="K52" s="39">
        <v>486287.75882224203</v>
      </c>
      <c r="L52" s="39">
        <v>412511.8991602427</v>
      </c>
      <c r="M52" s="39">
        <v>430829.4521948087</v>
      </c>
      <c r="N52" s="39">
        <v>103397.88642239204</v>
      </c>
      <c r="O52" s="39">
        <v>23038459.70507189</v>
      </c>
      <c r="P52" s="39">
        <v>4554493.917707774</v>
      </c>
      <c r="Q52" s="39">
        <v>4406109.47422768</v>
      </c>
      <c r="R52" s="39">
        <v>2380019.544410415</v>
      </c>
      <c r="S52" s="39">
        <v>2019186.2046759778</v>
      </c>
      <c r="T52" s="39">
        <v>6386.780433416939</v>
      </c>
      <c r="U52" s="39">
        <v>394909.3768731571</v>
      </c>
      <c r="V52" s="39">
        <v>49412.763525553826</v>
      </c>
      <c r="W52" s="39">
        <v>412511.8991602427</v>
      </c>
      <c r="X52" s="39">
        <v>436874.9952966882</v>
      </c>
      <c r="Y52" s="39">
        <v>430829.4521948087</v>
      </c>
      <c r="Z52" s="39">
        <v>94306.94940900452</v>
      </c>
      <c r="AA52" s="39">
        <v>9090.93701338752</v>
      </c>
      <c r="AB52" s="39"/>
      <c r="AC52" s="39"/>
      <c r="AD52" s="39"/>
      <c r="AE52" s="39"/>
      <c r="AF52" s="39"/>
      <c r="AG52" s="39"/>
      <c r="AH52"/>
      <c r="AI52"/>
      <c r="AJ52"/>
      <c r="AK52"/>
      <c r="AL52"/>
      <c r="AM52"/>
      <c r="AN52"/>
    </row>
    <row r="53" spans="1:40" s="210" customFormat="1" ht="11.25">
      <c r="A53" s="194">
        <v>33</v>
      </c>
      <c r="B53" s="210" t="s">
        <v>165</v>
      </c>
      <c r="C53" s="206" t="s">
        <v>193</v>
      </c>
      <c r="D53" s="194" t="s">
        <v>852</v>
      </c>
      <c r="E53" s="39">
        <f aca="true" t="shared" si="10" ref="E53:AA53">((E27/E51)*E52)</f>
        <v>1653984.6498191792</v>
      </c>
      <c r="F53" s="39">
        <f t="shared" si="10"/>
        <v>1345487.9562790566</v>
      </c>
      <c r="G53" s="39">
        <f t="shared" si="10"/>
        <v>174901.4263639674</v>
      </c>
      <c r="H53" s="39">
        <f t="shared" si="10"/>
        <v>53070.497165743844</v>
      </c>
      <c r="I53" s="39">
        <f t="shared" si="10"/>
        <v>5142.208111063576</v>
      </c>
      <c r="J53" s="39">
        <f t="shared" si="10"/>
        <v>72575.57476075162</v>
      </c>
      <c r="K53" s="39">
        <f t="shared" si="10"/>
        <v>1346.6489035368722</v>
      </c>
      <c r="L53" s="39">
        <f t="shared" si="10"/>
        <v>2235.673997283586</v>
      </c>
      <c r="M53" s="39">
        <f t="shared" si="10"/>
        <v>0</v>
      </c>
      <c r="N53" s="39">
        <f t="shared" si="10"/>
        <v>838.226213626011</v>
      </c>
      <c r="O53" s="39">
        <f t="shared" si="10"/>
        <v>1345487.9562790566</v>
      </c>
      <c r="P53" s="39">
        <f t="shared" si="10"/>
        <v>174901.4263639674</v>
      </c>
      <c r="Q53" s="39">
        <f t="shared" si="10"/>
        <v>53070.497165743844</v>
      </c>
      <c r="R53" s="39">
        <f t="shared" si="10"/>
        <v>5142.208111063576</v>
      </c>
      <c r="S53" s="39">
        <f t="shared" si="10"/>
        <v>53862.170072932095</v>
      </c>
      <c r="T53" s="39">
        <f t="shared" si="10"/>
        <v>97.99145334113382</v>
      </c>
      <c r="U53" s="39">
        <f t="shared" si="10"/>
        <v>18631.927820442175</v>
      </c>
      <c r="V53" s="39">
        <f t="shared" si="10"/>
        <v>196.25541552743394</v>
      </c>
      <c r="W53" s="39">
        <f t="shared" si="10"/>
        <v>2235.673997283586</v>
      </c>
      <c r="X53" s="39">
        <f t="shared" si="10"/>
        <v>1150.6171223289646</v>
      </c>
      <c r="Y53" s="39">
        <f t="shared" si="10"/>
        <v>0</v>
      </c>
      <c r="Z53" s="39">
        <f t="shared" si="10"/>
        <v>93.05262545035585</v>
      </c>
      <c r="AA53" s="39">
        <f t="shared" si="10"/>
        <v>752.4164350166509</v>
      </c>
      <c r="AB53" s="39"/>
      <c r="AC53" s="39"/>
      <c r="AD53" s="39"/>
      <c r="AE53" s="39"/>
      <c r="AF53" s="39"/>
      <c r="AG53" s="39"/>
      <c r="AH53"/>
      <c r="AI53"/>
      <c r="AJ53"/>
      <c r="AK53"/>
      <c r="AL53"/>
      <c r="AM53"/>
      <c r="AN53"/>
    </row>
    <row r="54" spans="1:40" s="210" customFormat="1" ht="11.25">
      <c r="A54" s="194"/>
      <c r="C54" s="206"/>
      <c r="D54" s="194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/>
      <c r="AI54"/>
      <c r="AJ54"/>
      <c r="AK54"/>
      <c r="AL54"/>
      <c r="AM54"/>
      <c r="AN54"/>
    </row>
    <row r="55" spans="1:40" s="210" customFormat="1" ht="22.5">
      <c r="A55" s="194">
        <v>34</v>
      </c>
      <c r="B55" s="210" t="s">
        <v>167</v>
      </c>
      <c r="C55" s="206" t="s">
        <v>194</v>
      </c>
      <c r="D55" s="194" t="s">
        <v>852</v>
      </c>
      <c r="E55" s="39">
        <f aca="true" t="shared" si="11" ref="E55:AA55">(E37+E41+E44+E49+E53)</f>
        <v>45925023.790149964</v>
      </c>
      <c r="F55" s="39">
        <f t="shared" si="11"/>
        <v>36945131.07962196</v>
      </c>
      <c r="G55" s="39">
        <f t="shared" si="11"/>
        <v>5702902.234885871</v>
      </c>
      <c r="H55" s="39">
        <f t="shared" si="11"/>
        <v>1095950.6042038738</v>
      </c>
      <c r="I55" s="39">
        <f t="shared" si="11"/>
        <v>288386.8526871135</v>
      </c>
      <c r="J55" s="39">
        <f t="shared" si="11"/>
        <v>1343880.0874747715</v>
      </c>
      <c r="K55" s="39">
        <f t="shared" si="11"/>
        <v>297117.540756717</v>
      </c>
      <c r="L55" s="39">
        <f t="shared" si="11"/>
        <v>421949.2956243929</v>
      </c>
      <c r="M55" s="39">
        <f t="shared" si="11"/>
        <v>109647.45087741355</v>
      </c>
      <c r="N55" s="39">
        <f t="shared" si="11"/>
        <v>43909.167097701655</v>
      </c>
      <c r="O55" s="39">
        <f t="shared" si="11"/>
        <v>36945131.07962196</v>
      </c>
      <c r="P55" s="39">
        <f t="shared" si="11"/>
        <v>5702902.234885871</v>
      </c>
      <c r="Q55" s="39">
        <f t="shared" si="11"/>
        <v>1095950.6042038738</v>
      </c>
      <c r="R55" s="39">
        <f t="shared" si="11"/>
        <v>288386.8526871135</v>
      </c>
      <c r="S55" s="39">
        <f t="shared" si="11"/>
        <v>944739.9125194375</v>
      </c>
      <c r="T55" s="39">
        <f t="shared" si="11"/>
        <v>1688.4155450169562</v>
      </c>
      <c r="U55" s="39">
        <f t="shared" si="11"/>
        <v>405514.38296418014</v>
      </c>
      <c r="V55" s="39">
        <f t="shared" si="11"/>
        <v>44980.45346318384</v>
      </c>
      <c r="W55" s="39">
        <f t="shared" si="11"/>
        <v>421949.2956243929</v>
      </c>
      <c r="X55" s="39">
        <f t="shared" si="11"/>
        <v>253145.46954004295</v>
      </c>
      <c r="Y55" s="39">
        <f t="shared" si="11"/>
        <v>109647.45087741355</v>
      </c>
      <c r="Z55" s="39">
        <f t="shared" si="11"/>
        <v>4333.880877978657</v>
      </c>
      <c r="AA55" s="39">
        <f t="shared" si="11"/>
        <v>35521.94834706438</v>
      </c>
      <c r="AB55" s="39"/>
      <c r="AC55" s="39"/>
      <c r="AD55" s="39"/>
      <c r="AE55" s="39"/>
      <c r="AF55" s="39"/>
      <c r="AG55" s="39"/>
      <c r="AH55"/>
      <c r="AI55"/>
      <c r="AJ55"/>
      <c r="AK55"/>
      <c r="AL55"/>
      <c r="AM55"/>
      <c r="AN55"/>
    </row>
    <row r="56" spans="1:40" s="210" customFormat="1" ht="11.25">
      <c r="A56" s="194"/>
      <c r="C56" s="194"/>
      <c r="D56" s="194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/>
      <c r="AI56"/>
      <c r="AJ56"/>
      <c r="AK56"/>
      <c r="AL56"/>
      <c r="AM56"/>
      <c r="AN56"/>
    </row>
    <row r="57" spans="1:40" s="210" customFormat="1" ht="11.25">
      <c r="A57" s="194">
        <v>35</v>
      </c>
      <c r="B57" s="210" t="s">
        <v>169</v>
      </c>
      <c r="C57" s="206" t="s">
        <v>861</v>
      </c>
      <c r="D57" s="194" t="s">
        <v>852</v>
      </c>
      <c r="E57" s="39">
        <v>963673</v>
      </c>
      <c r="F57" s="39">
        <v>849929</v>
      </c>
      <c r="G57" s="39">
        <v>99931</v>
      </c>
      <c r="H57" s="39">
        <v>7248</v>
      </c>
      <c r="I57" s="39">
        <v>660</v>
      </c>
      <c r="J57" s="39">
        <v>649</v>
      </c>
      <c r="K57" s="39">
        <v>16</v>
      </c>
      <c r="L57" s="39">
        <v>20</v>
      </c>
      <c r="M57" s="39">
        <v>5211</v>
      </c>
      <c r="N57" s="39">
        <v>9</v>
      </c>
      <c r="O57" s="39">
        <v>849929</v>
      </c>
      <c r="P57" s="39">
        <v>99931</v>
      </c>
      <c r="Q57" s="39">
        <v>7248</v>
      </c>
      <c r="R57" s="39">
        <v>660</v>
      </c>
      <c r="S57" s="39">
        <v>476</v>
      </c>
      <c r="T57" s="39">
        <v>1</v>
      </c>
      <c r="U57" s="39">
        <v>172</v>
      </c>
      <c r="V57" s="39">
        <v>2</v>
      </c>
      <c r="W57" s="39">
        <v>20</v>
      </c>
      <c r="X57" s="39">
        <v>14</v>
      </c>
      <c r="Y57" s="39">
        <v>5211</v>
      </c>
      <c r="Z57" s="39">
        <v>1</v>
      </c>
      <c r="AA57" s="39">
        <v>8</v>
      </c>
      <c r="AB57" s="39"/>
      <c r="AC57" s="39"/>
      <c r="AD57" s="39"/>
      <c r="AE57" s="39"/>
      <c r="AF57" s="39"/>
      <c r="AG57" s="39"/>
      <c r="AH57"/>
      <c r="AI57"/>
      <c r="AJ57"/>
      <c r="AK57"/>
      <c r="AL57"/>
      <c r="AM57"/>
      <c r="AN57"/>
    </row>
    <row r="58" spans="1:40" s="210" customFormat="1" ht="11.25">
      <c r="A58" s="194">
        <v>36</v>
      </c>
      <c r="B58" s="210" t="s">
        <v>170</v>
      </c>
      <c r="C58" s="237">
        <f>0.0863-(0.35*0.044)</f>
        <v>0.0709</v>
      </c>
      <c r="D58" s="238" t="s">
        <v>852</v>
      </c>
      <c r="E58" s="237">
        <f aca="true" t="shared" si="12" ref="E58:AA58">$C$58</f>
        <v>0.0709</v>
      </c>
      <c r="F58" s="237">
        <f t="shared" si="12"/>
        <v>0.0709</v>
      </c>
      <c r="G58" s="237">
        <f t="shared" si="12"/>
        <v>0.0709</v>
      </c>
      <c r="H58" s="237">
        <f t="shared" si="12"/>
        <v>0.0709</v>
      </c>
      <c r="I58" s="237">
        <f t="shared" si="12"/>
        <v>0.0709</v>
      </c>
      <c r="J58" s="237">
        <f t="shared" si="12"/>
        <v>0.0709</v>
      </c>
      <c r="K58" s="237">
        <f t="shared" si="12"/>
        <v>0.0709</v>
      </c>
      <c r="L58" s="237">
        <f t="shared" si="12"/>
        <v>0.0709</v>
      </c>
      <c r="M58" s="237">
        <f t="shared" si="12"/>
        <v>0.0709</v>
      </c>
      <c r="N58" s="237">
        <f t="shared" si="12"/>
        <v>0.0709</v>
      </c>
      <c r="O58" s="39">
        <f t="shared" si="12"/>
        <v>0.0709</v>
      </c>
      <c r="P58" s="39">
        <f t="shared" si="12"/>
        <v>0.0709</v>
      </c>
      <c r="Q58" s="39">
        <f t="shared" si="12"/>
        <v>0.0709</v>
      </c>
      <c r="R58" s="39">
        <f t="shared" si="12"/>
        <v>0.0709</v>
      </c>
      <c r="S58" s="39">
        <f t="shared" si="12"/>
        <v>0.0709</v>
      </c>
      <c r="T58" s="39">
        <f t="shared" si="12"/>
        <v>0.0709</v>
      </c>
      <c r="U58" s="39">
        <f t="shared" si="12"/>
        <v>0.0709</v>
      </c>
      <c r="V58" s="39">
        <f t="shared" si="12"/>
        <v>0.0709</v>
      </c>
      <c r="W58" s="39">
        <f t="shared" si="12"/>
        <v>0.0709</v>
      </c>
      <c r="X58" s="39">
        <f t="shared" si="12"/>
        <v>0.0709</v>
      </c>
      <c r="Y58" s="39">
        <f t="shared" si="12"/>
        <v>0.0709</v>
      </c>
      <c r="Z58" s="39">
        <f t="shared" si="12"/>
        <v>0.0709</v>
      </c>
      <c r="AA58" s="39">
        <f t="shared" si="12"/>
        <v>0.0709</v>
      </c>
      <c r="AB58" s="39"/>
      <c r="AC58" s="39"/>
      <c r="AD58" s="39"/>
      <c r="AE58" s="39"/>
      <c r="AF58" s="39"/>
      <c r="AG58" s="39"/>
      <c r="AH58"/>
      <c r="AI58"/>
      <c r="AJ58"/>
      <c r="AK58"/>
      <c r="AL58"/>
      <c r="AM58"/>
      <c r="AN58"/>
    </row>
    <row r="59" spans="1:40" s="210" customFormat="1" ht="11.25">
      <c r="A59" s="194">
        <v>37</v>
      </c>
      <c r="B59" s="210" t="s">
        <v>171</v>
      </c>
      <c r="C59" s="239">
        <v>0.6200972</v>
      </c>
      <c r="D59" s="240" t="s">
        <v>852</v>
      </c>
      <c r="E59" s="239">
        <f aca="true" t="shared" si="13" ref="E59:AA59">$C$59</f>
        <v>0.6200972</v>
      </c>
      <c r="F59" s="239">
        <f t="shared" si="13"/>
        <v>0.6200972</v>
      </c>
      <c r="G59" s="239">
        <f t="shared" si="13"/>
        <v>0.6200972</v>
      </c>
      <c r="H59" s="239">
        <f t="shared" si="13"/>
        <v>0.6200972</v>
      </c>
      <c r="I59" s="239">
        <f t="shared" si="13"/>
        <v>0.6200972</v>
      </c>
      <c r="J59" s="239">
        <f t="shared" si="13"/>
        <v>0.6200972</v>
      </c>
      <c r="K59" s="239">
        <f t="shared" si="13"/>
        <v>0.6200972</v>
      </c>
      <c r="L59" s="239">
        <f t="shared" si="13"/>
        <v>0.6200972</v>
      </c>
      <c r="M59" s="239">
        <f t="shared" si="13"/>
        <v>0.6200972</v>
      </c>
      <c r="N59" s="239">
        <f t="shared" si="13"/>
        <v>0.6200972</v>
      </c>
      <c r="O59" s="39">
        <f t="shared" si="13"/>
        <v>0.6200972</v>
      </c>
      <c r="P59" s="39">
        <f t="shared" si="13"/>
        <v>0.6200972</v>
      </c>
      <c r="Q59" s="39">
        <f t="shared" si="13"/>
        <v>0.6200972</v>
      </c>
      <c r="R59" s="39">
        <f t="shared" si="13"/>
        <v>0.6200972</v>
      </c>
      <c r="S59" s="39">
        <f t="shared" si="13"/>
        <v>0.6200972</v>
      </c>
      <c r="T59" s="39">
        <f t="shared" si="13"/>
        <v>0.6200972</v>
      </c>
      <c r="U59" s="39">
        <f t="shared" si="13"/>
        <v>0.6200972</v>
      </c>
      <c r="V59" s="39">
        <f t="shared" si="13"/>
        <v>0.6200972</v>
      </c>
      <c r="W59" s="39">
        <f t="shared" si="13"/>
        <v>0.6200972</v>
      </c>
      <c r="X59" s="39">
        <f t="shared" si="13"/>
        <v>0.6200972</v>
      </c>
      <c r="Y59" s="39">
        <f t="shared" si="13"/>
        <v>0.6200972</v>
      </c>
      <c r="Z59" s="39">
        <f t="shared" si="13"/>
        <v>0.6200972</v>
      </c>
      <c r="AA59" s="39">
        <f t="shared" si="13"/>
        <v>0.6200972</v>
      </c>
      <c r="AB59" s="39"/>
      <c r="AC59" s="39"/>
      <c r="AD59" s="39"/>
      <c r="AE59" s="39"/>
      <c r="AF59" s="39"/>
      <c r="AG59" s="39"/>
      <c r="AH59"/>
      <c r="AI59"/>
      <c r="AJ59"/>
      <c r="AK59"/>
      <c r="AL59"/>
      <c r="AM59"/>
      <c r="AN59"/>
    </row>
    <row r="60" spans="1:40" s="210" customFormat="1" ht="11.25">
      <c r="A60" s="194">
        <v>38</v>
      </c>
      <c r="B60" s="236" t="s">
        <v>172</v>
      </c>
      <c r="C60" s="241">
        <f>1-0.35</f>
        <v>0.65</v>
      </c>
      <c r="D60" s="242" t="s">
        <v>852</v>
      </c>
      <c r="E60" s="241">
        <f aca="true" t="shared" si="14" ref="E60:AA60">$C$60</f>
        <v>0.65</v>
      </c>
      <c r="F60" s="241">
        <f t="shared" si="14"/>
        <v>0.65</v>
      </c>
      <c r="G60" s="241">
        <f t="shared" si="14"/>
        <v>0.65</v>
      </c>
      <c r="H60" s="241">
        <f t="shared" si="14"/>
        <v>0.65</v>
      </c>
      <c r="I60" s="241">
        <f t="shared" si="14"/>
        <v>0.65</v>
      </c>
      <c r="J60" s="241">
        <f t="shared" si="14"/>
        <v>0.65</v>
      </c>
      <c r="K60" s="241">
        <f t="shared" si="14"/>
        <v>0.65</v>
      </c>
      <c r="L60" s="241">
        <f t="shared" si="14"/>
        <v>0.65</v>
      </c>
      <c r="M60" s="241">
        <f t="shared" si="14"/>
        <v>0.65</v>
      </c>
      <c r="N60" s="241">
        <f t="shared" si="14"/>
        <v>0.65</v>
      </c>
      <c r="O60" s="39">
        <f t="shared" si="14"/>
        <v>0.65</v>
      </c>
      <c r="P60" s="39">
        <f t="shared" si="14"/>
        <v>0.65</v>
      </c>
      <c r="Q60" s="39">
        <f t="shared" si="14"/>
        <v>0.65</v>
      </c>
      <c r="R60" s="39">
        <f t="shared" si="14"/>
        <v>0.65</v>
      </c>
      <c r="S60" s="39">
        <f t="shared" si="14"/>
        <v>0.65</v>
      </c>
      <c r="T60" s="39">
        <f t="shared" si="14"/>
        <v>0.65</v>
      </c>
      <c r="U60" s="39">
        <f t="shared" si="14"/>
        <v>0.65</v>
      </c>
      <c r="V60" s="39">
        <f t="shared" si="14"/>
        <v>0.65</v>
      </c>
      <c r="W60" s="39">
        <f t="shared" si="14"/>
        <v>0.65</v>
      </c>
      <c r="X60" s="39">
        <f t="shared" si="14"/>
        <v>0.65</v>
      </c>
      <c r="Y60" s="39">
        <f t="shared" si="14"/>
        <v>0.65</v>
      </c>
      <c r="Z60" s="39">
        <f t="shared" si="14"/>
        <v>0.65</v>
      </c>
      <c r="AA60" s="39">
        <f t="shared" si="14"/>
        <v>0.65</v>
      </c>
      <c r="AB60" s="39"/>
      <c r="AC60" s="39"/>
      <c r="AD60" s="39"/>
      <c r="AE60" s="39"/>
      <c r="AF60" s="39"/>
      <c r="AG60" s="39"/>
      <c r="AH60"/>
      <c r="AI60"/>
      <c r="AJ60"/>
      <c r="AK60"/>
      <c r="AL60"/>
      <c r="AM60"/>
      <c r="AN60"/>
    </row>
    <row r="61" spans="1:40" s="210" customFormat="1" ht="11.25">
      <c r="A61" s="194"/>
      <c r="C61" s="194"/>
      <c r="D61" s="243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/>
      <c r="AI61"/>
      <c r="AJ61"/>
      <c r="AK61"/>
      <c r="AL61"/>
      <c r="AM61"/>
      <c r="AN61"/>
    </row>
    <row r="62" spans="1:40" s="210" customFormat="1" ht="22.5">
      <c r="A62" s="194">
        <v>39</v>
      </c>
      <c r="B62" s="236" t="s">
        <v>173</v>
      </c>
      <c r="C62" s="206" t="s">
        <v>195</v>
      </c>
      <c r="D62" s="244" t="s">
        <v>852</v>
      </c>
      <c r="E62" s="245">
        <f aca="true" t="shared" si="15" ref="E62:AA62">(((E27*E58)/E59)/E57)</f>
        <v>22.23545683734218</v>
      </c>
      <c r="F62" s="245">
        <f t="shared" si="15"/>
        <v>20.553742433851106</v>
      </c>
      <c r="G62" s="245">
        <f t="shared" si="15"/>
        <v>22.66817403164602</v>
      </c>
      <c r="H62" s="245">
        <f t="shared" si="15"/>
        <v>94.34887833843075</v>
      </c>
      <c r="I62" s="245">
        <f t="shared" si="15"/>
        <v>100.35147819652943</v>
      </c>
      <c r="J62" s="245">
        <f t="shared" si="15"/>
        <v>1440.9706655169728</v>
      </c>
      <c r="K62" s="245">
        <f t="shared" si="15"/>
        <v>1078.7978040268047</v>
      </c>
      <c r="L62" s="245">
        <f t="shared" si="15"/>
        <v>1446.557881574991</v>
      </c>
      <c r="M62" s="245">
        <f t="shared" si="15"/>
        <v>0</v>
      </c>
      <c r="N62" s="245">
        <f t="shared" si="15"/>
        <v>1199.2756787751664</v>
      </c>
      <c r="O62" s="39">
        <f t="shared" si="15"/>
        <v>20.553742433851106</v>
      </c>
      <c r="P62" s="39">
        <f t="shared" si="15"/>
        <v>22.66817403164602</v>
      </c>
      <c r="Q62" s="39">
        <f t="shared" si="15"/>
        <v>94.34887833843075</v>
      </c>
      <c r="R62" s="39">
        <f t="shared" si="15"/>
        <v>100.35147819652943</v>
      </c>
      <c r="S62" s="39">
        <f t="shared" si="15"/>
        <v>1457.4474098339224</v>
      </c>
      <c r="T62" s="39">
        <f t="shared" si="15"/>
        <v>1261.8994204912947</v>
      </c>
      <c r="U62" s="39">
        <f t="shared" si="15"/>
        <v>1399.0408100166742</v>
      </c>
      <c r="V62" s="39">
        <f t="shared" si="15"/>
        <v>1264.2999386077759</v>
      </c>
      <c r="W62" s="39">
        <f t="shared" si="15"/>
        <v>1446.557881574991</v>
      </c>
      <c r="X62" s="39">
        <f t="shared" si="15"/>
        <v>1052.8170515793165</v>
      </c>
      <c r="Y62" s="39">
        <f t="shared" si="15"/>
        <v>0</v>
      </c>
      <c r="Z62" s="39">
        <f t="shared" si="15"/>
        <v>1196.3901912292665</v>
      </c>
      <c r="AA62" s="39">
        <f t="shared" si="15"/>
        <v>1230.0330860087076</v>
      </c>
      <c r="AB62" s="39"/>
      <c r="AC62" s="39"/>
      <c r="AD62" s="39"/>
      <c r="AE62" s="39"/>
      <c r="AF62" s="39"/>
      <c r="AG62" s="39"/>
      <c r="AH62"/>
      <c r="AI62"/>
      <c r="AJ62"/>
      <c r="AK62"/>
      <c r="AL62"/>
      <c r="AM62"/>
      <c r="AN62"/>
    </row>
    <row r="63" spans="1:40" s="210" customFormat="1" ht="11.25">
      <c r="A63" s="194">
        <v>40</v>
      </c>
      <c r="B63" s="246" t="s">
        <v>175</v>
      </c>
      <c r="C63" s="206">
        <v>12</v>
      </c>
      <c r="D63" s="243" t="s">
        <v>852</v>
      </c>
      <c r="E63" s="39">
        <f aca="true" t="shared" si="16" ref="E63:AA63">$C$63</f>
        <v>12</v>
      </c>
      <c r="F63" s="39">
        <f t="shared" si="16"/>
        <v>12</v>
      </c>
      <c r="G63" s="39">
        <f t="shared" si="16"/>
        <v>12</v>
      </c>
      <c r="H63" s="39">
        <f t="shared" si="16"/>
        <v>12</v>
      </c>
      <c r="I63" s="39">
        <f t="shared" si="16"/>
        <v>12</v>
      </c>
      <c r="J63" s="39">
        <f t="shared" si="16"/>
        <v>12</v>
      </c>
      <c r="K63" s="39">
        <f t="shared" si="16"/>
        <v>12</v>
      </c>
      <c r="L63" s="39">
        <f t="shared" si="16"/>
        <v>12</v>
      </c>
      <c r="M63" s="39">
        <f t="shared" si="16"/>
        <v>12</v>
      </c>
      <c r="N63" s="39">
        <f t="shared" si="16"/>
        <v>12</v>
      </c>
      <c r="O63" s="39">
        <f t="shared" si="16"/>
        <v>12</v>
      </c>
      <c r="P63" s="39">
        <f t="shared" si="16"/>
        <v>12</v>
      </c>
      <c r="Q63" s="39">
        <f t="shared" si="16"/>
        <v>12</v>
      </c>
      <c r="R63" s="39">
        <f t="shared" si="16"/>
        <v>12</v>
      </c>
      <c r="S63" s="39">
        <f t="shared" si="16"/>
        <v>12</v>
      </c>
      <c r="T63" s="39">
        <f t="shared" si="16"/>
        <v>12</v>
      </c>
      <c r="U63" s="39">
        <f t="shared" si="16"/>
        <v>12</v>
      </c>
      <c r="V63" s="39">
        <f t="shared" si="16"/>
        <v>12</v>
      </c>
      <c r="W63" s="39">
        <f t="shared" si="16"/>
        <v>12</v>
      </c>
      <c r="X63" s="39">
        <f t="shared" si="16"/>
        <v>12</v>
      </c>
      <c r="Y63" s="39">
        <f t="shared" si="16"/>
        <v>12</v>
      </c>
      <c r="Z63" s="39">
        <f t="shared" si="16"/>
        <v>12</v>
      </c>
      <c r="AA63" s="39">
        <f t="shared" si="16"/>
        <v>12</v>
      </c>
      <c r="AB63" s="39"/>
      <c r="AC63" s="39"/>
      <c r="AD63" s="39"/>
      <c r="AE63" s="39"/>
      <c r="AF63" s="39"/>
      <c r="AG63" s="39"/>
      <c r="AH63"/>
      <c r="AI63"/>
      <c r="AJ63"/>
      <c r="AK63"/>
      <c r="AL63"/>
      <c r="AM63"/>
      <c r="AN63"/>
    </row>
    <row r="64" spans="1:40" s="210" customFormat="1" ht="22.5">
      <c r="A64" s="194">
        <v>41</v>
      </c>
      <c r="B64" s="236" t="s">
        <v>176</v>
      </c>
      <c r="C64" s="194" t="s">
        <v>196</v>
      </c>
      <c r="D64" s="243" t="s">
        <v>852</v>
      </c>
      <c r="E64" s="245">
        <f aca="true" t="shared" si="17" ref="E64:AA64">(E62/E63)</f>
        <v>1.8529547364451817</v>
      </c>
      <c r="F64" s="245">
        <f t="shared" si="17"/>
        <v>1.7128118694875922</v>
      </c>
      <c r="G64" s="245">
        <f t="shared" si="17"/>
        <v>1.8890145026371685</v>
      </c>
      <c r="H64" s="245">
        <f t="shared" si="17"/>
        <v>7.862406528202563</v>
      </c>
      <c r="I64" s="245">
        <f t="shared" si="17"/>
        <v>8.36262318304412</v>
      </c>
      <c r="J64" s="245">
        <f t="shared" si="17"/>
        <v>120.08088879308106</v>
      </c>
      <c r="K64" s="245">
        <f t="shared" si="17"/>
        <v>89.89981700223372</v>
      </c>
      <c r="L64" s="245">
        <f t="shared" si="17"/>
        <v>120.54649013124924</v>
      </c>
      <c r="M64" s="245">
        <f t="shared" si="17"/>
        <v>0</v>
      </c>
      <c r="N64" s="245">
        <f t="shared" si="17"/>
        <v>99.93963989793053</v>
      </c>
      <c r="O64" s="77">
        <f t="shared" si="17"/>
        <v>1.7128118694875922</v>
      </c>
      <c r="P64" s="77">
        <f t="shared" si="17"/>
        <v>1.8890145026371685</v>
      </c>
      <c r="Q64" s="77">
        <f t="shared" si="17"/>
        <v>7.862406528202563</v>
      </c>
      <c r="R64" s="77">
        <f t="shared" si="17"/>
        <v>8.36262318304412</v>
      </c>
      <c r="S64" s="77">
        <f t="shared" si="17"/>
        <v>121.45395081949353</v>
      </c>
      <c r="T64" s="77">
        <f t="shared" si="17"/>
        <v>105.15828504094122</v>
      </c>
      <c r="U64" s="77">
        <f t="shared" si="17"/>
        <v>116.58673416805618</v>
      </c>
      <c r="V64" s="77">
        <f t="shared" si="17"/>
        <v>105.35832821731465</v>
      </c>
      <c r="W64" s="77">
        <f t="shared" si="17"/>
        <v>120.54649013124924</v>
      </c>
      <c r="X64" s="77">
        <f t="shared" si="17"/>
        <v>87.73475429827637</v>
      </c>
      <c r="Y64" s="77">
        <f t="shared" si="17"/>
        <v>0</v>
      </c>
      <c r="Z64" s="77">
        <f t="shared" si="17"/>
        <v>99.69918260243888</v>
      </c>
      <c r="AA64" s="77">
        <f t="shared" si="17"/>
        <v>102.5027571673923</v>
      </c>
      <c r="AB64" s="77"/>
      <c r="AC64" s="77"/>
      <c r="AD64" s="77"/>
      <c r="AE64" s="77"/>
      <c r="AF64" s="77"/>
      <c r="AG64" s="77"/>
      <c r="AH64"/>
      <c r="AI64"/>
      <c r="AJ64"/>
      <c r="AK64"/>
      <c r="AL64"/>
      <c r="AM64"/>
      <c r="AN64"/>
    </row>
    <row r="65" spans="1:40" s="210" customFormat="1" ht="11.25">
      <c r="A65" s="194"/>
      <c r="C65" s="194"/>
      <c r="D65" s="194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/>
      <c r="AI65"/>
      <c r="AJ65"/>
      <c r="AK65"/>
      <c r="AL65"/>
      <c r="AM65"/>
      <c r="AN65"/>
    </row>
    <row r="66" spans="1:40" s="210" customFormat="1" ht="22.5">
      <c r="A66" s="194">
        <v>42</v>
      </c>
      <c r="B66" s="236" t="s">
        <v>178</v>
      </c>
      <c r="C66" s="206" t="s">
        <v>197</v>
      </c>
      <c r="D66" s="244" t="s">
        <v>852</v>
      </c>
      <c r="E66" s="245">
        <f aca="true" t="shared" si="18" ref="E66:AA66">((E55*E60/E59)/E57)</f>
        <v>49.95434686351382</v>
      </c>
      <c r="F66" s="245">
        <f t="shared" si="18"/>
        <v>45.564661708279274</v>
      </c>
      <c r="G66" s="245">
        <f t="shared" si="18"/>
        <v>59.82039542180466</v>
      </c>
      <c r="H66" s="245">
        <f t="shared" si="18"/>
        <v>158.49894728168928</v>
      </c>
      <c r="I66" s="245">
        <f t="shared" si="18"/>
        <v>458.0207021078743</v>
      </c>
      <c r="J66" s="245">
        <f t="shared" si="18"/>
        <v>2170.5480705024593</v>
      </c>
      <c r="K66" s="245">
        <f t="shared" si="18"/>
        <v>19465.335584875447</v>
      </c>
      <c r="L66" s="245">
        <f t="shared" si="18"/>
        <v>22114.84281463095</v>
      </c>
      <c r="M66" s="245">
        <f t="shared" si="18"/>
        <v>22.056218357198382</v>
      </c>
      <c r="N66" s="245">
        <f t="shared" si="18"/>
        <v>5114.065381560983</v>
      </c>
      <c r="O66" s="39">
        <f t="shared" si="18"/>
        <v>45.564661708279274</v>
      </c>
      <c r="P66" s="39">
        <f t="shared" si="18"/>
        <v>59.82039542180466</v>
      </c>
      <c r="Q66" s="39">
        <f t="shared" si="18"/>
        <v>158.49894728168928</v>
      </c>
      <c r="R66" s="39">
        <f t="shared" si="18"/>
        <v>458.0207021078743</v>
      </c>
      <c r="S66" s="39">
        <f t="shared" si="18"/>
        <v>2080.4577330699613</v>
      </c>
      <c r="T66" s="39">
        <f t="shared" si="18"/>
        <v>1769.835606838769</v>
      </c>
      <c r="U66" s="39">
        <f t="shared" si="18"/>
        <v>2471.3337601311114</v>
      </c>
      <c r="V66" s="39">
        <f t="shared" si="18"/>
        <v>23574.767593749413</v>
      </c>
      <c r="W66" s="39">
        <f t="shared" si="18"/>
        <v>22114.84281463095</v>
      </c>
      <c r="X66" s="39">
        <f t="shared" si="18"/>
        <v>18953.77452818548</v>
      </c>
      <c r="Y66" s="39">
        <f t="shared" si="18"/>
        <v>22.056218357198382</v>
      </c>
      <c r="Z66" s="39">
        <f t="shared" si="18"/>
        <v>4542.872586243136</v>
      </c>
      <c r="AA66" s="39">
        <f t="shared" si="18"/>
        <v>4654.364353199759</v>
      </c>
      <c r="AB66" s="39"/>
      <c r="AC66" s="39"/>
      <c r="AD66" s="39"/>
      <c r="AE66" s="39"/>
      <c r="AF66" s="39"/>
      <c r="AG66" s="39"/>
      <c r="AH66"/>
      <c r="AI66"/>
      <c r="AJ66"/>
      <c r="AK66"/>
      <c r="AL66"/>
      <c r="AM66"/>
      <c r="AN66"/>
    </row>
    <row r="67" spans="1:40" s="210" customFormat="1" ht="11.25">
      <c r="A67" s="194">
        <v>43</v>
      </c>
      <c r="B67" s="236" t="s">
        <v>180</v>
      </c>
      <c r="C67" s="194" t="s">
        <v>198</v>
      </c>
      <c r="D67" s="244" t="s">
        <v>852</v>
      </c>
      <c r="E67" s="245">
        <f aca="true" t="shared" si="19" ref="E67:AA67">(E66/E63)</f>
        <v>4.162862238626151</v>
      </c>
      <c r="F67" s="245">
        <f t="shared" si="19"/>
        <v>3.7970551423566063</v>
      </c>
      <c r="G67" s="245">
        <f t="shared" si="19"/>
        <v>4.985032951817055</v>
      </c>
      <c r="H67" s="245">
        <f t="shared" si="19"/>
        <v>13.20824560680744</v>
      </c>
      <c r="I67" s="245">
        <f t="shared" si="19"/>
        <v>38.168391842322855</v>
      </c>
      <c r="J67" s="245">
        <f t="shared" si="19"/>
        <v>180.87900587520494</v>
      </c>
      <c r="K67" s="245">
        <f t="shared" si="19"/>
        <v>1622.1112987396207</v>
      </c>
      <c r="L67" s="245">
        <f t="shared" si="19"/>
        <v>1842.9035678859125</v>
      </c>
      <c r="M67" s="245">
        <f t="shared" si="19"/>
        <v>1.8380181964331985</v>
      </c>
      <c r="N67" s="245">
        <f t="shared" si="19"/>
        <v>426.1721151300819</v>
      </c>
      <c r="O67" s="39">
        <f t="shared" si="19"/>
        <v>3.7970551423566063</v>
      </c>
      <c r="P67" s="39">
        <f t="shared" si="19"/>
        <v>4.985032951817055</v>
      </c>
      <c r="Q67" s="39">
        <f t="shared" si="19"/>
        <v>13.20824560680744</v>
      </c>
      <c r="R67" s="39">
        <f t="shared" si="19"/>
        <v>38.168391842322855</v>
      </c>
      <c r="S67" s="39">
        <f t="shared" si="19"/>
        <v>173.3714777558301</v>
      </c>
      <c r="T67" s="39">
        <f t="shared" si="19"/>
        <v>147.48630056989742</v>
      </c>
      <c r="U67" s="39">
        <f t="shared" si="19"/>
        <v>205.94448001092596</v>
      </c>
      <c r="V67" s="39">
        <f t="shared" si="19"/>
        <v>1964.5639661457844</v>
      </c>
      <c r="W67" s="39">
        <f t="shared" si="19"/>
        <v>1842.9035678859125</v>
      </c>
      <c r="X67" s="39">
        <f t="shared" si="19"/>
        <v>1579.4812106821234</v>
      </c>
      <c r="Y67" s="39">
        <f t="shared" si="19"/>
        <v>1.8380181964331985</v>
      </c>
      <c r="Z67" s="39">
        <f t="shared" si="19"/>
        <v>378.5727155202613</v>
      </c>
      <c r="AA67" s="39">
        <f t="shared" si="19"/>
        <v>387.8636960999799</v>
      </c>
      <c r="AB67" s="39"/>
      <c r="AC67" s="39"/>
      <c r="AD67" s="39"/>
      <c r="AE67" s="39"/>
      <c r="AF67" s="39"/>
      <c r="AG67" s="39"/>
      <c r="AH67"/>
      <c r="AI67"/>
      <c r="AJ67"/>
      <c r="AK67"/>
      <c r="AL67"/>
      <c r="AM67"/>
      <c r="AN67"/>
    </row>
    <row r="68" spans="1:40" s="248" customFormat="1" ht="11.25">
      <c r="A68" s="247"/>
      <c r="B68" s="210"/>
      <c r="C68" s="194"/>
      <c r="D68" s="244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/>
      <c r="AI68"/>
      <c r="AJ68"/>
      <c r="AK68"/>
      <c r="AL68"/>
      <c r="AM68"/>
      <c r="AN68"/>
    </row>
    <row r="69" spans="1:40" s="210" customFormat="1" ht="11.25">
      <c r="A69" s="194">
        <v>44</v>
      </c>
      <c r="B69" s="210" t="s">
        <v>182</v>
      </c>
      <c r="C69" s="206" t="s">
        <v>199</v>
      </c>
      <c r="D69" s="244"/>
      <c r="E69" s="245">
        <f aca="true" t="shared" si="20" ref="E69:AA69">(E64+E67)</f>
        <v>6.015816975071333</v>
      </c>
      <c r="F69" s="245">
        <f t="shared" si="20"/>
        <v>5.509867011844198</v>
      </c>
      <c r="G69" s="245">
        <f t="shared" si="20"/>
        <v>6.874047454454224</v>
      </c>
      <c r="H69" s="245">
        <f t="shared" si="20"/>
        <v>21.07065213501</v>
      </c>
      <c r="I69" s="245">
        <f t="shared" si="20"/>
        <v>46.531015025366976</v>
      </c>
      <c r="J69" s="245">
        <f t="shared" si="20"/>
        <v>300.959894668286</v>
      </c>
      <c r="K69" s="245">
        <f t="shared" si="20"/>
        <v>1712.0111157418544</v>
      </c>
      <c r="L69" s="245">
        <f t="shared" si="20"/>
        <v>1963.4500580171616</v>
      </c>
      <c r="M69" s="245">
        <f t="shared" si="20"/>
        <v>1.8380181964331985</v>
      </c>
      <c r="N69" s="245">
        <f t="shared" si="20"/>
        <v>526.1117550280125</v>
      </c>
      <c r="O69" s="39">
        <f t="shared" si="20"/>
        <v>5.509867011844198</v>
      </c>
      <c r="P69" s="39">
        <f t="shared" si="20"/>
        <v>6.874047454454224</v>
      </c>
      <c r="Q69" s="39">
        <f t="shared" si="20"/>
        <v>21.07065213501</v>
      </c>
      <c r="R69" s="39">
        <f t="shared" si="20"/>
        <v>46.531015025366976</v>
      </c>
      <c r="S69" s="39">
        <f t="shared" si="20"/>
        <v>294.82542857532366</v>
      </c>
      <c r="T69" s="39">
        <f t="shared" si="20"/>
        <v>252.64458561083865</v>
      </c>
      <c r="U69" s="39">
        <f t="shared" si="20"/>
        <v>322.53121417898217</v>
      </c>
      <c r="V69" s="39">
        <f t="shared" si="20"/>
        <v>2069.922294363099</v>
      </c>
      <c r="W69" s="39">
        <f t="shared" si="20"/>
        <v>1963.4500580171616</v>
      </c>
      <c r="X69" s="39">
        <f t="shared" si="20"/>
        <v>1667.2159649803998</v>
      </c>
      <c r="Y69" s="39">
        <f t="shared" si="20"/>
        <v>1.8380181964331985</v>
      </c>
      <c r="Z69" s="39">
        <f t="shared" si="20"/>
        <v>478.2718981227002</v>
      </c>
      <c r="AA69" s="39">
        <f t="shared" si="20"/>
        <v>490.3664532673722</v>
      </c>
      <c r="AB69" s="39"/>
      <c r="AC69" s="39"/>
      <c r="AD69" s="39"/>
      <c r="AE69" s="39"/>
      <c r="AF69" s="39"/>
      <c r="AG69" s="39"/>
      <c r="AH69"/>
      <c r="AI69"/>
      <c r="AJ69"/>
      <c r="AK69"/>
      <c r="AL69"/>
      <c r="AM69"/>
      <c r="AN69"/>
    </row>
    <row r="70" spans="4:40" ht="11.25">
      <c r="D70" s="244"/>
      <c r="E70" s="249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</row>
    <row r="71" spans="5:40" ht="11.25">
      <c r="E71" s="249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</row>
    <row r="72" spans="5:40" ht="11.25">
      <c r="E72" s="249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</row>
    <row r="73" spans="5:40" ht="11.25">
      <c r="E73" s="249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</row>
    <row r="74" spans="5:40" ht="11.25">
      <c r="E74" s="249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</row>
    <row r="75" spans="5:40" ht="11.25">
      <c r="E75" s="249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</row>
    <row r="76" spans="5:40" ht="11.25">
      <c r="E76" s="249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</row>
    <row r="77" spans="5:40" ht="11.25">
      <c r="E77" s="249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</row>
    <row r="78" spans="5:40" ht="11.25">
      <c r="E78" s="249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</row>
    <row r="79" spans="5:40" ht="11.25">
      <c r="E79" s="249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</row>
    <row r="80" spans="5:40" ht="11.25">
      <c r="E80" s="249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</row>
    <row r="81" spans="5:40" ht="11.25">
      <c r="E81" s="249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</row>
    <row r="82" spans="5:40" ht="11.25">
      <c r="E82" s="249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</row>
    <row r="83" spans="5:40" ht="11.25">
      <c r="E83" s="249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</row>
    <row r="84" spans="5:40" ht="11.25">
      <c r="E84" s="249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</row>
    <row r="85" spans="5:40" ht="11.25">
      <c r="E85" s="249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</row>
    <row r="86" spans="5:40" ht="11.25">
      <c r="E86" s="249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</row>
    <row r="87" spans="3:40" ht="11.25">
      <c r="C87" s="251"/>
      <c r="D87" s="252"/>
      <c r="E87" s="249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</row>
  </sheetData>
  <printOptions horizontalCentered="1"/>
  <pageMargins left="0.5" right="0.5" top="1.25" bottom="0.75" header="0.5" footer="0.5"/>
  <pageSetup fitToHeight="2"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Cost Based Customer Charge
Commission Basis&amp;RExhibit No. ___(CEP-13)
Page &amp;P+15 of &amp;N</oddHead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IB567"/>
  <sheetViews>
    <sheetView view="pageBreakPreview" zoomScale="60" workbookViewId="0" topLeftCell="A1">
      <pane xSplit="5" ySplit="9" topLeftCell="F3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33203125" defaultRowHeight="11.25"/>
  <cols>
    <col min="1" max="1" width="9" style="253" bestFit="1" customWidth="1"/>
    <col min="2" max="2" width="43.33203125" style="261" bestFit="1" customWidth="1"/>
    <col min="3" max="3" width="18.16015625" style="61" bestFit="1" customWidth="1"/>
    <col min="4" max="4" width="19" style="61" hidden="1" customWidth="1"/>
    <col min="5" max="5" width="11.83203125" style="61" bestFit="1" customWidth="1"/>
    <col min="6" max="6" width="17.16015625" style="257" bestFit="1" customWidth="1"/>
    <col min="7" max="7" width="16.33203125" style="257" bestFit="1" customWidth="1"/>
    <col min="8" max="12" width="15.5" style="257" bestFit="1" customWidth="1"/>
    <col min="13" max="13" width="14" style="257" bestFit="1" customWidth="1"/>
    <col min="14" max="14" width="12.83203125" style="257" bestFit="1" customWidth="1"/>
    <col min="15" max="15" width="14" style="257" bestFit="1" customWidth="1"/>
    <col min="16" max="16" width="12.83203125" style="257" hidden="1" customWidth="1"/>
    <col min="17" max="17" width="14.33203125" style="257" hidden="1" customWidth="1"/>
    <col min="18" max="18" width="15.66015625" style="257" hidden="1" customWidth="1"/>
    <col min="19" max="19" width="12.83203125" style="257" hidden="1" customWidth="1"/>
    <col min="20" max="20" width="14.16015625" style="257" hidden="1" customWidth="1"/>
    <col min="21" max="21" width="14.66015625" style="257" hidden="1" customWidth="1"/>
    <col min="22" max="22" width="17.16015625" style="257" hidden="1" customWidth="1"/>
    <col min="23" max="23" width="13.66015625" style="257" hidden="1" customWidth="1"/>
    <col min="24" max="24" width="14.33203125" style="257" hidden="1" customWidth="1"/>
    <col min="25" max="25" width="12.83203125" style="257" hidden="1" customWidth="1"/>
    <col min="26" max="26" width="11.66015625" style="257" hidden="1" customWidth="1"/>
    <col min="27" max="27" width="11.33203125" style="257" hidden="1" customWidth="1"/>
    <col min="28" max="28" width="11" style="257" hidden="1" customWidth="1"/>
    <col min="29" max="16384" width="9.66015625" style="257" customWidth="1"/>
  </cols>
  <sheetData>
    <row r="1" spans="1:46" ht="11.25">
      <c r="A1" s="253">
        <v>549</v>
      </c>
      <c r="B1" s="254" t="s">
        <v>730</v>
      </c>
      <c r="C1" s="255">
        <v>7</v>
      </c>
      <c r="F1" s="256"/>
      <c r="G1" s="256"/>
      <c r="H1" s="256"/>
      <c r="I1" s="256"/>
      <c r="J1" s="256"/>
      <c r="K1" s="256" t="s">
        <v>731</v>
      </c>
      <c r="L1" s="256" t="s">
        <v>846</v>
      </c>
      <c r="M1" s="256" t="s">
        <v>863</v>
      </c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</row>
    <row r="2" spans="1:46" ht="12" thickBot="1">
      <c r="A2" s="253">
        <v>3</v>
      </c>
      <c r="B2" s="258" t="s">
        <v>732</v>
      </c>
      <c r="C2" s="259">
        <v>2</v>
      </c>
      <c r="F2" s="256"/>
      <c r="G2" s="256"/>
      <c r="H2" s="256"/>
      <c r="I2" s="256"/>
      <c r="J2" s="256"/>
      <c r="K2" s="61" t="s">
        <v>847</v>
      </c>
      <c r="L2" s="260" t="s">
        <v>852</v>
      </c>
      <c r="M2" s="61" t="s">
        <v>847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</row>
    <row r="3" spans="6:46" ht="11.25"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</row>
    <row r="4" spans="1:46" s="261" customFormat="1" ht="11.25">
      <c r="A4" s="61"/>
      <c r="B4" s="262" t="s">
        <v>823</v>
      </c>
      <c r="C4" s="263" t="s">
        <v>737</v>
      </c>
      <c r="D4" s="264" t="s">
        <v>532</v>
      </c>
      <c r="E4" s="253"/>
      <c r="F4" s="265"/>
      <c r="G4" s="265"/>
      <c r="H4" s="265"/>
      <c r="I4" s="265"/>
      <c r="J4" s="265"/>
      <c r="K4" s="265"/>
      <c r="L4" s="266"/>
      <c r="M4" s="266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</row>
    <row r="5" spans="2:46" s="61" customFormat="1" ht="11.25">
      <c r="B5" s="61" t="s">
        <v>200</v>
      </c>
      <c r="C5" s="267" t="s">
        <v>747</v>
      </c>
      <c r="D5" s="268">
        <v>38290</v>
      </c>
      <c r="E5" s="253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</row>
    <row r="6" spans="1:46" s="261" customFormat="1" ht="12" thickBot="1">
      <c r="A6" s="61"/>
      <c r="B6" s="269" t="s">
        <v>736</v>
      </c>
      <c r="C6" s="61"/>
      <c r="D6" s="270">
        <v>38290</v>
      </c>
      <c r="E6" s="61"/>
      <c r="F6" s="271"/>
      <c r="G6" s="271"/>
      <c r="H6" s="272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</row>
    <row r="7" spans="1:34" s="61" customFormat="1" ht="21">
      <c r="A7" s="18"/>
      <c r="B7" s="19"/>
      <c r="C7" s="273" t="s">
        <v>738</v>
      </c>
      <c r="D7" s="273" t="s">
        <v>738</v>
      </c>
      <c r="E7" s="273" t="s">
        <v>738</v>
      </c>
      <c r="F7" s="273"/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1" t="s">
        <v>739</v>
      </c>
      <c r="O7" s="22" t="s">
        <v>739</v>
      </c>
      <c r="P7" s="21" t="s">
        <v>740</v>
      </c>
      <c r="Q7" s="23" t="s">
        <v>741</v>
      </c>
      <c r="R7" s="21" t="s">
        <v>741</v>
      </c>
      <c r="S7" s="21" t="s">
        <v>741</v>
      </c>
      <c r="T7" s="21" t="s">
        <v>742</v>
      </c>
      <c r="U7" s="21" t="s">
        <v>742</v>
      </c>
      <c r="V7" s="21" t="s">
        <v>742</v>
      </c>
      <c r="W7" s="21" t="s">
        <v>743</v>
      </c>
      <c r="X7" s="21" t="s">
        <v>744</v>
      </c>
      <c r="Y7" s="21" t="s">
        <v>743</v>
      </c>
      <c r="Z7" s="21" t="s">
        <v>745</v>
      </c>
      <c r="AA7" s="21" t="s">
        <v>746</v>
      </c>
      <c r="AB7" s="21" t="s">
        <v>746</v>
      </c>
      <c r="AC7" s="59"/>
      <c r="AD7" s="59"/>
      <c r="AE7" s="59"/>
      <c r="AF7" s="59"/>
      <c r="AG7" s="59"/>
      <c r="AH7" s="60"/>
    </row>
    <row r="8" spans="1:34" s="61" customFormat="1" ht="11.25">
      <c r="A8" s="25"/>
      <c r="B8" s="26"/>
      <c r="C8" s="62" t="s">
        <v>748</v>
      </c>
      <c r="D8" s="62"/>
      <c r="E8" s="62" t="s">
        <v>866</v>
      </c>
      <c r="F8" s="62" t="s">
        <v>749</v>
      </c>
      <c r="G8" s="28" t="s">
        <v>750</v>
      </c>
      <c r="H8" s="28" t="s">
        <v>751</v>
      </c>
      <c r="I8" s="28" t="s">
        <v>752</v>
      </c>
      <c r="J8" s="28" t="s">
        <v>753</v>
      </c>
      <c r="K8" s="28" t="s">
        <v>754</v>
      </c>
      <c r="L8" s="28" t="s">
        <v>743</v>
      </c>
      <c r="M8" s="28" t="s">
        <v>755</v>
      </c>
      <c r="N8" s="28" t="s">
        <v>756</v>
      </c>
      <c r="O8" s="29" t="s">
        <v>746</v>
      </c>
      <c r="P8" s="28" t="s">
        <v>757</v>
      </c>
      <c r="Q8" s="30" t="s">
        <v>758</v>
      </c>
      <c r="R8" s="28" t="s">
        <v>759</v>
      </c>
      <c r="S8" s="28" t="s">
        <v>760</v>
      </c>
      <c r="T8" s="28" t="s">
        <v>761</v>
      </c>
      <c r="U8" s="28" t="s">
        <v>762</v>
      </c>
      <c r="V8" s="28" t="s">
        <v>763</v>
      </c>
      <c r="W8" s="28" t="s">
        <v>764</v>
      </c>
      <c r="X8" s="28" t="s">
        <v>765</v>
      </c>
      <c r="Y8" s="28" t="s">
        <v>755</v>
      </c>
      <c r="Z8" s="28" t="s">
        <v>766</v>
      </c>
      <c r="AA8" s="28" t="s">
        <v>767</v>
      </c>
      <c r="AB8" s="28" t="s">
        <v>768</v>
      </c>
      <c r="AC8" s="62"/>
      <c r="AD8" s="62"/>
      <c r="AE8" s="62"/>
      <c r="AF8" s="62"/>
      <c r="AG8" s="62"/>
      <c r="AH8" s="63"/>
    </row>
    <row r="9" spans="1:34" s="61" customFormat="1" ht="12" thickBot="1">
      <c r="A9" s="31"/>
      <c r="B9" s="32"/>
      <c r="C9" s="64" t="s">
        <v>731</v>
      </c>
      <c r="D9" s="64" t="s">
        <v>846</v>
      </c>
      <c r="E9" s="64" t="s">
        <v>863</v>
      </c>
      <c r="F9" s="64" t="s">
        <v>769</v>
      </c>
      <c r="G9" s="35"/>
      <c r="H9" s="35"/>
      <c r="I9" s="35"/>
      <c r="J9" s="35"/>
      <c r="K9" s="35"/>
      <c r="L9" s="35"/>
      <c r="M9" s="35"/>
      <c r="N9" s="35"/>
      <c r="O9" s="36"/>
      <c r="P9" s="35">
        <v>7</v>
      </c>
      <c r="Q9" s="37">
        <v>24</v>
      </c>
      <c r="R9" s="35" t="s">
        <v>770</v>
      </c>
      <c r="S9" s="35">
        <v>26</v>
      </c>
      <c r="T9" s="35">
        <v>31</v>
      </c>
      <c r="U9" s="35">
        <v>35</v>
      </c>
      <c r="V9" s="35">
        <v>43</v>
      </c>
      <c r="W9" s="35">
        <v>449</v>
      </c>
      <c r="X9" s="35">
        <v>49</v>
      </c>
      <c r="Y9" s="35">
        <v>449</v>
      </c>
      <c r="Z9" s="35" t="s">
        <v>771</v>
      </c>
      <c r="AA9" s="35" t="s">
        <v>772</v>
      </c>
      <c r="AB9" s="35" t="s">
        <v>772</v>
      </c>
      <c r="AC9" s="64"/>
      <c r="AD9" s="64"/>
      <c r="AE9" s="64"/>
      <c r="AF9" s="64"/>
      <c r="AG9" s="64"/>
      <c r="AH9" s="65"/>
    </row>
    <row r="10" spans="1:28" s="61" customFormat="1" ht="11.25">
      <c r="A10" s="62"/>
      <c r="B10" s="274" t="s">
        <v>201</v>
      </c>
      <c r="C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46" s="61" customFormat="1" ht="11.25">
      <c r="A11" s="62"/>
      <c r="B11" s="275"/>
      <c r="C11" s="62"/>
      <c r="E11" s="62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  <c r="AO11" s="265"/>
      <c r="AP11" s="265"/>
      <c r="AQ11" s="265"/>
      <c r="AR11" s="265"/>
      <c r="AS11" s="265"/>
      <c r="AT11" s="265"/>
    </row>
    <row r="12" spans="1:46" s="61" customFormat="1" ht="11.25">
      <c r="A12" s="62">
        <v>1</v>
      </c>
      <c r="B12" s="276" t="s">
        <v>202</v>
      </c>
      <c r="C12" s="274" t="s">
        <v>1290</v>
      </c>
      <c r="D12" s="262" t="s">
        <v>852</v>
      </c>
      <c r="E12" s="62" t="s">
        <v>893</v>
      </c>
      <c r="F12" s="39">
        <v>717007373</v>
      </c>
      <c r="G12" s="39">
        <v>377830081.04054284</v>
      </c>
      <c r="H12" s="39">
        <v>86673470.22223914</v>
      </c>
      <c r="I12" s="39">
        <v>103545908.89476062</v>
      </c>
      <c r="J12" s="39">
        <v>67657029.73154011</v>
      </c>
      <c r="K12" s="39">
        <v>62821798.35701619</v>
      </c>
      <c r="L12" s="39">
        <v>0</v>
      </c>
      <c r="M12" s="39">
        <v>15494516.333499221</v>
      </c>
      <c r="N12" s="39">
        <v>2711498.8464172855</v>
      </c>
      <c r="O12" s="39">
        <v>273069.5739846342</v>
      </c>
      <c r="P12" s="39">
        <v>377830081.04054284</v>
      </c>
      <c r="Q12" s="39">
        <v>86673470.22223914</v>
      </c>
      <c r="R12" s="39">
        <v>103545908.89476062</v>
      </c>
      <c r="S12" s="39">
        <v>67657029.73154011</v>
      </c>
      <c r="T12" s="39">
        <v>57251761.30939157</v>
      </c>
      <c r="U12" s="39">
        <v>141582.72142906926</v>
      </c>
      <c r="V12" s="39">
        <v>5428454.3261955455</v>
      </c>
      <c r="W12" s="39">
        <v>0</v>
      </c>
      <c r="X12" s="39">
        <v>15494516.333499221</v>
      </c>
      <c r="Y12" s="39">
        <v>0</v>
      </c>
      <c r="Z12" s="39">
        <v>2711498.8464172855</v>
      </c>
      <c r="AA12" s="39">
        <v>0</v>
      </c>
      <c r="AB12" s="39">
        <v>273069.5739846342</v>
      </c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  <c r="AO12" s="277"/>
      <c r="AP12" s="277"/>
      <c r="AQ12" s="277"/>
      <c r="AR12" s="277"/>
      <c r="AS12" s="277"/>
      <c r="AT12" s="277"/>
    </row>
    <row r="13" spans="1:46" s="61" customFormat="1" ht="11.25">
      <c r="A13" s="62">
        <v>2</v>
      </c>
      <c r="B13" s="278" t="s">
        <v>203</v>
      </c>
      <c r="C13" s="62" t="s">
        <v>1292</v>
      </c>
      <c r="D13" s="262" t="s">
        <v>852</v>
      </c>
      <c r="E13" s="62" t="s">
        <v>893</v>
      </c>
      <c r="F13" s="39">
        <v>170652896</v>
      </c>
      <c r="G13" s="39">
        <v>89926268.47852975</v>
      </c>
      <c r="H13" s="39">
        <v>20628907.395900477</v>
      </c>
      <c r="I13" s="39">
        <v>24644668.78200855</v>
      </c>
      <c r="J13" s="39">
        <v>16102858.203726478</v>
      </c>
      <c r="K13" s="39">
        <v>14952038.466071468</v>
      </c>
      <c r="L13" s="39">
        <v>0</v>
      </c>
      <c r="M13" s="39">
        <v>3687805.989173481</v>
      </c>
      <c r="N13" s="39">
        <v>645356.1679647735</v>
      </c>
      <c r="O13" s="39">
        <v>64992.51662501953</v>
      </c>
      <c r="P13" s="39">
        <v>89926268.47852975</v>
      </c>
      <c r="Q13" s="39">
        <v>20628907.395900477</v>
      </c>
      <c r="R13" s="39">
        <v>24644668.78200855</v>
      </c>
      <c r="S13" s="39">
        <v>16102858.203726478</v>
      </c>
      <c r="T13" s="39">
        <v>13626329.709371652</v>
      </c>
      <c r="U13" s="39">
        <v>33697.702904140046</v>
      </c>
      <c r="V13" s="39">
        <v>1292011.0537956746</v>
      </c>
      <c r="W13" s="39">
        <v>0</v>
      </c>
      <c r="X13" s="39">
        <v>3687805.989173481</v>
      </c>
      <c r="Y13" s="39">
        <v>0</v>
      </c>
      <c r="Z13" s="39">
        <v>645356.1679647735</v>
      </c>
      <c r="AA13" s="39">
        <v>0</v>
      </c>
      <c r="AB13" s="39">
        <v>64992.51662501953</v>
      </c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  <c r="AO13" s="277"/>
      <c r="AP13" s="277"/>
      <c r="AQ13" s="277"/>
      <c r="AR13" s="277"/>
      <c r="AS13" s="277"/>
      <c r="AT13" s="277"/>
    </row>
    <row r="14" spans="1:46" s="61" customFormat="1" ht="11.25">
      <c r="A14" s="62">
        <v>3</v>
      </c>
      <c r="B14" s="279" t="s">
        <v>204</v>
      </c>
      <c r="C14" s="62" t="s">
        <v>1294</v>
      </c>
      <c r="D14" s="262" t="s">
        <v>852</v>
      </c>
      <c r="E14" s="62" t="s">
        <v>893</v>
      </c>
      <c r="F14" s="39">
        <v>248504528</v>
      </c>
      <c r="G14" s="39">
        <v>130950516.67367142</v>
      </c>
      <c r="H14" s="39">
        <v>30039788.457934856</v>
      </c>
      <c r="I14" s="39">
        <v>35887535.03127992</v>
      </c>
      <c r="J14" s="39">
        <v>23448961.43671641</v>
      </c>
      <c r="K14" s="39">
        <v>21773139.212644443</v>
      </c>
      <c r="L14" s="39">
        <v>0</v>
      </c>
      <c r="M14" s="39">
        <v>5370178.345494524</v>
      </c>
      <c r="N14" s="39">
        <v>939766.8230135088</v>
      </c>
      <c r="O14" s="39">
        <v>94642.0192449159</v>
      </c>
      <c r="P14" s="39">
        <v>130950516.67367142</v>
      </c>
      <c r="Q14" s="39">
        <v>30039788.457934856</v>
      </c>
      <c r="R14" s="39">
        <v>35887535.03127992</v>
      </c>
      <c r="S14" s="39">
        <v>23448961.43671641</v>
      </c>
      <c r="T14" s="39">
        <v>19842643.82363473</v>
      </c>
      <c r="U14" s="39">
        <v>49070.55169387545</v>
      </c>
      <c r="V14" s="39">
        <v>1881424.8373158388</v>
      </c>
      <c r="W14" s="39">
        <v>0</v>
      </c>
      <c r="X14" s="39">
        <v>5370178.345494524</v>
      </c>
      <c r="Y14" s="39">
        <v>0</v>
      </c>
      <c r="Z14" s="39">
        <v>939766.8230135088</v>
      </c>
      <c r="AA14" s="39">
        <v>0</v>
      </c>
      <c r="AB14" s="39">
        <v>94642.0192449159</v>
      </c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  <c r="AO14" s="277"/>
      <c r="AP14" s="277"/>
      <c r="AQ14" s="277"/>
      <c r="AR14" s="277"/>
      <c r="AS14" s="277"/>
      <c r="AT14" s="277"/>
    </row>
    <row r="15" spans="1:46" s="61" customFormat="1" ht="11.25">
      <c r="A15" s="62">
        <v>4</v>
      </c>
      <c r="B15" s="279" t="s">
        <v>204</v>
      </c>
      <c r="C15" s="274" t="s">
        <v>1295</v>
      </c>
      <c r="D15" s="262" t="s">
        <v>852</v>
      </c>
      <c r="E15" s="62" t="s">
        <v>874</v>
      </c>
      <c r="F15" s="39">
        <v>1E-15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1E-15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5.660224347912326E-17</v>
      </c>
      <c r="X15" s="39">
        <v>0</v>
      </c>
      <c r="Y15" s="39">
        <v>9.433977565208768E-16</v>
      </c>
      <c r="Z15" s="39">
        <v>0</v>
      </c>
      <c r="AA15" s="39">
        <v>0</v>
      </c>
      <c r="AB15" s="39">
        <v>0</v>
      </c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  <c r="AO15" s="277"/>
      <c r="AP15" s="277"/>
      <c r="AQ15" s="277"/>
      <c r="AR15" s="277"/>
      <c r="AS15" s="277"/>
      <c r="AT15" s="277"/>
    </row>
    <row r="16" spans="1:46" s="61" customFormat="1" ht="11.25">
      <c r="A16" s="62">
        <v>5</v>
      </c>
      <c r="B16" s="275" t="s">
        <v>205</v>
      </c>
      <c r="C16" s="274" t="s">
        <v>851</v>
      </c>
      <c r="D16" s="262" t="s">
        <v>852</v>
      </c>
      <c r="E16" s="262" t="s">
        <v>852</v>
      </c>
      <c r="F16" s="39">
        <f aca="true" t="shared" si="0" ref="F16:AB16">(F12+F13+F14+F15)</f>
        <v>1136164797</v>
      </c>
      <c r="G16" s="39">
        <f t="shared" si="0"/>
        <v>598706866.192744</v>
      </c>
      <c r="H16" s="39">
        <f t="shared" si="0"/>
        <v>137342166.07607448</v>
      </c>
      <c r="I16" s="39">
        <f t="shared" si="0"/>
        <v>164078112.7080491</v>
      </c>
      <c r="J16" s="39">
        <f t="shared" si="0"/>
        <v>107208849.37198299</v>
      </c>
      <c r="K16" s="39">
        <f t="shared" si="0"/>
        <v>99546976.0357321</v>
      </c>
      <c r="L16" s="39">
        <f t="shared" si="0"/>
        <v>1E-15</v>
      </c>
      <c r="M16" s="39">
        <f t="shared" si="0"/>
        <v>24552500.668167226</v>
      </c>
      <c r="N16" s="39">
        <f t="shared" si="0"/>
        <v>4296621.837395567</v>
      </c>
      <c r="O16" s="39">
        <f t="shared" si="0"/>
        <v>432704.10985456966</v>
      </c>
      <c r="P16" s="39">
        <f t="shared" si="0"/>
        <v>598706866.192744</v>
      </c>
      <c r="Q16" s="39">
        <f t="shared" si="0"/>
        <v>137342166.07607448</v>
      </c>
      <c r="R16" s="39">
        <f t="shared" si="0"/>
        <v>164078112.7080491</v>
      </c>
      <c r="S16" s="39">
        <f t="shared" si="0"/>
        <v>107208849.37198299</v>
      </c>
      <c r="T16" s="39">
        <f t="shared" si="0"/>
        <v>90720734.84239796</v>
      </c>
      <c r="U16" s="39">
        <f t="shared" si="0"/>
        <v>224350.97602708478</v>
      </c>
      <c r="V16" s="39">
        <f t="shared" si="0"/>
        <v>8601890.21730706</v>
      </c>
      <c r="W16" s="39">
        <f t="shared" si="0"/>
        <v>5.660224347912326E-17</v>
      </c>
      <c r="X16" s="39">
        <f t="shared" si="0"/>
        <v>24552500.668167226</v>
      </c>
      <c r="Y16" s="39">
        <f t="shared" si="0"/>
        <v>9.433977565208768E-16</v>
      </c>
      <c r="Z16" s="39">
        <f t="shared" si="0"/>
        <v>4296621.837395567</v>
      </c>
      <c r="AA16" s="39">
        <f t="shared" si="0"/>
        <v>0</v>
      </c>
      <c r="AB16" s="39">
        <f t="shared" si="0"/>
        <v>432704.10985456966</v>
      </c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  <c r="AO16" s="277"/>
      <c r="AP16" s="277"/>
      <c r="AQ16" s="277"/>
      <c r="AR16" s="277"/>
      <c r="AS16" s="277"/>
      <c r="AT16" s="277"/>
    </row>
    <row r="17" spans="1:46" s="61" customFormat="1" ht="11.25">
      <c r="A17" s="62"/>
      <c r="B17" s="275"/>
      <c r="C17" s="274"/>
      <c r="D17" s="262"/>
      <c r="E17" s="26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  <c r="AO17" s="277"/>
      <c r="AP17" s="277"/>
      <c r="AQ17" s="277"/>
      <c r="AR17" s="277"/>
      <c r="AS17" s="277"/>
      <c r="AT17" s="277"/>
    </row>
    <row r="18" spans="1:46" s="61" customFormat="1" ht="11.25">
      <c r="A18" s="62"/>
      <c r="B18" s="280" t="s">
        <v>206</v>
      </c>
      <c r="C18" s="274"/>
      <c r="D18" s="262"/>
      <c r="E18" s="262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  <c r="AO18" s="277"/>
      <c r="AP18" s="277"/>
      <c r="AQ18" s="277"/>
      <c r="AR18" s="277"/>
      <c r="AS18" s="277"/>
      <c r="AT18" s="277"/>
    </row>
    <row r="19" spans="1:46" s="261" customFormat="1" ht="11.25">
      <c r="A19" s="62">
        <v>9</v>
      </c>
      <c r="B19" s="278" t="s">
        <v>207</v>
      </c>
      <c r="C19" s="274" t="s">
        <v>1282</v>
      </c>
      <c r="D19" s="262" t="s">
        <v>852</v>
      </c>
      <c r="E19" s="62" t="s">
        <v>933</v>
      </c>
      <c r="F19" s="39">
        <v>2876182</v>
      </c>
      <c r="G19" s="39">
        <v>1515616.3228845217</v>
      </c>
      <c r="H19" s="39">
        <v>347679.37446403387</v>
      </c>
      <c r="I19" s="39">
        <v>415360.97193905764</v>
      </c>
      <c r="J19" s="39">
        <v>271397.392014434</v>
      </c>
      <c r="K19" s="39">
        <v>252001.4890308241</v>
      </c>
      <c r="L19" s="39">
        <v>2.5314831154727288E-18</v>
      </c>
      <c r="M19" s="39">
        <v>62154.24088409821</v>
      </c>
      <c r="N19" s="39">
        <v>10876.82563493829</v>
      </c>
      <c r="O19" s="39">
        <v>1095.3831480924996</v>
      </c>
      <c r="P19" s="39">
        <v>1515616.3228845217</v>
      </c>
      <c r="Q19" s="39">
        <v>347679.37446403387</v>
      </c>
      <c r="R19" s="39">
        <v>415360.97193905764</v>
      </c>
      <c r="S19" s="39">
        <v>271397.392014434</v>
      </c>
      <c r="T19" s="39">
        <v>229658.00847680884</v>
      </c>
      <c r="U19" s="39">
        <v>567.9407077523919</v>
      </c>
      <c r="V19" s="39">
        <v>21775.53984626286</v>
      </c>
      <c r="W19" s="39">
        <v>1.4328762366527688E-19</v>
      </c>
      <c r="X19" s="39">
        <v>62154.24088409821</v>
      </c>
      <c r="Y19" s="39">
        <v>2.388195491807452E-18</v>
      </c>
      <c r="Z19" s="39">
        <v>10876.82563493829</v>
      </c>
      <c r="AA19" s="39">
        <v>0</v>
      </c>
      <c r="AB19" s="39">
        <v>1095.3831480924996</v>
      </c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  <c r="AO19" s="277"/>
      <c r="AP19" s="277"/>
      <c r="AQ19" s="277"/>
      <c r="AR19" s="277"/>
      <c r="AS19" s="277"/>
      <c r="AT19" s="277"/>
    </row>
    <row r="20" spans="1:46" s="261" customFormat="1" ht="11.25">
      <c r="A20" s="62">
        <v>500</v>
      </c>
      <c r="B20" s="281" t="s">
        <v>208</v>
      </c>
      <c r="C20" s="274" t="s">
        <v>1398</v>
      </c>
      <c r="D20" s="262" t="s">
        <v>852</v>
      </c>
      <c r="E20" s="62" t="s">
        <v>933</v>
      </c>
      <c r="F20" s="39">
        <v>-36366</v>
      </c>
      <c r="G20" s="39">
        <v>-19163.218182305056</v>
      </c>
      <c r="H20" s="39">
        <v>-4396.004192974943</v>
      </c>
      <c r="I20" s="39">
        <v>-5251.759834925527</v>
      </c>
      <c r="J20" s="39">
        <v>-3431.5066146707363</v>
      </c>
      <c r="K20" s="39">
        <v>-3186.267819663342</v>
      </c>
      <c r="L20" s="39">
        <v>-3.200768066043152E-20</v>
      </c>
      <c r="M20" s="39">
        <v>-785.868600801728</v>
      </c>
      <c r="N20" s="39">
        <v>-137.52489968999387</v>
      </c>
      <c r="O20" s="39">
        <v>-13.849854968681344</v>
      </c>
      <c r="P20" s="39">
        <v>-19163.218182305056</v>
      </c>
      <c r="Q20" s="39">
        <v>-4396.004192974943</v>
      </c>
      <c r="R20" s="39">
        <v>-5251.759834925527</v>
      </c>
      <c r="S20" s="39">
        <v>-3431.5066146707363</v>
      </c>
      <c r="T20" s="39">
        <v>-2903.7603101151562</v>
      </c>
      <c r="U20" s="39">
        <v>-7.180954396531057</v>
      </c>
      <c r="V20" s="39">
        <v>-275.32655515165425</v>
      </c>
      <c r="W20" s="39">
        <v>-1.8117065339437696E-21</v>
      </c>
      <c r="X20" s="39">
        <v>-785.868600801728</v>
      </c>
      <c r="Y20" s="39">
        <v>-3.019597412648775E-20</v>
      </c>
      <c r="Z20" s="39">
        <v>-137.52489968999387</v>
      </c>
      <c r="AA20" s="39">
        <v>0</v>
      </c>
      <c r="AB20" s="39">
        <v>-13.849854968681344</v>
      </c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  <c r="AO20" s="277"/>
      <c r="AP20" s="277"/>
      <c r="AQ20" s="277"/>
      <c r="AR20" s="277"/>
      <c r="AS20" s="277"/>
      <c r="AT20" s="277"/>
    </row>
    <row r="21" spans="1:46" s="261" customFormat="1" ht="11.25">
      <c r="A21" s="62">
        <v>10</v>
      </c>
      <c r="B21" s="282" t="s">
        <v>1416</v>
      </c>
      <c r="C21" s="283" t="s">
        <v>1417</v>
      </c>
      <c r="D21" s="61" t="s">
        <v>852</v>
      </c>
      <c r="E21" s="62" t="s">
        <v>893</v>
      </c>
      <c r="F21" s="39">
        <v>235883147</v>
      </c>
      <c r="G21" s="39">
        <v>124299626.34025559</v>
      </c>
      <c r="H21" s="39">
        <v>28514087.424080864</v>
      </c>
      <c r="I21" s="39">
        <v>34064830.80763443</v>
      </c>
      <c r="J21" s="39">
        <v>22258004.15827557</v>
      </c>
      <c r="K21" s="39">
        <v>20667295.839163434</v>
      </c>
      <c r="L21" s="39">
        <v>0</v>
      </c>
      <c r="M21" s="39">
        <v>5097430.530869447</v>
      </c>
      <c r="N21" s="39">
        <v>892036.6861831124</v>
      </c>
      <c r="O21" s="39">
        <v>89835.21353753893</v>
      </c>
      <c r="P21" s="39">
        <v>124299626.34025559</v>
      </c>
      <c r="Q21" s="39">
        <v>28514087.424080864</v>
      </c>
      <c r="R21" s="39">
        <v>34064830.80763443</v>
      </c>
      <c r="S21" s="39">
        <v>22258004.15827557</v>
      </c>
      <c r="T21" s="39">
        <v>18834849.037113212</v>
      </c>
      <c r="U21" s="39">
        <v>46578.29075282492</v>
      </c>
      <c r="V21" s="39">
        <v>1785868.5112973999</v>
      </c>
      <c r="W21" s="39">
        <v>0</v>
      </c>
      <c r="X21" s="39">
        <v>5097430.530869447</v>
      </c>
      <c r="Y21" s="39">
        <v>0</v>
      </c>
      <c r="Z21" s="39">
        <v>892036.6861831124</v>
      </c>
      <c r="AA21" s="39">
        <v>0</v>
      </c>
      <c r="AB21" s="39">
        <v>89835.21353753893</v>
      </c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  <c r="AO21" s="277"/>
      <c r="AP21" s="277"/>
      <c r="AQ21" s="277"/>
      <c r="AR21" s="277"/>
      <c r="AS21" s="277"/>
      <c r="AT21" s="277"/>
    </row>
    <row r="22" spans="1:46" s="261" customFormat="1" ht="11.25">
      <c r="A22" s="62">
        <v>11</v>
      </c>
      <c r="B22" s="282" t="s">
        <v>1</v>
      </c>
      <c r="C22" s="284" t="s">
        <v>2</v>
      </c>
      <c r="D22" s="262" t="s">
        <v>852</v>
      </c>
      <c r="E22" s="62" t="s">
        <v>933</v>
      </c>
      <c r="F22" s="39">
        <v>898923</v>
      </c>
      <c r="G22" s="39">
        <v>473691.2934634605</v>
      </c>
      <c r="H22" s="39">
        <v>108663.8419722162</v>
      </c>
      <c r="I22" s="39">
        <v>129817.07380769838</v>
      </c>
      <c r="J22" s="39">
        <v>84822.6425941721</v>
      </c>
      <c r="K22" s="39">
        <v>78760.63980793132</v>
      </c>
      <c r="L22" s="39">
        <v>7.911906814694243E-19</v>
      </c>
      <c r="M22" s="39">
        <v>19425.70973542572</v>
      </c>
      <c r="N22" s="39">
        <v>3399.4471595454092</v>
      </c>
      <c r="O22" s="39">
        <v>342.35145955045755</v>
      </c>
      <c r="P22" s="39">
        <v>473691.2934634605</v>
      </c>
      <c r="Q22" s="39">
        <v>108663.8419722162</v>
      </c>
      <c r="R22" s="39">
        <v>129817.07380769838</v>
      </c>
      <c r="S22" s="39">
        <v>84822.6425941721</v>
      </c>
      <c r="T22" s="39">
        <v>71777.40002336378</v>
      </c>
      <c r="U22" s="39">
        <v>177.50440161119965</v>
      </c>
      <c r="V22" s="39">
        <v>6805.735382956346</v>
      </c>
      <c r="W22" s="39">
        <v>4.478316759094581E-20</v>
      </c>
      <c r="X22" s="39">
        <v>19425.70973542572</v>
      </c>
      <c r="Y22" s="39">
        <v>7.464075138784786E-19</v>
      </c>
      <c r="Z22" s="39">
        <v>3399.4471595454092</v>
      </c>
      <c r="AA22" s="39">
        <v>0</v>
      </c>
      <c r="AB22" s="39">
        <v>342.35145955045755</v>
      </c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  <c r="AO22" s="277"/>
      <c r="AP22" s="277"/>
      <c r="AQ22" s="277"/>
      <c r="AR22" s="277"/>
      <c r="AS22" s="277"/>
      <c r="AT22" s="277"/>
    </row>
    <row r="23" spans="1:46" s="261" customFormat="1" ht="11.25">
      <c r="A23" s="62">
        <v>12</v>
      </c>
      <c r="B23" s="282" t="s">
        <v>9</v>
      </c>
      <c r="C23" s="284" t="s">
        <v>10</v>
      </c>
      <c r="D23" s="262" t="s">
        <v>852</v>
      </c>
      <c r="E23" s="62" t="s">
        <v>933</v>
      </c>
      <c r="F23" s="39">
        <v>9609278</v>
      </c>
      <c r="G23" s="39">
        <v>5063649.862190615</v>
      </c>
      <c r="H23" s="39">
        <v>1161591.222005771</v>
      </c>
      <c r="I23" s="39">
        <v>1387714.3552503297</v>
      </c>
      <c r="J23" s="39">
        <v>906734.3402961552</v>
      </c>
      <c r="K23" s="39">
        <v>841932.9390529317</v>
      </c>
      <c r="L23" s="39">
        <v>8.457644547140463E-18</v>
      </c>
      <c r="M23" s="39">
        <v>207656.32339478706</v>
      </c>
      <c r="N23" s="39">
        <v>36339.30025417326</v>
      </c>
      <c r="O23" s="39">
        <v>3659.657555236768</v>
      </c>
      <c r="P23" s="39">
        <v>5063649.862190615</v>
      </c>
      <c r="Q23" s="39">
        <v>1161591.222005771</v>
      </c>
      <c r="R23" s="39">
        <v>1387714.3552503297</v>
      </c>
      <c r="S23" s="39">
        <v>906734.3402961552</v>
      </c>
      <c r="T23" s="39">
        <v>767283.7283523827</v>
      </c>
      <c r="U23" s="39">
        <v>1897.480809041114</v>
      </c>
      <c r="V23" s="39">
        <v>72751.72989150793</v>
      </c>
      <c r="W23" s="39">
        <v>4.787216559171236E-19</v>
      </c>
      <c r="X23" s="39">
        <v>207656.32339478706</v>
      </c>
      <c r="Y23" s="39">
        <v>7.978922891223339E-18</v>
      </c>
      <c r="Z23" s="39">
        <v>36339.30025417326</v>
      </c>
      <c r="AA23" s="39">
        <v>0</v>
      </c>
      <c r="AB23" s="39">
        <v>3659.657555236768</v>
      </c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  <c r="AO23" s="277"/>
      <c r="AP23" s="277"/>
      <c r="AQ23" s="277"/>
      <c r="AR23" s="277"/>
      <c r="AS23" s="277"/>
      <c r="AT23" s="277"/>
    </row>
    <row r="24" spans="1:46" s="261" customFormat="1" ht="11.25">
      <c r="A24" s="62">
        <v>13</v>
      </c>
      <c r="B24" s="285" t="s">
        <v>17</v>
      </c>
      <c r="C24" s="283" t="s">
        <v>18</v>
      </c>
      <c r="D24" s="262" t="s">
        <v>852</v>
      </c>
      <c r="E24" s="62" t="s">
        <v>933</v>
      </c>
      <c r="F24" s="39">
        <v>114578534</v>
      </c>
      <c r="G24" s="39">
        <v>60377645.21945381</v>
      </c>
      <c r="H24" s="39">
        <v>13850511.903671615</v>
      </c>
      <c r="I24" s="39">
        <v>16546745.388710573</v>
      </c>
      <c r="J24" s="39">
        <v>10811664.668104157</v>
      </c>
      <c r="K24" s="39">
        <v>10038989.597657207</v>
      </c>
      <c r="L24" s="39">
        <v>1.0084675594820423E-16</v>
      </c>
      <c r="M24" s="39">
        <v>2476040.0428007813</v>
      </c>
      <c r="N24" s="39">
        <v>433300.3738375556</v>
      </c>
      <c r="O24" s="39">
        <v>43636.80576428873</v>
      </c>
      <c r="P24" s="39">
        <v>60377645.21945381</v>
      </c>
      <c r="Q24" s="39">
        <v>13850511.903671615</v>
      </c>
      <c r="R24" s="39">
        <v>16546745.388710573</v>
      </c>
      <c r="S24" s="39">
        <v>10811664.668104157</v>
      </c>
      <c r="T24" s="39">
        <v>9148891.806093052</v>
      </c>
      <c r="U24" s="39">
        <v>22625.068126144834</v>
      </c>
      <c r="V24" s="39">
        <v>867472.7234380103</v>
      </c>
      <c r="W24" s="39">
        <v>5.708152634259977E-18</v>
      </c>
      <c r="X24" s="39">
        <v>2476040.0428007813</v>
      </c>
      <c r="Y24" s="39">
        <v>9.513860331394425E-17</v>
      </c>
      <c r="Z24" s="39">
        <v>433300.3738375556</v>
      </c>
      <c r="AA24" s="39">
        <v>0</v>
      </c>
      <c r="AB24" s="39">
        <v>43636.80576428873</v>
      </c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  <c r="AO24" s="277"/>
      <c r="AP24" s="277"/>
      <c r="AQ24" s="277"/>
      <c r="AR24" s="277"/>
      <c r="AS24" s="277"/>
      <c r="AT24" s="277"/>
    </row>
    <row r="25" spans="1:46" s="261" customFormat="1" ht="11.25">
      <c r="A25" s="62">
        <v>14</v>
      </c>
      <c r="B25" s="285" t="s">
        <v>209</v>
      </c>
      <c r="C25" s="283" t="s">
        <v>30</v>
      </c>
      <c r="D25" s="262" t="s">
        <v>852</v>
      </c>
      <c r="E25" s="62" t="s">
        <v>933</v>
      </c>
      <c r="F25" s="39">
        <v>-385953284</v>
      </c>
      <c r="G25" s="39">
        <v>-203379722.52843714</v>
      </c>
      <c r="H25" s="39">
        <v>-46654904.43701394</v>
      </c>
      <c r="I25" s="39">
        <v>-55737060.85543652</v>
      </c>
      <c r="J25" s="39">
        <v>-36418667.079136916</v>
      </c>
      <c r="K25" s="39">
        <v>-33815941.503123425</v>
      </c>
      <c r="L25" s="39">
        <v>-3.3969832987177123E-16</v>
      </c>
      <c r="M25" s="39">
        <v>-8340443.471151952</v>
      </c>
      <c r="N25" s="39">
        <v>-1459555.2622538551</v>
      </c>
      <c r="O25" s="39">
        <v>-146988.86344624872</v>
      </c>
      <c r="P25" s="39">
        <v>-203379722.52843714</v>
      </c>
      <c r="Q25" s="39">
        <v>-46654904.43701394</v>
      </c>
      <c r="R25" s="39">
        <v>-55737060.85543652</v>
      </c>
      <c r="S25" s="39">
        <v>-36418667.079136916</v>
      </c>
      <c r="T25" s="39">
        <v>-30817682.110702384</v>
      </c>
      <c r="U25" s="39">
        <v>-76211.65186150247</v>
      </c>
      <c r="V25" s="39">
        <v>-2922047.740559535</v>
      </c>
      <c r="W25" s="39">
        <v>-1.9227687576853523E-17</v>
      </c>
      <c r="X25" s="39">
        <v>-8340443.471151952</v>
      </c>
      <c r="Y25" s="39">
        <v>-3.204706422949177E-16</v>
      </c>
      <c r="Z25" s="39">
        <v>-1459555.2622538551</v>
      </c>
      <c r="AA25" s="39">
        <v>0</v>
      </c>
      <c r="AB25" s="39">
        <v>-146988.86344624872</v>
      </c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  <c r="AO25" s="277"/>
      <c r="AP25" s="277"/>
      <c r="AQ25" s="277"/>
      <c r="AR25" s="277"/>
      <c r="AS25" s="277"/>
      <c r="AT25" s="277"/>
    </row>
    <row r="26" spans="1:46" s="261" customFormat="1" ht="11.25">
      <c r="A26" s="62">
        <v>15</v>
      </c>
      <c r="B26" s="285" t="s">
        <v>31</v>
      </c>
      <c r="C26" s="284" t="s">
        <v>32</v>
      </c>
      <c r="D26" s="262" t="s">
        <v>852</v>
      </c>
      <c r="E26" s="62" t="s">
        <v>933</v>
      </c>
      <c r="F26" s="39">
        <v>-104530543.00000001</v>
      </c>
      <c r="G26" s="39">
        <v>-55082813.67826597</v>
      </c>
      <c r="H26" s="39">
        <v>-12635888.063629422</v>
      </c>
      <c r="I26" s="39">
        <v>-15095674.730527297</v>
      </c>
      <c r="J26" s="39">
        <v>-9863533.238179173</v>
      </c>
      <c r="K26" s="39">
        <v>-9158618.086477347</v>
      </c>
      <c r="L26" s="39">
        <v>-9.200297639568568E-17</v>
      </c>
      <c r="M26" s="39">
        <v>-2258903.1394284456</v>
      </c>
      <c r="N26" s="39">
        <v>-395301.99748709204</v>
      </c>
      <c r="O26" s="39">
        <v>-39810.06600526615</v>
      </c>
      <c r="P26" s="39">
        <v>-55082813.67826597</v>
      </c>
      <c r="Q26" s="39">
        <v>-12635888.063629422</v>
      </c>
      <c r="R26" s="39">
        <v>-15095674.730527297</v>
      </c>
      <c r="S26" s="39">
        <v>-9863533.238179173</v>
      </c>
      <c r="T26" s="39">
        <v>-8346577.626304397</v>
      </c>
      <c r="U26" s="39">
        <v>-20640.957551768923</v>
      </c>
      <c r="V26" s="39">
        <v>-791399.5026211808</v>
      </c>
      <c r="W26" s="39">
        <v>-5.207574870752631E-18</v>
      </c>
      <c r="X26" s="39">
        <v>-2258903.1394284456</v>
      </c>
      <c r="Y26" s="39">
        <v>-8.679540152493305E-17</v>
      </c>
      <c r="Z26" s="39">
        <v>-395301.99748709204</v>
      </c>
      <c r="AA26" s="39">
        <v>0</v>
      </c>
      <c r="AB26" s="39">
        <v>-39810.06600526615</v>
      </c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  <c r="AO26" s="277"/>
      <c r="AP26" s="277"/>
      <c r="AQ26" s="277"/>
      <c r="AR26" s="277"/>
      <c r="AS26" s="277"/>
      <c r="AT26" s="277"/>
    </row>
    <row r="27" spans="1:46" s="261" customFormat="1" ht="11.25">
      <c r="A27" s="62">
        <v>16</v>
      </c>
      <c r="B27" s="282" t="s">
        <v>33</v>
      </c>
      <c r="C27" s="283" t="s">
        <v>34</v>
      </c>
      <c r="D27" s="262" t="s">
        <v>852</v>
      </c>
      <c r="E27" s="62" t="s">
        <v>933</v>
      </c>
      <c r="F27" s="39">
        <v>-98094870</v>
      </c>
      <c r="G27" s="39">
        <v>-51691508.45225899</v>
      </c>
      <c r="H27" s="39">
        <v>-11857929.379896935</v>
      </c>
      <c r="I27" s="39">
        <v>-14166273.394880958</v>
      </c>
      <c r="J27" s="39">
        <v>-9256261.21295347</v>
      </c>
      <c r="K27" s="39">
        <v>-8594745.849283917</v>
      </c>
      <c r="L27" s="39">
        <v>-8.633859300958433E-17</v>
      </c>
      <c r="M27" s="39">
        <v>-2119828.362556437</v>
      </c>
      <c r="N27" s="39">
        <v>-370964.2841349884</v>
      </c>
      <c r="O27" s="39">
        <v>-37359.064034308154</v>
      </c>
      <c r="P27" s="39">
        <v>-51691508.45225899</v>
      </c>
      <c r="Q27" s="39">
        <v>-11857929.379896935</v>
      </c>
      <c r="R27" s="39">
        <v>-14166273.394880958</v>
      </c>
      <c r="S27" s="39">
        <v>-9256261.21295347</v>
      </c>
      <c r="T27" s="39">
        <v>-7832700.603088212</v>
      </c>
      <c r="U27" s="39">
        <v>-19370.147610505483</v>
      </c>
      <c r="V27" s="39">
        <v>-742675.0985851991</v>
      </c>
      <c r="W27" s="39">
        <v>-4.886958063173422E-18</v>
      </c>
      <c r="X27" s="39">
        <v>-2119828.362556437</v>
      </c>
      <c r="Y27" s="39">
        <v>-8.145163494641091E-17</v>
      </c>
      <c r="Z27" s="39">
        <v>-370964.2841349884</v>
      </c>
      <c r="AA27" s="39">
        <v>0</v>
      </c>
      <c r="AB27" s="39">
        <v>-37359.064034308154</v>
      </c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  <c r="AO27" s="277"/>
      <c r="AP27" s="277"/>
      <c r="AQ27" s="277"/>
      <c r="AR27" s="277"/>
      <c r="AS27" s="277"/>
      <c r="AT27" s="277"/>
    </row>
    <row r="28" spans="1:46" s="261" customFormat="1" ht="11.25">
      <c r="A28" s="62">
        <v>17</v>
      </c>
      <c r="B28" s="285" t="s">
        <v>49</v>
      </c>
      <c r="C28" s="284" t="s">
        <v>50</v>
      </c>
      <c r="D28" s="262" t="s">
        <v>852</v>
      </c>
      <c r="E28" s="62" t="s">
        <v>933</v>
      </c>
      <c r="F28" s="39">
        <v>-582686</v>
      </c>
      <c r="G28" s="39">
        <v>-307048.8629427103</v>
      </c>
      <c r="H28" s="39">
        <v>-70436.39936170592</v>
      </c>
      <c r="I28" s="39">
        <v>-84148.02098590482</v>
      </c>
      <c r="J28" s="39">
        <v>-54982.42488247353</v>
      </c>
      <c r="K28" s="39">
        <v>-51053.00695067794</v>
      </c>
      <c r="L28" s="39">
        <v>-5.128534183936699E-19</v>
      </c>
      <c r="M28" s="39">
        <v>-12591.833897782424</v>
      </c>
      <c r="N28" s="39">
        <v>-2203.5371968532077</v>
      </c>
      <c r="O28" s="39">
        <v>-221.9137818919061</v>
      </c>
      <c r="P28" s="39">
        <v>-307048.8629427103</v>
      </c>
      <c r="Q28" s="39">
        <v>-70436.39936170592</v>
      </c>
      <c r="R28" s="39">
        <v>-84148.02098590482</v>
      </c>
      <c r="S28" s="39">
        <v>-54982.42488247353</v>
      </c>
      <c r="T28" s="39">
        <v>-46526.438983109496</v>
      </c>
      <c r="U28" s="39">
        <v>-115.0591649754467</v>
      </c>
      <c r="V28" s="39">
        <v>-4411.508802592993</v>
      </c>
      <c r="W28" s="39">
        <v>-2.9028654057019174E-20</v>
      </c>
      <c r="X28" s="39">
        <v>-12591.833897782424</v>
      </c>
      <c r="Y28" s="39">
        <v>-4.8382476433665075E-19</v>
      </c>
      <c r="Z28" s="39">
        <v>-2203.5371968532077</v>
      </c>
      <c r="AA28" s="39">
        <v>0</v>
      </c>
      <c r="AB28" s="39">
        <v>-221.9137818919061</v>
      </c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  <c r="AO28" s="277"/>
      <c r="AP28" s="277"/>
      <c r="AQ28" s="277"/>
      <c r="AR28" s="277"/>
      <c r="AS28" s="277"/>
      <c r="AT28" s="277"/>
    </row>
    <row r="29" spans="1:46" s="261" customFormat="1" ht="11.25">
      <c r="A29" s="62">
        <v>18</v>
      </c>
      <c r="B29" s="282" t="s">
        <v>51</v>
      </c>
      <c r="C29" s="284" t="s">
        <v>52</v>
      </c>
      <c r="D29" s="262" t="s">
        <v>852</v>
      </c>
      <c r="E29" s="62" t="s">
        <v>933</v>
      </c>
      <c r="F29" s="39">
        <v>-825405</v>
      </c>
      <c r="G29" s="39">
        <v>-434950.67105993244</v>
      </c>
      <c r="H29" s="39">
        <v>-99776.82013150971</v>
      </c>
      <c r="I29" s="39">
        <v>-119200.0447271271</v>
      </c>
      <c r="J29" s="39">
        <v>-77885.46217022215</v>
      </c>
      <c r="K29" s="39">
        <v>-72319.23746601827</v>
      </c>
      <c r="L29" s="39">
        <v>-7.264835190981543E-19</v>
      </c>
      <c r="M29" s="39">
        <v>-17836.987088069905</v>
      </c>
      <c r="N29" s="39">
        <v>-3121.4249526651092</v>
      </c>
      <c r="O29" s="39">
        <v>-314.35240445538204</v>
      </c>
      <c r="P29" s="39">
        <v>-434950.67105993244</v>
      </c>
      <c r="Q29" s="39">
        <v>-99776.82013150971</v>
      </c>
      <c r="R29" s="39">
        <v>-119200.0447271271</v>
      </c>
      <c r="S29" s="39">
        <v>-77885.46217022215</v>
      </c>
      <c r="T29" s="39">
        <v>-65907.11870347579</v>
      </c>
      <c r="U29" s="39">
        <v>-162.98728657726218</v>
      </c>
      <c r="V29" s="39">
        <v>-6249.131475965219</v>
      </c>
      <c r="W29" s="39">
        <v>-4.112059703156402E-20</v>
      </c>
      <c r="X29" s="39">
        <v>-17836.987088069905</v>
      </c>
      <c r="Y29" s="39">
        <v>-6.853629220665903E-19</v>
      </c>
      <c r="Z29" s="39">
        <v>-3121.4249526651092</v>
      </c>
      <c r="AA29" s="39">
        <v>0</v>
      </c>
      <c r="AB29" s="39">
        <v>-314.35240445538204</v>
      </c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  <c r="AO29" s="277"/>
      <c r="AP29" s="277"/>
      <c r="AQ29" s="277"/>
      <c r="AR29" s="277"/>
      <c r="AS29" s="277"/>
      <c r="AT29" s="277"/>
    </row>
    <row r="30" spans="1:46" s="261" customFormat="1" ht="11.25">
      <c r="A30" s="62">
        <v>19</v>
      </c>
      <c r="B30" s="285" t="s">
        <v>210</v>
      </c>
      <c r="C30" s="284" t="s">
        <v>54</v>
      </c>
      <c r="D30" s="262" t="s">
        <v>852</v>
      </c>
      <c r="E30" s="62" t="s">
        <v>933</v>
      </c>
      <c r="F30" s="39">
        <v>-424279</v>
      </c>
      <c r="G30" s="39">
        <v>-223575.6213817908</v>
      </c>
      <c r="H30" s="39">
        <v>-51287.8035250293</v>
      </c>
      <c r="I30" s="39">
        <v>-61271.83113354142</v>
      </c>
      <c r="J30" s="39">
        <v>-40035.09308051161</v>
      </c>
      <c r="K30" s="39">
        <v>-37173.9131127686</v>
      </c>
      <c r="L30" s="39">
        <v>-3.7343086242444107E-19</v>
      </c>
      <c r="M30" s="39">
        <v>-9168.661499190352</v>
      </c>
      <c r="N30" s="39">
        <v>-1604.4911982503133</v>
      </c>
      <c r="O30" s="39">
        <v>-161.58506891759203</v>
      </c>
      <c r="P30" s="39">
        <v>-223575.6213817908</v>
      </c>
      <c r="Q30" s="39">
        <v>-51287.8035250293</v>
      </c>
      <c r="R30" s="39">
        <v>-61271.83113354142</v>
      </c>
      <c r="S30" s="39">
        <v>-40035.09308051161</v>
      </c>
      <c r="T30" s="39">
        <v>-33877.9222519757</v>
      </c>
      <c r="U30" s="39">
        <v>-83.77957846355937</v>
      </c>
      <c r="V30" s="39">
        <v>-3212.211282329338</v>
      </c>
      <c r="W30" s="39">
        <v>-2.1137024597567193E-20</v>
      </c>
      <c r="X30" s="39">
        <v>-9168.661499190352</v>
      </c>
      <c r="Y30" s="39">
        <v>-3.5229383782687388E-19</v>
      </c>
      <c r="Z30" s="39">
        <v>-1604.4911982503133</v>
      </c>
      <c r="AA30" s="39">
        <v>0</v>
      </c>
      <c r="AB30" s="39">
        <v>-161.58506891759203</v>
      </c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  <c r="AO30" s="277"/>
      <c r="AP30" s="277"/>
      <c r="AQ30" s="277"/>
      <c r="AR30" s="277"/>
      <c r="AS30" s="277"/>
      <c r="AT30" s="277"/>
    </row>
    <row r="31" spans="1:46" s="261" customFormat="1" ht="11.25">
      <c r="A31" s="62">
        <v>20</v>
      </c>
      <c r="B31" s="286" t="s">
        <v>64</v>
      </c>
      <c r="C31" s="62" t="s">
        <v>65</v>
      </c>
      <c r="D31" s="262" t="s">
        <v>852</v>
      </c>
      <c r="E31" s="62" t="s">
        <v>933</v>
      </c>
      <c r="F31" s="39">
        <v>-529220</v>
      </c>
      <c r="G31" s="39">
        <v>-278874.7271198229</v>
      </c>
      <c r="H31" s="39">
        <v>-63973.30855761424</v>
      </c>
      <c r="I31" s="39">
        <v>-76426.78160477609</v>
      </c>
      <c r="J31" s="39">
        <v>-49937.35716372565</v>
      </c>
      <c r="K31" s="39">
        <v>-46368.49407474657</v>
      </c>
      <c r="L31" s="39">
        <v>-4.657951041938506E-19</v>
      </c>
      <c r="M31" s="39">
        <v>-11436.434606948536</v>
      </c>
      <c r="N31" s="39">
        <v>-2001.3454164312423</v>
      </c>
      <c r="O31" s="39">
        <v>-201.5514559348166</v>
      </c>
      <c r="P31" s="39">
        <v>-278874.7271198229</v>
      </c>
      <c r="Q31" s="39">
        <v>-63973.30855761424</v>
      </c>
      <c r="R31" s="39">
        <v>-76426.78160477609</v>
      </c>
      <c r="S31" s="39">
        <v>-49937.35716372565</v>
      </c>
      <c r="T31" s="39">
        <v>-42257.27413845744</v>
      </c>
      <c r="U31" s="39">
        <v>-104.50158625452802</v>
      </c>
      <c r="V31" s="39">
        <v>-4006.7183500346055</v>
      </c>
      <c r="W31" s="39">
        <v>-2.6365047898963918E-20</v>
      </c>
      <c r="X31" s="39">
        <v>-11436.434606948536</v>
      </c>
      <c r="Y31" s="39">
        <v>-4.394300562948867E-19</v>
      </c>
      <c r="Z31" s="39">
        <v>-2001.3454164312423</v>
      </c>
      <c r="AA31" s="39">
        <v>0</v>
      </c>
      <c r="AB31" s="39">
        <v>-201.5514559348166</v>
      </c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  <c r="AO31" s="277"/>
      <c r="AP31" s="277"/>
      <c r="AQ31" s="277"/>
      <c r="AR31" s="277"/>
      <c r="AS31" s="277"/>
      <c r="AT31" s="277"/>
    </row>
    <row r="32" spans="1:46" s="261" customFormat="1" ht="33.75">
      <c r="A32" s="62">
        <v>21</v>
      </c>
      <c r="B32" s="285" t="s">
        <v>211</v>
      </c>
      <c r="C32" s="284" t="s">
        <v>212</v>
      </c>
      <c r="D32" s="262" t="s">
        <v>852</v>
      </c>
      <c r="E32" s="62" t="s">
        <v>852</v>
      </c>
      <c r="F32" s="39">
        <f aca="true" t="shared" si="1" ref="F32:AB32">(F19+F21+F22+F23+F24+F25+F26+F27+F28+F29+F30+F31+F20)</f>
        <v>-227130589</v>
      </c>
      <c r="G32" s="39">
        <f t="shared" si="1"/>
        <v>-119687428.72140066</v>
      </c>
      <c r="H32" s="39">
        <f t="shared" si="1"/>
        <v>-27456058.450114634</v>
      </c>
      <c r="I32" s="39">
        <f t="shared" si="1"/>
        <v>-32800838.82178896</v>
      </c>
      <c r="J32" s="39">
        <f t="shared" si="1"/>
        <v>-21432110.172896676</v>
      </c>
      <c r="K32" s="39">
        <f t="shared" si="1"/>
        <v>-19900425.853596233</v>
      </c>
      <c r="L32" s="39">
        <f t="shared" si="1"/>
        <v>-4.075233955695249E-16</v>
      </c>
      <c r="M32" s="39">
        <f t="shared" si="1"/>
        <v>-4908287.911145088</v>
      </c>
      <c r="N32" s="39">
        <f t="shared" si="1"/>
        <v>-858937.2344705003</v>
      </c>
      <c r="O32" s="39">
        <f t="shared" si="1"/>
        <v>-86501.834587284</v>
      </c>
      <c r="P32" s="39">
        <f t="shared" si="1"/>
        <v>-119687428.72140066</v>
      </c>
      <c r="Q32" s="39">
        <f t="shared" si="1"/>
        <v>-27456058.450114634</v>
      </c>
      <c r="R32" s="39">
        <f t="shared" si="1"/>
        <v>-32800838.82178896</v>
      </c>
      <c r="S32" s="39">
        <f t="shared" si="1"/>
        <v>-21432110.172896676</v>
      </c>
      <c r="T32" s="39">
        <f t="shared" si="1"/>
        <v>-18135972.87442331</v>
      </c>
      <c r="U32" s="39">
        <f t="shared" si="1"/>
        <v>-44849.98079706974</v>
      </c>
      <c r="V32" s="39">
        <f t="shared" si="1"/>
        <v>-1719602.9983758517</v>
      </c>
      <c r="W32" s="39">
        <f t="shared" si="1"/>
        <v>-2.306673845946531E-17</v>
      </c>
      <c r="X32" s="39">
        <f t="shared" si="1"/>
        <v>-4908287.911145088</v>
      </c>
      <c r="Y32" s="39">
        <f t="shared" si="1"/>
        <v>-3.844566571100597E-16</v>
      </c>
      <c r="Z32" s="39">
        <f t="shared" si="1"/>
        <v>-858937.2344705003</v>
      </c>
      <c r="AA32" s="39">
        <f t="shared" si="1"/>
        <v>0</v>
      </c>
      <c r="AB32" s="39">
        <f t="shared" si="1"/>
        <v>-86501.834587284</v>
      </c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  <c r="AO32" s="277"/>
      <c r="AP32" s="277"/>
      <c r="AQ32" s="277"/>
      <c r="AR32" s="277"/>
      <c r="AS32" s="277"/>
      <c r="AT32" s="277"/>
    </row>
    <row r="33" spans="1:46" s="261" customFormat="1" ht="11.25">
      <c r="A33" s="62">
        <v>22</v>
      </c>
      <c r="B33" s="285" t="s">
        <v>213</v>
      </c>
      <c r="C33" s="284" t="s">
        <v>214</v>
      </c>
      <c r="D33" s="262" t="s">
        <v>852</v>
      </c>
      <c r="E33" s="62" t="s">
        <v>852</v>
      </c>
      <c r="F33" s="39">
        <f aca="true" t="shared" si="2" ref="F33:AB33">(F16+F32)</f>
        <v>909034208</v>
      </c>
      <c r="G33" s="39">
        <f t="shared" si="2"/>
        <v>479019437.47134334</v>
      </c>
      <c r="H33" s="39">
        <f t="shared" si="2"/>
        <v>109886107.62595984</v>
      </c>
      <c r="I33" s="39">
        <f t="shared" si="2"/>
        <v>131277273.88626012</v>
      </c>
      <c r="J33" s="39">
        <f t="shared" si="2"/>
        <v>85776739.19908631</v>
      </c>
      <c r="K33" s="39">
        <f t="shared" si="2"/>
        <v>79646550.18213588</v>
      </c>
      <c r="L33" s="39">
        <f t="shared" si="2"/>
        <v>5.924766044304752E-16</v>
      </c>
      <c r="M33" s="39">
        <f t="shared" si="2"/>
        <v>19644212.75702214</v>
      </c>
      <c r="N33" s="39">
        <f t="shared" si="2"/>
        <v>3437684.6029250673</v>
      </c>
      <c r="O33" s="39">
        <f t="shared" si="2"/>
        <v>346202.27526728564</v>
      </c>
      <c r="P33" s="39">
        <f t="shared" si="2"/>
        <v>479019437.47134334</v>
      </c>
      <c r="Q33" s="39">
        <f t="shared" si="2"/>
        <v>109886107.62595984</v>
      </c>
      <c r="R33" s="39">
        <f t="shared" si="2"/>
        <v>131277273.88626012</v>
      </c>
      <c r="S33" s="39">
        <f t="shared" si="2"/>
        <v>85776739.19908631</v>
      </c>
      <c r="T33" s="39">
        <f t="shared" si="2"/>
        <v>72584761.96797465</v>
      </c>
      <c r="U33" s="39">
        <f t="shared" si="2"/>
        <v>179500.99523001505</v>
      </c>
      <c r="V33" s="39">
        <f t="shared" si="2"/>
        <v>6882287.218931207</v>
      </c>
      <c r="W33" s="39">
        <f t="shared" si="2"/>
        <v>3.353550501965795E-17</v>
      </c>
      <c r="X33" s="39">
        <f t="shared" si="2"/>
        <v>19644212.75702214</v>
      </c>
      <c r="Y33" s="39">
        <f t="shared" si="2"/>
        <v>5.589410994108171E-16</v>
      </c>
      <c r="Z33" s="39">
        <f t="shared" si="2"/>
        <v>3437684.6029250673</v>
      </c>
      <c r="AA33" s="39">
        <f t="shared" si="2"/>
        <v>0</v>
      </c>
      <c r="AB33" s="39">
        <f t="shared" si="2"/>
        <v>346202.27526728564</v>
      </c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  <c r="AO33" s="277"/>
      <c r="AP33" s="277"/>
      <c r="AQ33" s="277"/>
      <c r="AR33" s="277"/>
      <c r="AS33" s="277"/>
      <c r="AT33" s="277"/>
    </row>
    <row r="34" spans="1:46" s="261" customFormat="1" ht="11.25">
      <c r="A34" s="62"/>
      <c r="B34" s="285"/>
      <c r="C34" s="284"/>
      <c r="D34" s="61"/>
      <c r="E34" s="62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  <c r="AO34" s="277"/>
      <c r="AP34" s="277"/>
      <c r="AQ34" s="277"/>
      <c r="AR34" s="277"/>
      <c r="AS34" s="277"/>
      <c r="AT34" s="277"/>
    </row>
    <row r="35" spans="1:46" s="261" customFormat="1" ht="11.25">
      <c r="A35" s="62">
        <v>23</v>
      </c>
      <c r="B35" s="282" t="s">
        <v>215</v>
      </c>
      <c r="C35" s="283" t="s">
        <v>830</v>
      </c>
      <c r="D35" s="61" t="s">
        <v>852</v>
      </c>
      <c r="E35" s="62" t="s">
        <v>852</v>
      </c>
      <c r="F35" s="39">
        <v>232200621.99999997</v>
      </c>
      <c r="G35" s="39">
        <v>138228136.73512325</v>
      </c>
      <c r="H35" s="39">
        <v>27777602.770698383</v>
      </c>
      <c r="I35" s="39">
        <v>27518204.797902297</v>
      </c>
      <c r="J35" s="39">
        <v>15202005.943125278</v>
      </c>
      <c r="K35" s="39">
        <v>15304872.488886742</v>
      </c>
      <c r="L35" s="39">
        <v>2308162.5688318494</v>
      </c>
      <c r="M35" s="39">
        <v>2742006.618272894</v>
      </c>
      <c r="N35" s="39">
        <v>2557862.6270056795</v>
      </c>
      <c r="O35" s="39">
        <v>561767.450153601</v>
      </c>
      <c r="P35" s="39">
        <v>138228136.73512325</v>
      </c>
      <c r="Q35" s="39">
        <v>27777602.770698383</v>
      </c>
      <c r="R35" s="39">
        <v>27518204.797902297</v>
      </c>
      <c r="S35" s="39">
        <v>15202005.943125278</v>
      </c>
      <c r="T35" s="39">
        <v>12894128.272536173</v>
      </c>
      <c r="U35" s="39">
        <v>39704.69059759608</v>
      </c>
      <c r="V35" s="39">
        <v>2371039.525752974</v>
      </c>
      <c r="W35" s="39">
        <v>254406.76147863202</v>
      </c>
      <c r="X35" s="39">
        <v>2742006.618272894</v>
      </c>
      <c r="Y35" s="39">
        <v>2053755.8073532172</v>
      </c>
      <c r="Z35" s="39">
        <v>2557862.6270056795</v>
      </c>
      <c r="AA35" s="39">
        <v>502348.6875355195</v>
      </c>
      <c r="AB35" s="39">
        <v>59418.76261808157</v>
      </c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  <c r="AO35" s="277"/>
      <c r="AP35" s="277"/>
      <c r="AQ35" s="277"/>
      <c r="AR35" s="277"/>
      <c r="AS35" s="277"/>
      <c r="AT35" s="277"/>
    </row>
    <row r="36" spans="1:46" s="261" customFormat="1" ht="11.25">
      <c r="A36" s="62">
        <v>24</v>
      </c>
      <c r="B36" s="282" t="s">
        <v>216</v>
      </c>
      <c r="C36" s="283" t="s">
        <v>733</v>
      </c>
      <c r="D36" s="61" t="s">
        <v>852</v>
      </c>
      <c r="E36" s="62" t="s">
        <v>852</v>
      </c>
      <c r="F36" s="39">
        <v>2546059451</v>
      </c>
      <c r="G36" s="39">
        <v>1515659393.5763912</v>
      </c>
      <c r="H36" s="39">
        <v>304578977.6586403</v>
      </c>
      <c r="I36" s="39">
        <v>301734701.64198226</v>
      </c>
      <c r="J36" s="39">
        <v>166688661.6076863</v>
      </c>
      <c r="K36" s="39">
        <v>167816584.25824538</v>
      </c>
      <c r="L36" s="39">
        <v>25308800.08934157</v>
      </c>
      <c r="M36" s="39">
        <v>30065862.033557564</v>
      </c>
      <c r="N36" s="39">
        <v>28046739.322892502</v>
      </c>
      <c r="O36" s="39">
        <v>6159730.81126263</v>
      </c>
      <c r="P36" s="39">
        <v>1515659393.5763912</v>
      </c>
      <c r="Q36" s="39">
        <v>304578977.6586403</v>
      </c>
      <c r="R36" s="39">
        <v>301734701.64198226</v>
      </c>
      <c r="S36" s="39">
        <v>166688661.6076863</v>
      </c>
      <c r="T36" s="39">
        <v>141382985.40258446</v>
      </c>
      <c r="U36" s="39">
        <v>435358.44940605003</v>
      </c>
      <c r="V36" s="39">
        <v>25998240.406254888</v>
      </c>
      <c r="W36" s="39">
        <v>2789547.822404084</v>
      </c>
      <c r="X36" s="39">
        <v>30065862.033557564</v>
      </c>
      <c r="Y36" s="39">
        <v>22519252.266937483</v>
      </c>
      <c r="Z36" s="39">
        <v>28046739.322892502</v>
      </c>
      <c r="AA36" s="39">
        <v>5508209.291520568</v>
      </c>
      <c r="AB36" s="39">
        <v>651521.5197420621</v>
      </c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  <c r="AO36" s="277"/>
      <c r="AP36" s="277"/>
      <c r="AQ36" s="277"/>
      <c r="AR36" s="277"/>
      <c r="AS36" s="277"/>
      <c r="AT36" s="277"/>
    </row>
    <row r="37" spans="1:46" s="261" customFormat="1" ht="11.25">
      <c r="A37" s="62">
        <v>25</v>
      </c>
      <c r="B37" s="282" t="s">
        <v>217</v>
      </c>
      <c r="C37" s="284" t="s">
        <v>218</v>
      </c>
      <c r="D37" s="61" t="s">
        <v>852</v>
      </c>
      <c r="E37" s="62" t="s">
        <v>852</v>
      </c>
      <c r="F37" s="44">
        <f aca="true" t="shared" si="3" ref="F37:AB37">(F35/F36)</f>
        <v>0.09120000002702214</v>
      </c>
      <c r="G37" s="44">
        <f t="shared" si="3"/>
        <v>0.09120000002702215</v>
      </c>
      <c r="H37" s="44">
        <f t="shared" si="3"/>
        <v>0.09120000002702218</v>
      </c>
      <c r="I37" s="44">
        <f t="shared" si="3"/>
        <v>0.09120000002702214</v>
      </c>
      <c r="J37" s="44">
        <f t="shared" si="3"/>
        <v>0.09120000002702215</v>
      </c>
      <c r="K37" s="44">
        <f t="shared" si="3"/>
        <v>0.09120000002702214</v>
      </c>
      <c r="L37" s="44">
        <f t="shared" si="3"/>
        <v>0.09120000002702215</v>
      </c>
      <c r="M37" s="44">
        <f t="shared" si="3"/>
        <v>0.09120000002702215</v>
      </c>
      <c r="N37" s="44">
        <f t="shared" si="3"/>
        <v>0.09120000002702215</v>
      </c>
      <c r="O37" s="44">
        <f t="shared" si="3"/>
        <v>0.09120000002702215</v>
      </c>
      <c r="P37" s="39">
        <f t="shared" si="3"/>
        <v>0.09120000002702215</v>
      </c>
      <c r="Q37" s="39">
        <f t="shared" si="3"/>
        <v>0.09120000002702218</v>
      </c>
      <c r="R37" s="39">
        <f t="shared" si="3"/>
        <v>0.09120000002702214</v>
      </c>
      <c r="S37" s="39">
        <f t="shared" si="3"/>
        <v>0.09120000002702215</v>
      </c>
      <c r="T37" s="39">
        <f t="shared" si="3"/>
        <v>0.09120000002702214</v>
      </c>
      <c r="U37" s="39">
        <f t="shared" si="3"/>
        <v>0.09120000002702215</v>
      </c>
      <c r="V37" s="39">
        <f t="shared" si="3"/>
        <v>0.09120000002702215</v>
      </c>
      <c r="W37" s="39">
        <f t="shared" si="3"/>
        <v>0.09120000002702215</v>
      </c>
      <c r="X37" s="39">
        <f t="shared" si="3"/>
        <v>0.09120000002702215</v>
      </c>
      <c r="Y37" s="39">
        <f t="shared" si="3"/>
        <v>0.09120000002702215</v>
      </c>
      <c r="Z37" s="39">
        <f t="shared" si="3"/>
        <v>0.09120000002702215</v>
      </c>
      <c r="AA37" s="39">
        <f t="shared" si="3"/>
        <v>0.09120000002702217</v>
      </c>
      <c r="AB37" s="39">
        <f t="shared" si="3"/>
        <v>0.09120000002702215</v>
      </c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  <c r="AO37" s="277"/>
      <c r="AP37" s="277"/>
      <c r="AQ37" s="277"/>
      <c r="AR37" s="277"/>
      <c r="AS37" s="277"/>
      <c r="AT37" s="277"/>
    </row>
    <row r="38" spans="1:46" s="261" customFormat="1" ht="11.25">
      <c r="A38" s="62"/>
      <c r="B38" s="282"/>
      <c r="C38" s="287"/>
      <c r="D38" s="61"/>
      <c r="E38" s="6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  <c r="AO38" s="277"/>
      <c r="AP38" s="277"/>
      <c r="AQ38" s="277"/>
      <c r="AR38" s="277"/>
      <c r="AS38" s="277"/>
      <c r="AT38" s="277"/>
    </row>
    <row r="39" spans="1:46" s="261" customFormat="1" ht="22.5">
      <c r="A39" s="62">
        <v>26</v>
      </c>
      <c r="B39" s="282" t="s">
        <v>219</v>
      </c>
      <c r="C39" s="284" t="s">
        <v>220</v>
      </c>
      <c r="D39" s="61" t="s">
        <v>852</v>
      </c>
      <c r="E39" s="62" t="s">
        <v>852</v>
      </c>
      <c r="F39" s="39">
        <f aca="true" t="shared" si="4" ref="F39:AB39">(F33*F37)</f>
        <v>82903919.79416405</v>
      </c>
      <c r="G39" s="39">
        <f t="shared" si="4"/>
        <v>43686572.71033065</v>
      </c>
      <c r="H39" s="39">
        <f t="shared" si="4"/>
        <v>10021613.0184569</v>
      </c>
      <c r="I39" s="39">
        <f t="shared" si="4"/>
        <v>11972487.381974315</v>
      </c>
      <c r="J39" s="39">
        <f t="shared" si="4"/>
        <v>7822838.617274543</v>
      </c>
      <c r="K39" s="39">
        <f t="shared" si="4"/>
        <v>7263765.378763013</v>
      </c>
      <c r="L39" s="39">
        <f t="shared" si="4"/>
        <v>5.403386634006933E-17</v>
      </c>
      <c r="M39" s="39">
        <f t="shared" si="4"/>
        <v>1791552.203971248</v>
      </c>
      <c r="N39" s="39">
        <f t="shared" si="4"/>
        <v>313516.83587965975</v>
      </c>
      <c r="O39" s="39">
        <f t="shared" si="4"/>
        <v>31573.647513731583</v>
      </c>
      <c r="P39" s="39">
        <f t="shared" si="4"/>
        <v>43686572.71033065</v>
      </c>
      <c r="Q39" s="39">
        <f t="shared" si="4"/>
        <v>10021613.0184569</v>
      </c>
      <c r="R39" s="39">
        <f t="shared" si="4"/>
        <v>11972487.381974315</v>
      </c>
      <c r="S39" s="39">
        <f t="shared" si="4"/>
        <v>7822838.617274543</v>
      </c>
      <c r="T39" s="39">
        <f t="shared" si="4"/>
        <v>6619730.293440684</v>
      </c>
      <c r="U39" s="39">
        <f t="shared" si="4"/>
        <v>16370.490769827875</v>
      </c>
      <c r="V39" s="39">
        <f t="shared" si="4"/>
        <v>627664.5945525003</v>
      </c>
      <c r="W39" s="39">
        <f t="shared" si="4"/>
        <v>3.058438058699007E-18</v>
      </c>
      <c r="X39" s="39">
        <f t="shared" si="4"/>
        <v>1791552.203971248</v>
      </c>
      <c r="Y39" s="39">
        <f t="shared" si="4"/>
        <v>5.097542828137031E-17</v>
      </c>
      <c r="Z39" s="39">
        <f t="shared" si="4"/>
        <v>313516.83587965975</v>
      </c>
      <c r="AA39" s="39">
        <f t="shared" si="4"/>
        <v>0</v>
      </c>
      <c r="AB39" s="39">
        <f t="shared" si="4"/>
        <v>31573.647513731583</v>
      </c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  <c r="AO39" s="277"/>
      <c r="AP39" s="277"/>
      <c r="AQ39" s="277"/>
      <c r="AR39" s="277"/>
      <c r="AS39" s="277"/>
      <c r="AT39" s="277"/>
    </row>
    <row r="40" spans="1:46" s="261" customFormat="1" ht="11.25">
      <c r="A40" s="62"/>
      <c r="B40" s="282"/>
      <c r="C40" s="284"/>
      <c r="D40" s="61"/>
      <c r="E40" s="62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  <c r="AO40" s="277"/>
      <c r="AP40" s="277"/>
      <c r="AQ40" s="277"/>
      <c r="AR40" s="277"/>
      <c r="AS40" s="277"/>
      <c r="AT40" s="277"/>
    </row>
    <row r="41" spans="1:46" s="61" customFormat="1" ht="11.25">
      <c r="A41" s="62"/>
      <c r="B41" s="275" t="s">
        <v>221</v>
      </c>
      <c r="C41" s="62"/>
      <c r="D41" s="262"/>
      <c r="E41" s="6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  <c r="AO41" s="277"/>
      <c r="AP41" s="277"/>
      <c r="AQ41" s="277"/>
      <c r="AR41" s="277"/>
      <c r="AS41" s="277"/>
      <c r="AT41" s="277"/>
    </row>
    <row r="42" spans="1:46" s="261" customFormat="1" ht="11.25">
      <c r="A42" s="62">
        <v>27</v>
      </c>
      <c r="B42" s="275" t="s">
        <v>222</v>
      </c>
      <c r="C42" s="62" t="s">
        <v>223</v>
      </c>
      <c r="D42" s="262" t="s">
        <v>852</v>
      </c>
      <c r="E42" s="62" t="s">
        <v>852</v>
      </c>
      <c r="F42" s="39">
        <v>154506</v>
      </c>
      <c r="G42" s="39">
        <v>81417.5930395211</v>
      </c>
      <c r="H42" s="39">
        <v>18677.03414837448</v>
      </c>
      <c r="I42" s="39">
        <v>22312.830805010268</v>
      </c>
      <c r="J42" s="39">
        <v>14579.232277575666</v>
      </c>
      <c r="K42" s="39">
        <v>13537.301208406321</v>
      </c>
      <c r="L42" s="39">
        <v>0</v>
      </c>
      <c r="M42" s="39">
        <v>3338.871859304619</v>
      </c>
      <c r="N42" s="39">
        <v>584.293630080355</v>
      </c>
      <c r="O42" s="39">
        <v>58.84303172719241</v>
      </c>
      <c r="P42" s="39">
        <v>81417.5930395211</v>
      </c>
      <c r="Q42" s="39">
        <v>18677.03414837448</v>
      </c>
      <c r="R42" s="39">
        <v>22312.830805010268</v>
      </c>
      <c r="S42" s="39">
        <v>14579.232277575666</v>
      </c>
      <c r="T42" s="39">
        <v>12337.028831178914</v>
      </c>
      <c r="U42" s="39">
        <v>30.509281746423234</v>
      </c>
      <c r="V42" s="39">
        <v>1169.7630954809845</v>
      </c>
      <c r="W42" s="39">
        <v>0</v>
      </c>
      <c r="X42" s="39">
        <v>3338.871859304619</v>
      </c>
      <c r="Y42" s="39">
        <v>0</v>
      </c>
      <c r="Z42" s="39">
        <v>584.293630080355</v>
      </c>
      <c r="AA42" s="39">
        <v>0</v>
      </c>
      <c r="AB42" s="39">
        <v>58.84303172719241</v>
      </c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  <c r="AO42" s="277"/>
      <c r="AP42" s="277"/>
      <c r="AQ42" s="277"/>
      <c r="AR42" s="277"/>
      <c r="AS42" s="277"/>
      <c r="AT42" s="277"/>
    </row>
    <row r="43" spans="1:46" s="261" customFormat="1" ht="22.5">
      <c r="A43" s="62">
        <v>28</v>
      </c>
      <c r="B43" s="282" t="s">
        <v>224</v>
      </c>
      <c r="C43" s="284" t="s">
        <v>225</v>
      </c>
      <c r="D43" s="61" t="s">
        <v>852</v>
      </c>
      <c r="E43" s="62" t="s">
        <v>852</v>
      </c>
      <c r="F43" s="39">
        <f aca="true" t="shared" si="5" ref="F43:AB43">(F37*F42)</f>
        <v>14090.947204175083</v>
      </c>
      <c r="G43" s="39">
        <f t="shared" si="5"/>
        <v>7425.284487404403</v>
      </c>
      <c r="H43" s="39">
        <f t="shared" si="5"/>
        <v>1703.345514836447</v>
      </c>
      <c r="I43" s="39">
        <f t="shared" si="5"/>
        <v>2034.9301700198769</v>
      </c>
      <c r="J43" s="39">
        <f t="shared" si="5"/>
        <v>1329.625984108863</v>
      </c>
      <c r="K43" s="39">
        <f t="shared" si="5"/>
        <v>1234.6018705724632</v>
      </c>
      <c r="L43" s="39">
        <f t="shared" si="5"/>
        <v>0</v>
      </c>
      <c r="M43" s="39">
        <f t="shared" si="5"/>
        <v>304.50511365880476</v>
      </c>
      <c r="N43" s="39">
        <f t="shared" si="5"/>
        <v>53.28757907911725</v>
      </c>
      <c r="O43" s="39">
        <f t="shared" si="5"/>
        <v>5.366484495110013</v>
      </c>
      <c r="P43" s="39">
        <f t="shared" si="5"/>
        <v>7425.284487404403</v>
      </c>
      <c r="Q43" s="39">
        <f t="shared" si="5"/>
        <v>1703.345514836447</v>
      </c>
      <c r="R43" s="39">
        <f t="shared" si="5"/>
        <v>2034.9301700198769</v>
      </c>
      <c r="S43" s="39">
        <f t="shared" si="5"/>
        <v>1329.625984108863</v>
      </c>
      <c r="T43" s="39">
        <f t="shared" si="5"/>
        <v>1125.1370297368899</v>
      </c>
      <c r="U43" s="39">
        <f t="shared" si="5"/>
        <v>2.7824464960982254</v>
      </c>
      <c r="V43" s="39">
        <f t="shared" si="5"/>
        <v>106.6823943394753</v>
      </c>
      <c r="W43" s="39">
        <f t="shared" si="5"/>
        <v>0</v>
      </c>
      <c r="X43" s="39">
        <f t="shared" si="5"/>
        <v>304.50511365880476</v>
      </c>
      <c r="Y43" s="39">
        <f t="shared" si="5"/>
        <v>0</v>
      </c>
      <c r="Z43" s="39">
        <f t="shared" si="5"/>
        <v>53.28757907911725</v>
      </c>
      <c r="AA43" s="39">
        <f t="shared" si="5"/>
        <v>0</v>
      </c>
      <c r="AB43" s="39">
        <f t="shared" si="5"/>
        <v>5.366484495110013</v>
      </c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  <c r="AO43" s="277"/>
      <c r="AP43" s="277"/>
      <c r="AQ43" s="277"/>
      <c r="AR43" s="277"/>
      <c r="AS43" s="277"/>
      <c r="AT43" s="277"/>
    </row>
    <row r="44" spans="1:46" s="261" customFormat="1" ht="11.25">
      <c r="A44" s="62"/>
      <c r="B44" s="279"/>
      <c r="C44" s="62"/>
      <c r="D44" s="262"/>
      <c r="E44" s="6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  <c r="AO44" s="277"/>
      <c r="AP44" s="277"/>
      <c r="AQ44" s="277"/>
      <c r="AR44" s="277"/>
      <c r="AS44" s="277"/>
      <c r="AT44" s="277"/>
    </row>
    <row r="45" spans="1:46" s="261" customFormat="1" ht="11.25">
      <c r="A45" s="62"/>
      <c r="B45" s="280" t="s">
        <v>226</v>
      </c>
      <c r="C45" s="62"/>
      <c r="D45" s="61"/>
      <c r="E45" s="6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/>
      <c r="AI45"/>
      <c r="AJ45"/>
      <c r="AK45"/>
      <c r="AL45"/>
      <c r="AM45"/>
      <c r="AN45"/>
      <c r="AO45" s="277"/>
      <c r="AP45" s="277"/>
      <c r="AQ45" s="277"/>
      <c r="AR45" s="277"/>
      <c r="AS45" s="277"/>
      <c r="AT45" s="277"/>
    </row>
    <row r="46" spans="1:46" s="261" customFormat="1" ht="11.25">
      <c r="A46" s="62">
        <v>29</v>
      </c>
      <c r="B46" s="279" t="s">
        <v>227</v>
      </c>
      <c r="C46" s="274" t="s">
        <v>936</v>
      </c>
      <c r="D46" s="262" t="s">
        <v>852</v>
      </c>
      <c r="E46" s="62" t="s">
        <v>852</v>
      </c>
      <c r="F46" s="39">
        <v>488566889.00000006</v>
      </c>
      <c r="G46" s="39">
        <v>242660487.93525565</v>
      </c>
      <c r="H46" s="39">
        <v>55609896.74278239</v>
      </c>
      <c r="I46" s="39">
        <v>66428239.98326523</v>
      </c>
      <c r="J46" s="39">
        <v>43398131.30076778</v>
      </c>
      <c r="K46" s="39">
        <v>40278884.25180152</v>
      </c>
      <c r="L46" s="39">
        <v>26672414.543994512</v>
      </c>
      <c r="M46" s="39">
        <v>9930635.1948437</v>
      </c>
      <c r="N46" s="39">
        <v>1736507.5591974636</v>
      </c>
      <c r="O46" s="39">
        <v>1851691.488091784</v>
      </c>
      <c r="P46" s="39">
        <v>242660487.93525565</v>
      </c>
      <c r="Q46" s="39">
        <v>55609896.74278239</v>
      </c>
      <c r="R46" s="39">
        <v>66428239.98326523</v>
      </c>
      <c r="S46" s="39">
        <v>43398131.30076778</v>
      </c>
      <c r="T46" s="39">
        <v>36719485.754658714</v>
      </c>
      <c r="U46" s="39">
        <v>90476.5991907887</v>
      </c>
      <c r="V46" s="39">
        <v>3468921.8979520164</v>
      </c>
      <c r="W46" s="39">
        <v>1507151.524287743</v>
      </c>
      <c r="X46" s="39">
        <v>9930635.1948437</v>
      </c>
      <c r="Y46" s="39">
        <v>25165263.01970677</v>
      </c>
      <c r="Z46" s="39">
        <v>1736507.5591974636</v>
      </c>
      <c r="AA46" s="39">
        <v>1676468.9061644706</v>
      </c>
      <c r="AB46" s="39">
        <v>175222.58192731364</v>
      </c>
      <c r="AC46" s="39"/>
      <c r="AD46" s="39"/>
      <c r="AE46" s="39"/>
      <c r="AF46" s="39"/>
      <c r="AG46" s="39"/>
      <c r="AH46"/>
      <c r="AI46"/>
      <c r="AJ46"/>
      <c r="AK46"/>
      <c r="AL46"/>
      <c r="AM46"/>
      <c r="AN46"/>
      <c r="AO46" s="277"/>
      <c r="AP46" s="277"/>
      <c r="AQ46" s="277"/>
      <c r="AR46" s="277"/>
      <c r="AS46" s="277"/>
      <c r="AT46" s="277"/>
    </row>
    <row r="47" spans="1:46" s="261" customFormat="1" ht="11.25">
      <c r="A47" s="62">
        <v>30</v>
      </c>
      <c r="B47" s="280" t="s">
        <v>228</v>
      </c>
      <c r="C47" s="274" t="s">
        <v>964</v>
      </c>
      <c r="D47" s="262" t="s">
        <v>852</v>
      </c>
      <c r="E47" s="62" t="s">
        <v>852</v>
      </c>
      <c r="F47" s="39">
        <v>2290153615</v>
      </c>
      <c r="G47" s="39">
        <v>1508905802.4011793</v>
      </c>
      <c r="H47" s="39">
        <v>273635112.82517725</v>
      </c>
      <c r="I47" s="39">
        <v>224782701.7488728</v>
      </c>
      <c r="J47" s="39">
        <v>95540015.88278693</v>
      </c>
      <c r="K47" s="39">
        <v>110301931.13932592</v>
      </c>
      <c r="L47" s="39">
        <v>23949224.372420795</v>
      </c>
      <c r="M47" s="39">
        <v>7866005.500309023</v>
      </c>
      <c r="N47" s="39">
        <v>36770329.10449249</v>
      </c>
      <c r="O47" s="39">
        <v>8402492.02543534</v>
      </c>
      <c r="P47" s="39">
        <v>1508905802.4011793</v>
      </c>
      <c r="Q47" s="39">
        <v>273635112.82517725</v>
      </c>
      <c r="R47" s="39">
        <v>224782701.7488728</v>
      </c>
      <c r="S47" s="39">
        <v>95540015.88278693</v>
      </c>
      <c r="T47" s="39">
        <v>81389621.52303565</v>
      </c>
      <c r="U47" s="39">
        <v>345753.7620769416</v>
      </c>
      <c r="V47" s="39">
        <v>28566555.85421333</v>
      </c>
      <c r="W47" s="39">
        <v>3594083.083342839</v>
      </c>
      <c r="X47" s="39">
        <v>7866005.500309023</v>
      </c>
      <c r="Y47" s="39">
        <v>20355141.28907796</v>
      </c>
      <c r="Z47" s="39">
        <v>36770329.10449249</v>
      </c>
      <c r="AA47" s="39">
        <v>8093824.54944842</v>
      </c>
      <c r="AB47" s="39">
        <v>308667.47598691867</v>
      </c>
      <c r="AC47" s="39"/>
      <c r="AD47" s="39"/>
      <c r="AE47" s="39"/>
      <c r="AF47" s="39"/>
      <c r="AG47" s="39"/>
      <c r="AH47"/>
      <c r="AI47"/>
      <c r="AJ47"/>
      <c r="AK47"/>
      <c r="AL47"/>
      <c r="AM47"/>
      <c r="AN47"/>
      <c r="AO47" s="277"/>
      <c r="AP47" s="277"/>
      <c r="AQ47" s="277"/>
      <c r="AR47" s="277"/>
      <c r="AS47" s="277"/>
      <c r="AT47" s="277"/>
    </row>
    <row r="48" spans="1:46" s="261" customFormat="1" ht="11.25">
      <c r="A48" s="62">
        <v>31</v>
      </c>
      <c r="B48" s="275" t="s">
        <v>229</v>
      </c>
      <c r="C48" s="274" t="s">
        <v>230</v>
      </c>
      <c r="D48" s="61" t="s">
        <v>852</v>
      </c>
      <c r="E48" s="62" t="s">
        <v>852</v>
      </c>
      <c r="F48" s="39">
        <f aca="true" t="shared" si="6" ref="F48:AB48">(F46+F47)</f>
        <v>2778720504</v>
      </c>
      <c r="G48" s="39">
        <f t="shared" si="6"/>
        <v>1751566290.3364348</v>
      </c>
      <c r="H48" s="39">
        <f t="shared" si="6"/>
        <v>329245009.56795967</v>
      </c>
      <c r="I48" s="39">
        <f t="shared" si="6"/>
        <v>291210941.73213804</v>
      </c>
      <c r="J48" s="39">
        <f t="shared" si="6"/>
        <v>138938147.1835547</v>
      </c>
      <c r="K48" s="39">
        <f t="shared" si="6"/>
        <v>150580815.39112744</v>
      </c>
      <c r="L48" s="39">
        <f t="shared" si="6"/>
        <v>50621638.916415304</v>
      </c>
      <c r="M48" s="39">
        <f t="shared" si="6"/>
        <v>17796640.695152722</v>
      </c>
      <c r="N48" s="39">
        <f t="shared" si="6"/>
        <v>38506836.663689956</v>
      </c>
      <c r="O48" s="39">
        <f t="shared" si="6"/>
        <v>10254183.513527123</v>
      </c>
      <c r="P48" s="39">
        <f t="shared" si="6"/>
        <v>1751566290.3364348</v>
      </c>
      <c r="Q48" s="39">
        <f t="shared" si="6"/>
        <v>329245009.56795967</v>
      </c>
      <c r="R48" s="39">
        <f t="shared" si="6"/>
        <v>291210941.73213804</v>
      </c>
      <c r="S48" s="39">
        <f t="shared" si="6"/>
        <v>138938147.1835547</v>
      </c>
      <c r="T48" s="39">
        <f t="shared" si="6"/>
        <v>118109107.27769436</v>
      </c>
      <c r="U48" s="39">
        <f t="shared" si="6"/>
        <v>436230.3612677303</v>
      </c>
      <c r="V48" s="39">
        <f t="shared" si="6"/>
        <v>32035477.752165347</v>
      </c>
      <c r="W48" s="39">
        <f t="shared" si="6"/>
        <v>5101234.6076305825</v>
      </c>
      <c r="X48" s="39">
        <f t="shared" si="6"/>
        <v>17796640.695152722</v>
      </c>
      <c r="Y48" s="39">
        <f t="shared" si="6"/>
        <v>45520404.30878473</v>
      </c>
      <c r="Z48" s="39">
        <f t="shared" si="6"/>
        <v>38506836.663689956</v>
      </c>
      <c r="AA48" s="39">
        <f t="shared" si="6"/>
        <v>9770293.45561289</v>
      </c>
      <c r="AB48" s="39">
        <f t="shared" si="6"/>
        <v>483890.0579142323</v>
      </c>
      <c r="AC48" s="39"/>
      <c r="AD48" s="39"/>
      <c r="AE48" s="39"/>
      <c r="AF48" s="39"/>
      <c r="AG48" s="39"/>
      <c r="AH48"/>
      <c r="AI48"/>
      <c r="AJ48"/>
      <c r="AK48"/>
      <c r="AL48"/>
      <c r="AM48"/>
      <c r="AN48"/>
      <c r="AO48" s="277"/>
      <c r="AP48" s="277"/>
      <c r="AQ48" s="277"/>
      <c r="AR48" s="277"/>
      <c r="AS48" s="277"/>
      <c r="AT48" s="277"/>
    </row>
    <row r="49" spans="1:46" s="261" customFormat="1" ht="11.25">
      <c r="A49" s="62"/>
      <c r="B49" s="275"/>
      <c r="C49" s="62"/>
      <c r="D49" s="62"/>
      <c r="E49" s="62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/>
      <c r="AI49"/>
      <c r="AJ49"/>
      <c r="AK49"/>
      <c r="AL49"/>
      <c r="AM49"/>
      <c r="AN49"/>
      <c r="AO49" s="277"/>
      <c r="AP49" s="277"/>
      <c r="AQ49" s="277"/>
      <c r="AR49" s="277"/>
      <c r="AS49" s="277"/>
      <c r="AT49" s="277"/>
    </row>
    <row r="50" spans="1:46" s="261" customFormat="1" ht="11.25">
      <c r="A50" s="62">
        <v>32</v>
      </c>
      <c r="B50" s="280" t="s">
        <v>231</v>
      </c>
      <c r="C50" s="274" t="s">
        <v>232</v>
      </c>
      <c r="D50" s="62"/>
      <c r="E50" s="62" t="s">
        <v>852</v>
      </c>
      <c r="F50" s="76">
        <f aca="true" t="shared" si="7" ref="F50:AB50">(F46/F48)</f>
        <v>0.17582440849905645</v>
      </c>
      <c r="G50" s="76">
        <f t="shared" si="7"/>
        <v>0.13853914023924624</v>
      </c>
      <c r="H50" s="76">
        <f t="shared" si="7"/>
        <v>0.1689012593258575</v>
      </c>
      <c r="I50" s="76">
        <f t="shared" si="7"/>
        <v>0.22811038482327126</v>
      </c>
      <c r="J50" s="76">
        <f t="shared" si="7"/>
        <v>0.31235576535674836</v>
      </c>
      <c r="K50" s="76">
        <f t="shared" si="7"/>
        <v>0.2674901457212779</v>
      </c>
      <c r="L50" s="76">
        <f t="shared" si="7"/>
        <v>0.5268974911704277</v>
      </c>
      <c r="M50" s="76">
        <f t="shared" si="7"/>
        <v>0.5580061633512954</v>
      </c>
      <c r="N50" s="76">
        <f t="shared" si="7"/>
        <v>0.04509608447880904</v>
      </c>
      <c r="O50" s="76">
        <f t="shared" si="7"/>
        <v>0.18057912515892346</v>
      </c>
      <c r="P50" s="39">
        <f t="shared" si="7"/>
        <v>0.13853914023924624</v>
      </c>
      <c r="Q50" s="39">
        <f t="shared" si="7"/>
        <v>0.1689012593258575</v>
      </c>
      <c r="R50" s="39">
        <f t="shared" si="7"/>
        <v>0.22811038482327126</v>
      </c>
      <c r="S50" s="39">
        <f t="shared" si="7"/>
        <v>0.31235576535674836</v>
      </c>
      <c r="T50" s="39">
        <f t="shared" si="7"/>
        <v>0.3108946177056866</v>
      </c>
      <c r="U50" s="39">
        <f t="shared" si="7"/>
        <v>0.20740555271727165</v>
      </c>
      <c r="V50" s="39">
        <f t="shared" si="7"/>
        <v>0.10828375730146694</v>
      </c>
      <c r="W50" s="39">
        <f t="shared" si="7"/>
        <v>0.29544838459954376</v>
      </c>
      <c r="X50" s="39">
        <f t="shared" si="7"/>
        <v>0.5580061633512954</v>
      </c>
      <c r="Y50" s="39">
        <f t="shared" si="7"/>
        <v>0.5528347869891451</v>
      </c>
      <c r="Z50" s="39">
        <f t="shared" si="7"/>
        <v>0.04509608447880904</v>
      </c>
      <c r="AA50" s="39">
        <f t="shared" si="7"/>
        <v>0.1715883881871904</v>
      </c>
      <c r="AB50" s="39">
        <f t="shared" si="7"/>
        <v>0.3621123828883692</v>
      </c>
      <c r="AC50" s="39"/>
      <c r="AD50" s="39"/>
      <c r="AE50" s="39"/>
      <c r="AF50" s="39"/>
      <c r="AG50" s="39"/>
      <c r="AH50"/>
      <c r="AI50"/>
      <c r="AJ50"/>
      <c r="AK50"/>
      <c r="AL50"/>
      <c r="AM50"/>
      <c r="AN50"/>
      <c r="AO50" s="277"/>
      <c r="AP50" s="277"/>
      <c r="AQ50" s="277"/>
      <c r="AR50" s="277"/>
      <c r="AS50" s="277"/>
      <c r="AT50" s="277"/>
    </row>
    <row r="51" spans="1:46" s="261" customFormat="1" ht="11.25">
      <c r="A51" s="62">
        <v>33</v>
      </c>
      <c r="B51" s="275" t="s">
        <v>233</v>
      </c>
      <c r="C51" s="274" t="s">
        <v>234</v>
      </c>
      <c r="D51" s="62"/>
      <c r="E51" s="62" t="s">
        <v>852</v>
      </c>
      <c r="F51" s="76">
        <f aca="true" t="shared" si="8" ref="F51:AB51">(F47/F48)</f>
        <v>0.8241755915009435</v>
      </c>
      <c r="G51" s="76">
        <f t="shared" si="8"/>
        <v>0.8614608597607538</v>
      </c>
      <c r="H51" s="76">
        <f t="shared" si="8"/>
        <v>0.8310987406741425</v>
      </c>
      <c r="I51" s="76">
        <f t="shared" si="8"/>
        <v>0.7718896151767287</v>
      </c>
      <c r="J51" s="76">
        <f t="shared" si="8"/>
        <v>0.6876442346432516</v>
      </c>
      <c r="K51" s="76">
        <f t="shared" si="8"/>
        <v>0.7325098542787222</v>
      </c>
      <c r="L51" s="76">
        <f t="shared" si="8"/>
        <v>0.4731025088295724</v>
      </c>
      <c r="M51" s="76">
        <f t="shared" si="8"/>
        <v>0.44199383664870473</v>
      </c>
      <c r="N51" s="76">
        <f t="shared" si="8"/>
        <v>0.9549039155211909</v>
      </c>
      <c r="O51" s="76">
        <f t="shared" si="8"/>
        <v>0.8194208748410766</v>
      </c>
      <c r="P51" s="39">
        <f t="shared" si="8"/>
        <v>0.8614608597607538</v>
      </c>
      <c r="Q51" s="39">
        <f t="shared" si="8"/>
        <v>0.8310987406741425</v>
      </c>
      <c r="R51" s="39">
        <f t="shared" si="8"/>
        <v>0.7718896151767287</v>
      </c>
      <c r="S51" s="39">
        <f t="shared" si="8"/>
        <v>0.6876442346432516</v>
      </c>
      <c r="T51" s="39">
        <f t="shared" si="8"/>
        <v>0.6891053822943134</v>
      </c>
      <c r="U51" s="39">
        <f t="shared" si="8"/>
        <v>0.7925944472827283</v>
      </c>
      <c r="V51" s="39">
        <f t="shared" si="8"/>
        <v>0.891716242698533</v>
      </c>
      <c r="W51" s="39">
        <f t="shared" si="8"/>
        <v>0.7045516154004562</v>
      </c>
      <c r="X51" s="39">
        <f t="shared" si="8"/>
        <v>0.44199383664870473</v>
      </c>
      <c r="Y51" s="39">
        <f t="shared" si="8"/>
        <v>0.4471652130108549</v>
      </c>
      <c r="Z51" s="39">
        <f t="shared" si="8"/>
        <v>0.9549039155211909</v>
      </c>
      <c r="AA51" s="39">
        <f t="shared" si="8"/>
        <v>0.8284116118128096</v>
      </c>
      <c r="AB51" s="39">
        <f t="shared" si="8"/>
        <v>0.6378876171116308</v>
      </c>
      <c r="AC51" s="39"/>
      <c r="AD51" s="39"/>
      <c r="AE51" s="39"/>
      <c r="AF51" s="39"/>
      <c r="AG51" s="39"/>
      <c r="AH51"/>
      <c r="AI51"/>
      <c r="AJ51"/>
      <c r="AK51"/>
      <c r="AL51"/>
      <c r="AM51"/>
      <c r="AN51"/>
      <c r="AO51" s="277"/>
      <c r="AP51" s="277"/>
      <c r="AQ51" s="277"/>
      <c r="AR51" s="277"/>
      <c r="AS51" s="277"/>
      <c r="AT51" s="277"/>
    </row>
    <row r="52" spans="1:46" s="261" customFormat="1" ht="11.25">
      <c r="A52" s="62"/>
      <c r="B52" s="280"/>
      <c r="C52" s="274"/>
      <c r="D52" s="62"/>
      <c r="E52" s="6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/>
      <c r="AI52"/>
      <c r="AJ52"/>
      <c r="AK52"/>
      <c r="AL52"/>
      <c r="AM52"/>
      <c r="AN52"/>
      <c r="AO52" s="277"/>
      <c r="AP52" s="277"/>
      <c r="AQ52" s="277"/>
      <c r="AR52" s="277"/>
      <c r="AS52" s="277"/>
      <c r="AT52" s="277"/>
    </row>
    <row r="53" spans="1:46" s="261" customFormat="1" ht="11.25">
      <c r="A53" s="62"/>
      <c r="B53" s="280" t="s">
        <v>235</v>
      </c>
      <c r="C53" s="274"/>
      <c r="D53" s="62"/>
      <c r="E53" s="62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/>
      <c r="AI53"/>
      <c r="AJ53"/>
      <c r="AK53"/>
      <c r="AL53"/>
      <c r="AM53"/>
      <c r="AN53"/>
      <c r="AO53" s="277"/>
      <c r="AP53" s="277"/>
      <c r="AQ53" s="277"/>
      <c r="AR53" s="277"/>
      <c r="AS53" s="277"/>
      <c r="AT53" s="277"/>
    </row>
    <row r="54" spans="1:46" s="261" customFormat="1" ht="11.25">
      <c r="A54" s="62">
        <v>34</v>
      </c>
      <c r="B54" s="275" t="s">
        <v>227</v>
      </c>
      <c r="C54" s="274" t="s">
        <v>936</v>
      </c>
      <c r="D54" s="262" t="s">
        <v>852</v>
      </c>
      <c r="E54" s="62" t="s">
        <v>852</v>
      </c>
      <c r="F54" s="39">
        <v>488566889.00000006</v>
      </c>
      <c r="G54" s="39">
        <v>242660487.93525565</v>
      </c>
      <c r="H54" s="39">
        <v>55609896.74278239</v>
      </c>
      <c r="I54" s="39">
        <v>66428239.98326523</v>
      </c>
      <c r="J54" s="39">
        <v>43398131.30076778</v>
      </c>
      <c r="K54" s="39">
        <v>40278884.25180152</v>
      </c>
      <c r="L54" s="39">
        <v>26672414.543994512</v>
      </c>
      <c r="M54" s="39">
        <v>9930635.1948437</v>
      </c>
      <c r="N54" s="39">
        <v>1736507.5591974636</v>
      </c>
      <c r="O54" s="39">
        <v>1851691.488091784</v>
      </c>
      <c r="P54" s="39">
        <v>242660487.93525565</v>
      </c>
      <c r="Q54" s="39">
        <v>55609896.74278239</v>
      </c>
      <c r="R54" s="39">
        <v>66428239.98326523</v>
      </c>
      <c r="S54" s="39">
        <v>43398131.30076778</v>
      </c>
      <c r="T54" s="39">
        <v>36719485.754658714</v>
      </c>
      <c r="U54" s="39">
        <v>90476.5991907887</v>
      </c>
      <c r="V54" s="39">
        <v>3468921.8979520164</v>
      </c>
      <c r="W54" s="39">
        <v>1507151.524287743</v>
      </c>
      <c r="X54" s="39">
        <v>9930635.1948437</v>
      </c>
      <c r="Y54" s="39">
        <v>25165263.01970677</v>
      </c>
      <c r="Z54" s="39">
        <v>1736507.5591974636</v>
      </c>
      <c r="AA54" s="39">
        <v>1676468.9061644706</v>
      </c>
      <c r="AB54" s="39">
        <v>175222.58192731364</v>
      </c>
      <c r="AC54" s="39"/>
      <c r="AD54" s="39"/>
      <c r="AE54" s="39"/>
      <c r="AF54" s="39"/>
      <c r="AG54" s="39"/>
      <c r="AH54"/>
      <c r="AI54"/>
      <c r="AJ54"/>
      <c r="AK54"/>
      <c r="AL54"/>
      <c r="AM54"/>
      <c r="AN54"/>
      <c r="AO54" s="277"/>
      <c r="AP54" s="277"/>
      <c r="AQ54" s="277"/>
      <c r="AR54" s="277"/>
      <c r="AS54" s="277"/>
      <c r="AT54" s="277"/>
    </row>
    <row r="55" spans="1:46" s="261" customFormat="1" ht="11.25">
      <c r="A55" s="62">
        <v>505</v>
      </c>
      <c r="B55" s="280" t="s">
        <v>236</v>
      </c>
      <c r="C55" s="274" t="s">
        <v>1314</v>
      </c>
      <c r="D55" s="61" t="s">
        <v>852</v>
      </c>
      <c r="E55" s="274" t="s">
        <v>1224</v>
      </c>
      <c r="F55" s="39">
        <v>4911112</v>
      </c>
      <c r="G55" s="39">
        <v>2361033.5515428055</v>
      </c>
      <c r="H55" s="39">
        <v>540758.3682961954</v>
      </c>
      <c r="I55" s="39">
        <v>645917.8439685275</v>
      </c>
      <c r="J55" s="39">
        <v>421948.9667480918</v>
      </c>
      <c r="K55" s="39">
        <v>391521.78882621904</v>
      </c>
      <c r="L55" s="39">
        <v>409136.6003044948</v>
      </c>
      <c r="M55" s="39">
        <v>96506.89655314473</v>
      </c>
      <c r="N55" s="39">
        <v>16868.093155453862</v>
      </c>
      <c r="O55" s="39">
        <v>27419.89060506759</v>
      </c>
      <c r="P55" s="39">
        <v>2361033.5515428055</v>
      </c>
      <c r="Q55" s="39">
        <v>540758.3682961954</v>
      </c>
      <c r="R55" s="39">
        <v>645917.8439685275</v>
      </c>
      <c r="S55" s="39">
        <v>421948.9667480918</v>
      </c>
      <c r="T55" s="39">
        <v>356990.2807823906</v>
      </c>
      <c r="U55" s="39">
        <v>877.7676058454351</v>
      </c>
      <c r="V55" s="39">
        <v>33653.74043798296</v>
      </c>
      <c r="W55" s="39">
        <v>23118.67378087311</v>
      </c>
      <c r="X55" s="39">
        <v>96506.89655314473</v>
      </c>
      <c r="Y55" s="39">
        <v>386017.92652362166</v>
      </c>
      <c r="Z55" s="39">
        <v>16868.093155453862</v>
      </c>
      <c r="AA55" s="39">
        <v>25715.88663834572</v>
      </c>
      <c r="AB55" s="39">
        <v>1704.0039667218691</v>
      </c>
      <c r="AC55" s="39"/>
      <c r="AD55" s="39"/>
      <c r="AE55" s="39"/>
      <c r="AF55" s="39"/>
      <c r="AG55" s="39"/>
      <c r="AH55"/>
      <c r="AI55"/>
      <c r="AJ55"/>
      <c r="AK55"/>
      <c r="AL55"/>
      <c r="AM55"/>
      <c r="AN55"/>
      <c r="AO55" s="277"/>
      <c r="AP55" s="277"/>
      <c r="AQ55" s="277"/>
      <c r="AR55" s="277"/>
      <c r="AS55" s="277"/>
      <c r="AT55" s="277"/>
    </row>
    <row r="56" spans="1:46" s="261" customFormat="1" ht="11.25">
      <c r="A56" s="62">
        <v>506</v>
      </c>
      <c r="B56" s="280" t="s">
        <v>237</v>
      </c>
      <c r="C56" s="274" t="s">
        <v>1321</v>
      </c>
      <c r="D56" s="61" t="s">
        <v>852</v>
      </c>
      <c r="E56" s="274" t="s">
        <v>1224</v>
      </c>
      <c r="F56" s="39">
        <v>1354900</v>
      </c>
      <c r="G56" s="39">
        <v>651372.7153820453</v>
      </c>
      <c r="H56" s="39">
        <v>149186.88745125648</v>
      </c>
      <c r="I56" s="39">
        <v>178198.76370014733</v>
      </c>
      <c r="J56" s="39">
        <v>116409.20733369338</v>
      </c>
      <c r="K56" s="39">
        <v>108014.81857482463</v>
      </c>
      <c r="L56" s="39">
        <v>112874.47318500576</v>
      </c>
      <c r="M56" s="39">
        <v>26624.76321856553</v>
      </c>
      <c r="N56" s="39">
        <v>4653.646550175283</v>
      </c>
      <c r="O56" s="39">
        <v>7564.724604286377</v>
      </c>
      <c r="P56" s="39">
        <v>651372.7153820453</v>
      </c>
      <c r="Q56" s="39">
        <v>149186.88745125648</v>
      </c>
      <c r="R56" s="39">
        <v>178198.76370014733</v>
      </c>
      <c r="S56" s="39">
        <v>116409.20733369338</v>
      </c>
      <c r="T56" s="39">
        <v>98488.10848379371</v>
      </c>
      <c r="U56" s="39">
        <v>242.16253450541953</v>
      </c>
      <c r="V56" s="39">
        <v>9284.547556525511</v>
      </c>
      <c r="W56" s="39">
        <v>6378.085269833995</v>
      </c>
      <c r="X56" s="39">
        <v>26624.76321856553</v>
      </c>
      <c r="Y56" s="39">
        <v>106496.38791517176</v>
      </c>
      <c r="Z56" s="39">
        <v>4653.646550175283</v>
      </c>
      <c r="AA56" s="39">
        <v>7094.616210400947</v>
      </c>
      <c r="AB56" s="39">
        <v>470.1083938854298</v>
      </c>
      <c r="AC56" s="39"/>
      <c r="AD56" s="39"/>
      <c r="AE56" s="39"/>
      <c r="AF56" s="39"/>
      <c r="AG56" s="39"/>
      <c r="AH56"/>
      <c r="AI56"/>
      <c r="AJ56"/>
      <c r="AK56"/>
      <c r="AL56"/>
      <c r="AM56"/>
      <c r="AN56"/>
      <c r="AO56" s="277"/>
      <c r="AP56" s="277"/>
      <c r="AQ56" s="277"/>
      <c r="AR56" s="277"/>
      <c r="AS56" s="277"/>
      <c r="AT56" s="277"/>
    </row>
    <row r="57" spans="1:46" s="261" customFormat="1" ht="11.25">
      <c r="A57" s="62">
        <v>507</v>
      </c>
      <c r="B57" s="280" t="s">
        <v>238</v>
      </c>
      <c r="C57" s="274" t="s">
        <v>1328</v>
      </c>
      <c r="D57" s="61" t="s">
        <v>852</v>
      </c>
      <c r="E57" s="274" t="s">
        <v>1224</v>
      </c>
      <c r="F57" s="39">
        <v>98092249</v>
      </c>
      <c r="G57" s="39">
        <v>47158177.42199551</v>
      </c>
      <c r="H57" s="39">
        <v>10800854.167395104</v>
      </c>
      <c r="I57" s="39">
        <v>12901260.240879042</v>
      </c>
      <c r="J57" s="39">
        <v>8427810.872883074</v>
      </c>
      <c r="K57" s="39">
        <v>7820072.68383757</v>
      </c>
      <c r="L57" s="39">
        <v>8171902.671346526</v>
      </c>
      <c r="M57" s="39">
        <v>1927583.5140612382</v>
      </c>
      <c r="N57" s="39">
        <v>336915.3857537714</v>
      </c>
      <c r="O57" s="39">
        <v>547672.0418481701</v>
      </c>
      <c r="P57" s="39">
        <v>47158177.42199551</v>
      </c>
      <c r="Q57" s="39">
        <v>10800854.167395104</v>
      </c>
      <c r="R57" s="39">
        <v>12901260.240879042</v>
      </c>
      <c r="S57" s="39">
        <v>8427810.872883074</v>
      </c>
      <c r="T57" s="39">
        <v>7130356.52884442</v>
      </c>
      <c r="U57" s="39">
        <v>17532.118704831875</v>
      </c>
      <c r="V57" s="39">
        <v>672184.036288318</v>
      </c>
      <c r="W57" s="39">
        <v>461761.55320081813</v>
      </c>
      <c r="X57" s="39">
        <v>1927583.5140612382</v>
      </c>
      <c r="Y57" s="39">
        <v>7710141.118145708</v>
      </c>
      <c r="Z57" s="39">
        <v>336915.3857537714</v>
      </c>
      <c r="AA57" s="39">
        <v>513637.0653702016</v>
      </c>
      <c r="AB57" s="39">
        <v>34034.9764779686</v>
      </c>
      <c r="AC57" s="39"/>
      <c r="AD57" s="39"/>
      <c r="AE57" s="39"/>
      <c r="AF57" s="39"/>
      <c r="AG57" s="39"/>
      <c r="AH57"/>
      <c r="AI57"/>
      <c r="AJ57"/>
      <c r="AK57"/>
      <c r="AL57"/>
      <c r="AM57"/>
      <c r="AN57"/>
      <c r="AO57" s="277"/>
      <c r="AP57" s="277"/>
      <c r="AQ57" s="277"/>
      <c r="AR57" s="277"/>
      <c r="AS57" s="277"/>
      <c r="AT57" s="277"/>
    </row>
    <row r="58" spans="1:46" s="261" customFormat="1" ht="11.25">
      <c r="A58" s="62">
        <v>501</v>
      </c>
      <c r="B58" s="281" t="s">
        <v>208</v>
      </c>
      <c r="C58" s="284" t="s">
        <v>1400</v>
      </c>
      <c r="D58" s="262" t="s">
        <v>852</v>
      </c>
      <c r="E58" s="62" t="s">
        <v>936</v>
      </c>
      <c r="F58" s="39">
        <v>134840</v>
      </c>
      <c r="G58" s="39">
        <v>66972.07880820974</v>
      </c>
      <c r="H58" s="39">
        <v>15347.82369747692</v>
      </c>
      <c r="I58" s="39">
        <v>18333.587643806706</v>
      </c>
      <c r="J58" s="39">
        <v>11977.487947603273</v>
      </c>
      <c r="K58" s="39">
        <v>11116.604245591674</v>
      </c>
      <c r="L58" s="39">
        <v>7361.342854145442</v>
      </c>
      <c r="M58" s="39">
        <v>2740.764631867479</v>
      </c>
      <c r="N58" s="39">
        <v>479.26022936479836</v>
      </c>
      <c r="O58" s="39">
        <v>511.0499419339409</v>
      </c>
      <c r="P58" s="39">
        <v>66972.07880820974</v>
      </c>
      <c r="Q58" s="39">
        <v>15347.82369747692</v>
      </c>
      <c r="R58" s="39">
        <v>18333.587643806706</v>
      </c>
      <c r="S58" s="39">
        <v>11977.487947603273</v>
      </c>
      <c r="T58" s="39">
        <v>10134.242763140219</v>
      </c>
      <c r="U58" s="39">
        <v>24.97071518673044</v>
      </c>
      <c r="V58" s="39">
        <v>957.3907672647251</v>
      </c>
      <c r="W58" s="39">
        <v>415.9600581016027</v>
      </c>
      <c r="X58" s="39">
        <v>2740.764631867479</v>
      </c>
      <c r="Y58" s="39">
        <v>6945.382796043839</v>
      </c>
      <c r="Z58" s="39">
        <v>479.26022936479836</v>
      </c>
      <c r="AA58" s="39">
        <v>462.6901093725514</v>
      </c>
      <c r="AB58" s="39">
        <v>48.3598325613895</v>
      </c>
      <c r="AC58" s="39"/>
      <c r="AD58" s="39"/>
      <c r="AE58" s="39"/>
      <c r="AF58" s="39"/>
      <c r="AG58" s="39"/>
      <c r="AH58"/>
      <c r="AI58"/>
      <c r="AJ58"/>
      <c r="AK58"/>
      <c r="AL58"/>
      <c r="AM58"/>
      <c r="AN58"/>
      <c r="AO58" s="277"/>
      <c r="AP58" s="277"/>
      <c r="AQ58" s="277"/>
      <c r="AR58" s="277"/>
      <c r="AS58" s="277"/>
      <c r="AT58" s="277"/>
    </row>
    <row r="59" spans="1:46" s="261" customFormat="1" ht="11.25">
      <c r="A59" s="62">
        <v>35</v>
      </c>
      <c r="B59" s="282" t="s">
        <v>1410</v>
      </c>
      <c r="C59" s="284" t="s">
        <v>1411</v>
      </c>
      <c r="D59" s="262" t="s">
        <v>852</v>
      </c>
      <c r="E59" s="62" t="s">
        <v>936</v>
      </c>
      <c r="F59" s="39">
        <v>4578786</v>
      </c>
      <c r="G59" s="39">
        <v>2274182.8599668313</v>
      </c>
      <c r="H59" s="39">
        <v>521168.7946935299</v>
      </c>
      <c r="I59" s="39">
        <v>622556.9151085371</v>
      </c>
      <c r="J59" s="39">
        <v>406721.70075389056</v>
      </c>
      <c r="K59" s="39">
        <v>377488.51889095025</v>
      </c>
      <c r="L59" s="39">
        <v>249970.43608544345</v>
      </c>
      <c r="M59" s="39">
        <v>93068.6348686589</v>
      </c>
      <c r="N59" s="39">
        <v>16274.32533797336</v>
      </c>
      <c r="O59" s="39">
        <v>17353.814294185267</v>
      </c>
      <c r="P59" s="39">
        <v>2274182.8599668313</v>
      </c>
      <c r="Q59" s="39">
        <v>521168.7946935299</v>
      </c>
      <c r="R59" s="39">
        <v>622556.9151085371</v>
      </c>
      <c r="S59" s="39">
        <v>406721.70075389056</v>
      </c>
      <c r="T59" s="39">
        <v>344130.2943078297</v>
      </c>
      <c r="U59" s="39">
        <v>847.9350423241527</v>
      </c>
      <c r="V59" s="39">
        <v>32510.289540796366</v>
      </c>
      <c r="W59" s="39">
        <v>14124.830099338513</v>
      </c>
      <c r="X59" s="39">
        <v>93068.6348686589</v>
      </c>
      <c r="Y59" s="39">
        <v>235845.60598610493</v>
      </c>
      <c r="Z59" s="39">
        <v>16274.32533797336</v>
      </c>
      <c r="AA59" s="39">
        <v>15711.650809355586</v>
      </c>
      <c r="AB59" s="39">
        <v>1642.1634848296824</v>
      </c>
      <c r="AC59" s="39"/>
      <c r="AD59" s="39"/>
      <c r="AE59" s="39"/>
      <c r="AF59" s="39"/>
      <c r="AG59" s="39"/>
      <c r="AH59"/>
      <c r="AI59"/>
      <c r="AJ59"/>
      <c r="AK59"/>
      <c r="AL59"/>
      <c r="AM59"/>
      <c r="AN59"/>
      <c r="AO59" s="277"/>
      <c r="AP59" s="277"/>
      <c r="AQ59" s="277"/>
      <c r="AR59" s="277"/>
      <c r="AS59" s="277"/>
      <c r="AT59" s="277"/>
    </row>
    <row r="60" spans="1:46" s="261" customFormat="1" ht="11.25">
      <c r="A60" s="62">
        <v>36</v>
      </c>
      <c r="B60" s="282" t="s">
        <v>3</v>
      </c>
      <c r="C60" s="284" t="s">
        <v>4</v>
      </c>
      <c r="D60" s="262" t="s">
        <v>852</v>
      </c>
      <c r="E60" s="274" t="s">
        <v>893</v>
      </c>
      <c r="F60" s="39">
        <v>6195</v>
      </c>
      <c r="G60" s="39">
        <v>3264.481566281136</v>
      </c>
      <c r="H60" s="39">
        <v>748.8655880624696</v>
      </c>
      <c r="I60" s="39">
        <v>894.6447829666071</v>
      </c>
      <c r="J60" s="39">
        <v>584.5620491086511</v>
      </c>
      <c r="K60" s="39">
        <v>542.785270384821</v>
      </c>
      <c r="L60" s="39">
        <v>0</v>
      </c>
      <c r="M60" s="39">
        <v>133.8738377046336</v>
      </c>
      <c r="N60" s="39">
        <v>23.427562931846005</v>
      </c>
      <c r="O60" s="39">
        <v>2.3593425598355857</v>
      </c>
      <c r="P60" s="39">
        <v>3264.481566281136</v>
      </c>
      <c r="Q60" s="39">
        <v>748.8655880624696</v>
      </c>
      <c r="R60" s="39">
        <v>894.6447829666071</v>
      </c>
      <c r="S60" s="39">
        <v>584.5620491086511</v>
      </c>
      <c r="T60" s="39">
        <v>494.65971295065157</v>
      </c>
      <c r="U60" s="39">
        <v>1.2232858298000848</v>
      </c>
      <c r="V60" s="39">
        <v>46.9022716043694</v>
      </c>
      <c r="W60" s="39">
        <v>0</v>
      </c>
      <c r="X60" s="39">
        <v>133.8738377046336</v>
      </c>
      <c r="Y60" s="39">
        <v>0</v>
      </c>
      <c r="Z60" s="39">
        <v>23.427562931846005</v>
      </c>
      <c r="AA60" s="39">
        <v>0</v>
      </c>
      <c r="AB60" s="39">
        <v>2.3593425598355857</v>
      </c>
      <c r="AC60" s="39"/>
      <c r="AD60" s="39"/>
      <c r="AE60" s="39"/>
      <c r="AF60" s="39"/>
      <c r="AG60" s="39"/>
      <c r="AH60"/>
      <c r="AI60"/>
      <c r="AJ60"/>
      <c r="AK60"/>
      <c r="AL60"/>
      <c r="AM60"/>
      <c r="AN60"/>
      <c r="AO60" s="277"/>
      <c r="AP60" s="277"/>
      <c r="AQ60" s="277"/>
      <c r="AR60" s="277"/>
      <c r="AS60" s="277"/>
      <c r="AT60" s="277"/>
    </row>
    <row r="61" spans="1:46" s="261" customFormat="1" ht="11.25">
      <c r="A61" s="62">
        <v>37</v>
      </c>
      <c r="B61" s="282" t="s">
        <v>11</v>
      </c>
      <c r="C61" s="284" t="s">
        <v>12</v>
      </c>
      <c r="D61" s="262" t="s">
        <v>852</v>
      </c>
      <c r="E61" s="274" t="s">
        <v>893</v>
      </c>
      <c r="F61" s="39">
        <v>5261380</v>
      </c>
      <c r="G61" s="39">
        <v>2772506.5412752614</v>
      </c>
      <c r="H61" s="39">
        <v>636007.4943858137</v>
      </c>
      <c r="I61" s="39">
        <v>759816.976304253</v>
      </c>
      <c r="J61" s="39">
        <v>496465.3872379782</v>
      </c>
      <c r="K61" s="39">
        <v>460984.594979385</v>
      </c>
      <c r="L61" s="39">
        <v>0</v>
      </c>
      <c r="M61" s="39">
        <v>113698.32642815255</v>
      </c>
      <c r="N61" s="39">
        <v>19896.9025114376</v>
      </c>
      <c r="O61" s="39">
        <v>2003.7768777187657</v>
      </c>
      <c r="P61" s="39">
        <v>2772506.5412752614</v>
      </c>
      <c r="Q61" s="39">
        <v>636007.4943858137</v>
      </c>
      <c r="R61" s="39">
        <v>759816.976304253</v>
      </c>
      <c r="S61" s="39">
        <v>496465.3872379782</v>
      </c>
      <c r="T61" s="39">
        <v>420111.81929367216</v>
      </c>
      <c r="U61" s="39">
        <v>1038.930040224951</v>
      </c>
      <c r="V61" s="39">
        <v>39833.845645487825</v>
      </c>
      <c r="W61" s="39">
        <v>0</v>
      </c>
      <c r="X61" s="39">
        <v>113698.32642815255</v>
      </c>
      <c r="Y61" s="39">
        <v>0</v>
      </c>
      <c r="Z61" s="39">
        <v>19896.9025114376</v>
      </c>
      <c r="AA61" s="39">
        <v>0</v>
      </c>
      <c r="AB61" s="39">
        <v>2003.7768777187657</v>
      </c>
      <c r="AC61" s="39"/>
      <c r="AD61" s="39"/>
      <c r="AE61" s="39"/>
      <c r="AF61" s="39"/>
      <c r="AG61" s="39"/>
      <c r="AH61"/>
      <c r="AI61"/>
      <c r="AJ61"/>
      <c r="AK61"/>
      <c r="AL61"/>
      <c r="AM61"/>
      <c r="AN61"/>
      <c r="AO61" s="277"/>
      <c r="AP61" s="277"/>
      <c r="AQ61" s="277"/>
      <c r="AR61" s="277"/>
      <c r="AS61" s="277"/>
      <c r="AT61" s="277"/>
    </row>
    <row r="62" spans="1:46" s="261" customFormat="1" ht="11.25">
      <c r="A62" s="62">
        <v>38</v>
      </c>
      <c r="B62" s="282" t="s">
        <v>19</v>
      </c>
      <c r="C62" s="284" t="s">
        <v>20</v>
      </c>
      <c r="D62" s="262" t="s">
        <v>852</v>
      </c>
      <c r="E62" s="274" t="s">
        <v>1224</v>
      </c>
      <c r="F62" s="39">
        <v>95159</v>
      </c>
      <c r="G62" s="39">
        <v>45748.008135685326</v>
      </c>
      <c r="H62" s="39">
        <v>10477.876613015069</v>
      </c>
      <c r="I62" s="39">
        <v>12515.47431909537</v>
      </c>
      <c r="J62" s="39">
        <v>8175.794346938466</v>
      </c>
      <c r="K62" s="39">
        <v>7586.229331140112</v>
      </c>
      <c r="L62" s="39">
        <v>7927.538559164486</v>
      </c>
      <c r="M62" s="39">
        <v>1869.9430534471012</v>
      </c>
      <c r="N62" s="39">
        <v>326.84061706999023</v>
      </c>
      <c r="O62" s="39">
        <v>531.2950244440824</v>
      </c>
      <c r="P62" s="39">
        <v>45748.008135685326</v>
      </c>
      <c r="Q62" s="39">
        <v>10477.876613015069</v>
      </c>
      <c r="R62" s="39">
        <v>12515.47431909537</v>
      </c>
      <c r="S62" s="39">
        <v>8175.794346938466</v>
      </c>
      <c r="T62" s="39">
        <v>6917.137733566555</v>
      </c>
      <c r="U62" s="39">
        <v>17.00785638866427</v>
      </c>
      <c r="V62" s="39">
        <v>652.0837411848926</v>
      </c>
      <c r="W62" s="39">
        <v>447.953514054272</v>
      </c>
      <c r="X62" s="39">
        <v>1869.9430534471012</v>
      </c>
      <c r="Y62" s="39">
        <v>7479.585045110214</v>
      </c>
      <c r="Z62" s="39">
        <v>326.84061706999023</v>
      </c>
      <c r="AA62" s="39">
        <v>498.2777946457626</v>
      </c>
      <c r="AB62" s="39">
        <v>33.01722979831988</v>
      </c>
      <c r="AC62" s="39"/>
      <c r="AD62" s="39"/>
      <c r="AE62" s="39"/>
      <c r="AF62" s="39"/>
      <c r="AG62" s="39"/>
      <c r="AH62"/>
      <c r="AI62"/>
      <c r="AJ62"/>
      <c r="AK62"/>
      <c r="AL62"/>
      <c r="AM62"/>
      <c r="AN62"/>
      <c r="AO62" s="277"/>
      <c r="AP62" s="277"/>
      <c r="AQ62" s="277"/>
      <c r="AR62" s="277"/>
      <c r="AS62" s="277"/>
      <c r="AT62" s="277"/>
    </row>
    <row r="63" spans="1:46" s="261" customFormat="1" ht="11.25">
      <c r="A63" s="62">
        <v>39</v>
      </c>
      <c r="B63" s="285" t="s">
        <v>239</v>
      </c>
      <c r="C63" s="283" t="s">
        <v>38</v>
      </c>
      <c r="D63" s="262" t="s">
        <v>852</v>
      </c>
      <c r="E63" s="62" t="s">
        <v>936</v>
      </c>
      <c r="F63" s="39">
        <v>-179533606</v>
      </c>
      <c r="G63" s="39">
        <v>-86311382.71647373</v>
      </c>
      <c r="H63" s="39">
        <v>-19768292.768499687</v>
      </c>
      <c r="I63" s="39">
        <v>-23612566.707380142</v>
      </c>
      <c r="J63" s="39">
        <v>-15425023.812989607</v>
      </c>
      <c r="K63" s="39">
        <v>-14312709.336610854</v>
      </c>
      <c r="L63" s="39">
        <v>-14956647.129865222</v>
      </c>
      <c r="M63" s="39">
        <v>-3527964.9786148323</v>
      </c>
      <c r="N63" s="39">
        <v>-616640.302754763</v>
      </c>
      <c r="O63" s="39">
        <v>-1002378.2468111715</v>
      </c>
      <c r="P63" s="39">
        <v>-86311382.71647373</v>
      </c>
      <c r="Q63" s="39">
        <v>-19768292.768499687</v>
      </c>
      <c r="R63" s="39">
        <v>-23612566.707380142</v>
      </c>
      <c r="S63" s="39">
        <v>-15425023.812989607</v>
      </c>
      <c r="T63" s="39">
        <v>-13050354.464694573</v>
      </c>
      <c r="U63" s="39">
        <v>-32088.208028531553</v>
      </c>
      <c r="V63" s="39">
        <v>-1230266.663887751</v>
      </c>
      <c r="W63" s="39">
        <v>-845140.3408877263</v>
      </c>
      <c r="X63" s="39">
        <v>-3527964.9786148323</v>
      </c>
      <c r="Y63" s="39">
        <v>-14111506.788977496</v>
      </c>
      <c r="Z63" s="39">
        <v>-616640.302754763</v>
      </c>
      <c r="AA63" s="39">
        <v>-940085.6383787267</v>
      </c>
      <c r="AB63" s="39">
        <v>-62292.608432444875</v>
      </c>
      <c r="AC63" s="39"/>
      <c r="AD63" s="39"/>
      <c r="AE63" s="39"/>
      <c r="AF63" s="39"/>
      <c r="AG63" s="39"/>
      <c r="AH63"/>
      <c r="AI63"/>
      <c r="AJ63"/>
      <c r="AK63"/>
      <c r="AL63"/>
      <c r="AM63"/>
      <c r="AN63"/>
      <c r="AO63" s="277"/>
      <c r="AP63" s="277"/>
      <c r="AQ63" s="277"/>
      <c r="AR63" s="277"/>
      <c r="AS63" s="277"/>
      <c r="AT63" s="277"/>
    </row>
    <row r="64" spans="1:46" s="261" customFormat="1" ht="33.75">
      <c r="A64" s="62">
        <v>40</v>
      </c>
      <c r="B64" s="285" t="s">
        <v>240</v>
      </c>
      <c r="C64" s="284" t="s">
        <v>241</v>
      </c>
      <c r="D64" s="61" t="s">
        <v>852</v>
      </c>
      <c r="E64" s="62" t="s">
        <v>852</v>
      </c>
      <c r="F64" s="39">
        <f aca="true" t="shared" si="9" ref="F64:AB64">(F54+F59+F60+F61+F62+F63+F58+F55+F56+F57)</f>
        <v>423467904.00000006</v>
      </c>
      <c r="G64" s="39">
        <f t="shared" si="9"/>
        <v>211682362.87745458</v>
      </c>
      <c r="H64" s="39">
        <f t="shared" si="9"/>
        <v>48516154.252403155</v>
      </c>
      <c r="I64" s="39">
        <f t="shared" si="9"/>
        <v>57955167.722591475</v>
      </c>
      <c r="J64" s="39">
        <f t="shared" si="9"/>
        <v>37863201.46707855</v>
      </c>
      <c r="K64" s="39">
        <f t="shared" si="9"/>
        <v>35143502.93914673</v>
      </c>
      <c r="L64" s="39">
        <f t="shared" si="9"/>
        <v>20674940.476464074</v>
      </c>
      <c r="M64" s="39">
        <f t="shared" si="9"/>
        <v>8664896.932881646</v>
      </c>
      <c r="N64" s="39">
        <f t="shared" si="9"/>
        <v>1515305.1381608788</v>
      </c>
      <c r="O64" s="39">
        <f t="shared" si="9"/>
        <v>1452372.1938189785</v>
      </c>
      <c r="P64" s="39">
        <f t="shared" si="9"/>
        <v>211682362.87745458</v>
      </c>
      <c r="Q64" s="39">
        <f t="shared" si="9"/>
        <v>48516154.252403155</v>
      </c>
      <c r="R64" s="39">
        <f t="shared" si="9"/>
        <v>57955167.722591475</v>
      </c>
      <c r="S64" s="39">
        <f t="shared" si="9"/>
        <v>37863201.46707855</v>
      </c>
      <c r="T64" s="39">
        <f t="shared" si="9"/>
        <v>32036754.361885894</v>
      </c>
      <c r="U64" s="39">
        <f t="shared" si="9"/>
        <v>78970.50694739417</v>
      </c>
      <c r="V64" s="39">
        <f t="shared" si="9"/>
        <v>3027778.0703134295</v>
      </c>
      <c r="W64" s="39">
        <f t="shared" si="9"/>
        <v>1168258.2393230363</v>
      </c>
      <c r="X64" s="39">
        <f t="shared" si="9"/>
        <v>8664896.932881646</v>
      </c>
      <c r="Y64" s="39">
        <f t="shared" si="9"/>
        <v>19506682.237141035</v>
      </c>
      <c r="Z64" s="39">
        <f t="shared" si="9"/>
        <v>1515305.1381608788</v>
      </c>
      <c r="AA64" s="39">
        <f t="shared" si="9"/>
        <v>1299503.4547180664</v>
      </c>
      <c r="AB64" s="39">
        <f t="shared" si="9"/>
        <v>152868.73910091264</v>
      </c>
      <c r="AC64" s="39"/>
      <c r="AD64" s="39"/>
      <c r="AE64" s="39"/>
      <c r="AF64" s="39"/>
      <c r="AG64" s="39"/>
      <c r="AH64"/>
      <c r="AI64"/>
      <c r="AJ64"/>
      <c r="AK64"/>
      <c r="AL64"/>
      <c r="AM64"/>
      <c r="AN64"/>
      <c r="AO64" s="277"/>
      <c r="AP64" s="277"/>
      <c r="AQ64" s="277"/>
      <c r="AR64" s="277"/>
      <c r="AS64" s="277"/>
      <c r="AT64" s="277"/>
    </row>
    <row r="65" spans="1:46" s="261" customFormat="1" ht="11.25">
      <c r="A65" s="62"/>
      <c r="B65" s="285" t="s">
        <v>242</v>
      </c>
      <c r="C65" s="62"/>
      <c r="D65" s="61"/>
      <c r="E65" s="62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/>
      <c r="AI65"/>
      <c r="AJ65"/>
      <c r="AK65"/>
      <c r="AL65"/>
      <c r="AM65"/>
      <c r="AN65"/>
      <c r="AO65" s="277"/>
      <c r="AP65" s="277"/>
      <c r="AQ65" s="277"/>
      <c r="AR65" s="277"/>
      <c r="AS65" s="277"/>
      <c r="AT65" s="277"/>
    </row>
    <row r="66" spans="1:46" s="261" customFormat="1" ht="11.25">
      <c r="A66" s="62">
        <v>41</v>
      </c>
      <c r="B66" s="285" t="s">
        <v>243</v>
      </c>
      <c r="C66" s="62" t="s">
        <v>67</v>
      </c>
      <c r="D66" s="262" t="s">
        <v>852</v>
      </c>
      <c r="E66" s="62" t="s">
        <v>977</v>
      </c>
      <c r="F66" s="39">
        <v>39643777</v>
      </c>
      <c r="G66" s="39">
        <v>24989452.273036122</v>
      </c>
      <c r="H66" s="39">
        <v>4697311.485227035</v>
      </c>
      <c r="I66" s="39">
        <v>4154682.566083974</v>
      </c>
      <c r="J66" s="39">
        <v>1982219.1241649329</v>
      </c>
      <c r="K66" s="39">
        <v>2148324.114372326</v>
      </c>
      <c r="L66" s="39">
        <v>722214.760962116</v>
      </c>
      <c r="M66" s="39">
        <v>253903.2097874352</v>
      </c>
      <c r="N66" s="39">
        <v>549373.8731453032</v>
      </c>
      <c r="O66" s="39">
        <v>146295.59322075156</v>
      </c>
      <c r="P66" s="39">
        <v>24989452.273036122</v>
      </c>
      <c r="Q66" s="39">
        <v>4697311.485227035</v>
      </c>
      <c r="R66" s="39">
        <v>4154682.566083974</v>
      </c>
      <c r="S66" s="39">
        <v>1982219.1241649329</v>
      </c>
      <c r="T66" s="39">
        <v>1685052.9241230919</v>
      </c>
      <c r="U66" s="39">
        <v>6223.662702971633</v>
      </c>
      <c r="V66" s="39">
        <v>457047.5275462625</v>
      </c>
      <c r="W66" s="39">
        <v>72778.89478933695</v>
      </c>
      <c r="X66" s="39">
        <v>253903.2097874352</v>
      </c>
      <c r="Y66" s="39">
        <v>649435.8661727789</v>
      </c>
      <c r="Z66" s="39">
        <v>549373.8731453032</v>
      </c>
      <c r="AA66" s="39">
        <v>139391.97354368994</v>
      </c>
      <c r="AB66" s="39">
        <v>6903.619677061593</v>
      </c>
      <c r="AC66" s="39"/>
      <c r="AD66" s="39"/>
      <c r="AE66" s="39"/>
      <c r="AF66" s="39"/>
      <c r="AG66" s="39"/>
      <c r="AH66"/>
      <c r="AI66"/>
      <c r="AJ66"/>
      <c r="AK66"/>
      <c r="AL66"/>
      <c r="AM66"/>
      <c r="AN66"/>
      <c r="AO66" s="277"/>
      <c r="AP66" s="277"/>
      <c r="AQ66" s="277"/>
      <c r="AR66" s="277"/>
      <c r="AS66" s="277"/>
      <c r="AT66" s="277"/>
    </row>
    <row r="67" spans="1:46" s="261" customFormat="1" ht="11.25">
      <c r="A67" s="62">
        <v>42</v>
      </c>
      <c r="B67" s="282" t="s">
        <v>244</v>
      </c>
      <c r="C67" s="274" t="s">
        <v>245</v>
      </c>
      <c r="D67" s="61" t="s">
        <v>852</v>
      </c>
      <c r="E67" s="62" t="s">
        <v>852</v>
      </c>
      <c r="F67" s="39">
        <f aca="true" t="shared" si="10" ref="F67:AB67">(F50*F66)</f>
        <v>6970343.641693499</v>
      </c>
      <c r="G67" s="39">
        <f t="shared" si="10"/>
        <v>3462017.232956102</v>
      </c>
      <c r="H67" s="39">
        <f t="shared" si="10"/>
        <v>793381.8253006603</v>
      </c>
      <c r="I67" s="39">
        <f t="shared" si="10"/>
        <v>947726.2389679515</v>
      </c>
      <c r="J67" s="39">
        <f t="shared" si="10"/>
        <v>619157.571633321</v>
      </c>
      <c r="K67" s="39">
        <f t="shared" si="10"/>
        <v>574655.5304099887</v>
      </c>
      <c r="L67" s="39">
        <f t="shared" si="10"/>
        <v>380533.14563718904</v>
      </c>
      <c r="M67" s="39">
        <f t="shared" si="10"/>
        <v>141679.55595606577</v>
      </c>
      <c r="N67" s="39">
        <f t="shared" si="10"/>
        <v>24774.610593811118</v>
      </c>
      <c r="O67" s="39">
        <f t="shared" si="10"/>
        <v>26417.93023840905</v>
      </c>
      <c r="P67" s="39">
        <f t="shared" si="10"/>
        <v>3462017.232956102</v>
      </c>
      <c r="Q67" s="39">
        <f t="shared" si="10"/>
        <v>793381.8253006603</v>
      </c>
      <c r="R67" s="39">
        <f t="shared" si="10"/>
        <v>947726.2389679515</v>
      </c>
      <c r="S67" s="39">
        <f t="shared" si="10"/>
        <v>619157.571633321</v>
      </c>
      <c r="T67" s="39">
        <f t="shared" si="10"/>
        <v>523873.884659098</v>
      </c>
      <c r="U67" s="39">
        <f t="shared" si="10"/>
        <v>1290.8222028357004</v>
      </c>
      <c r="V67" s="39">
        <f t="shared" si="10"/>
        <v>49490.823548055014</v>
      </c>
      <c r="W67" s="39">
        <f t="shared" si="10"/>
        <v>21502.406898449753</v>
      </c>
      <c r="X67" s="39">
        <f t="shared" si="10"/>
        <v>141679.55595606577</v>
      </c>
      <c r="Y67" s="39">
        <f t="shared" si="10"/>
        <v>359030.73873873916</v>
      </c>
      <c r="Z67" s="39">
        <f t="shared" si="10"/>
        <v>24774.610593811118</v>
      </c>
      <c r="AA67" s="39">
        <f t="shared" si="10"/>
        <v>23918.044066593244</v>
      </c>
      <c r="AB67" s="39">
        <f t="shared" si="10"/>
        <v>2499.8861718158078</v>
      </c>
      <c r="AC67" s="39"/>
      <c r="AD67" s="39"/>
      <c r="AE67" s="39"/>
      <c r="AF67" s="39"/>
      <c r="AG67" s="39"/>
      <c r="AH67"/>
      <c r="AI67"/>
      <c r="AJ67"/>
      <c r="AK67"/>
      <c r="AL67"/>
      <c r="AM67"/>
      <c r="AN67"/>
      <c r="AO67" s="277"/>
      <c r="AP67" s="277"/>
      <c r="AQ67" s="277"/>
      <c r="AR67" s="277"/>
      <c r="AS67" s="277"/>
      <c r="AT67" s="277"/>
    </row>
    <row r="68" spans="1:46" s="261" customFormat="1" ht="11.25">
      <c r="A68" s="62"/>
      <c r="B68" s="282"/>
      <c r="C68" s="274"/>
      <c r="D68" s="61"/>
      <c r="E68" s="62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/>
      <c r="AI68"/>
      <c r="AJ68"/>
      <c r="AK68"/>
      <c r="AL68"/>
      <c r="AM68"/>
      <c r="AN68"/>
      <c r="AO68" s="277"/>
      <c r="AP68" s="277"/>
      <c r="AQ68" s="277"/>
      <c r="AR68" s="277"/>
      <c r="AS68" s="277"/>
      <c r="AT68" s="277"/>
    </row>
    <row r="69" spans="1:46" s="261" customFormat="1" ht="11.25">
      <c r="A69" s="62">
        <v>43</v>
      </c>
      <c r="B69" s="282" t="s">
        <v>246</v>
      </c>
      <c r="C69" s="284" t="s">
        <v>247</v>
      </c>
      <c r="D69" s="61" t="s">
        <v>852</v>
      </c>
      <c r="E69" s="62" t="s">
        <v>852</v>
      </c>
      <c r="F69" s="39">
        <f aca="true" t="shared" si="11" ref="F69:AB69">(F64+F67)</f>
        <v>430438247.64169353</v>
      </c>
      <c r="G69" s="39">
        <f t="shared" si="11"/>
        <v>215144380.1104107</v>
      </c>
      <c r="H69" s="39">
        <f t="shared" si="11"/>
        <v>49309536.07770382</v>
      </c>
      <c r="I69" s="39">
        <f t="shared" si="11"/>
        <v>58902893.96155943</v>
      </c>
      <c r="J69" s="39">
        <f t="shared" si="11"/>
        <v>38482359.038711876</v>
      </c>
      <c r="K69" s="39">
        <f t="shared" si="11"/>
        <v>35718158.46955672</v>
      </c>
      <c r="L69" s="39">
        <f t="shared" si="11"/>
        <v>21055473.622101262</v>
      </c>
      <c r="M69" s="39">
        <f t="shared" si="11"/>
        <v>8806576.488837712</v>
      </c>
      <c r="N69" s="39">
        <f t="shared" si="11"/>
        <v>1540079.74875469</v>
      </c>
      <c r="O69" s="39">
        <f t="shared" si="11"/>
        <v>1478790.1240573875</v>
      </c>
      <c r="P69" s="39">
        <f t="shared" si="11"/>
        <v>215144380.1104107</v>
      </c>
      <c r="Q69" s="39">
        <f t="shared" si="11"/>
        <v>49309536.07770382</v>
      </c>
      <c r="R69" s="39">
        <f t="shared" si="11"/>
        <v>58902893.96155943</v>
      </c>
      <c r="S69" s="39">
        <f t="shared" si="11"/>
        <v>38482359.038711876</v>
      </c>
      <c r="T69" s="39">
        <f t="shared" si="11"/>
        <v>32560628.24654499</v>
      </c>
      <c r="U69" s="39">
        <f t="shared" si="11"/>
        <v>80261.32915022987</v>
      </c>
      <c r="V69" s="39">
        <f t="shared" si="11"/>
        <v>3077268.8938614842</v>
      </c>
      <c r="W69" s="39">
        <f t="shared" si="11"/>
        <v>1189760.646221486</v>
      </c>
      <c r="X69" s="39">
        <f t="shared" si="11"/>
        <v>8806576.488837712</v>
      </c>
      <c r="Y69" s="39">
        <f t="shared" si="11"/>
        <v>19865712.975879773</v>
      </c>
      <c r="Z69" s="39">
        <f t="shared" si="11"/>
        <v>1540079.74875469</v>
      </c>
      <c r="AA69" s="39">
        <f t="shared" si="11"/>
        <v>1323421.4987846597</v>
      </c>
      <c r="AB69" s="39">
        <f t="shared" si="11"/>
        <v>155368.62527272844</v>
      </c>
      <c r="AC69" s="39"/>
      <c r="AD69" s="39"/>
      <c r="AE69" s="39"/>
      <c r="AF69" s="39"/>
      <c r="AG69" s="39"/>
      <c r="AH69"/>
      <c r="AI69"/>
      <c r="AJ69"/>
      <c r="AK69"/>
      <c r="AL69"/>
      <c r="AM69"/>
      <c r="AN69"/>
      <c r="AO69" s="277"/>
      <c r="AP69" s="277"/>
      <c r="AQ69" s="277"/>
      <c r="AR69" s="277"/>
      <c r="AS69" s="277"/>
      <c r="AT69" s="277"/>
    </row>
    <row r="70" spans="1:46" s="261" customFormat="1" ht="11.25">
      <c r="A70" s="62">
        <v>44</v>
      </c>
      <c r="B70" s="285" t="s">
        <v>248</v>
      </c>
      <c r="C70" s="284" t="s">
        <v>249</v>
      </c>
      <c r="D70" s="61" t="s">
        <v>852</v>
      </c>
      <c r="E70" s="62" t="s">
        <v>852</v>
      </c>
      <c r="F70" s="39">
        <f aca="true" t="shared" si="12" ref="F70:AB70">(F37*F69)</f>
        <v>39255968.19655381</v>
      </c>
      <c r="G70" s="39">
        <f t="shared" si="12"/>
        <v>19621167.47188312</v>
      </c>
      <c r="H70" s="39">
        <f t="shared" si="12"/>
        <v>4497029.6916190395</v>
      </c>
      <c r="I70" s="39">
        <f t="shared" si="12"/>
        <v>5371943.930885902</v>
      </c>
      <c r="J70" s="39">
        <f t="shared" si="12"/>
        <v>3509591.145370399</v>
      </c>
      <c r="K70" s="39">
        <f t="shared" si="12"/>
        <v>3257496.053388754</v>
      </c>
      <c r="L70" s="39">
        <f t="shared" si="12"/>
        <v>1920259.1949045993</v>
      </c>
      <c r="M70" s="39">
        <f t="shared" si="12"/>
        <v>803159.7760199719</v>
      </c>
      <c r="N70" s="39">
        <f t="shared" si="12"/>
        <v>140455.27312804398</v>
      </c>
      <c r="O70" s="39">
        <f t="shared" si="12"/>
        <v>134865.65935399383</v>
      </c>
      <c r="P70" s="39">
        <f t="shared" si="12"/>
        <v>19621167.47188312</v>
      </c>
      <c r="Q70" s="39">
        <f t="shared" si="12"/>
        <v>4497029.6916190395</v>
      </c>
      <c r="R70" s="39">
        <f t="shared" si="12"/>
        <v>5371943.930885902</v>
      </c>
      <c r="S70" s="39">
        <f t="shared" si="12"/>
        <v>3509591.145370399</v>
      </c>
      <c r="T70" s="39">
        <f t="shared" si="12"/>
        <v>2969529.296964761</v>
      </c>
      <c r="U70" s="39">
        <f t="shared" si="12"/>
        <v>7319.833220669798</v>
      </c>
      <c r="V70" s="39">
        <f t="shared" si="12"/>
        <v>280646.9232033218</v>
      </c>
      <c r="W70" s="39">
        <f t="shared" si="12"/>
        <v>108506.1709675494</v>
      </c>
      <c r="X70" s="39">
        <f t="shared" si="12"/>
        <v>803159.7760199719</v>
      </c>
      <c r="Y70" s="39">
        <f t="shared" si="12"/>
        <v>1811753.0239370496</v>
      </c>
      <c r="Z70" s="39">
        <f t="shared" si="12"/>
        <v>140455.27312804398</v>
      </c>
      <c r="AA70" s="39">
        <f t="shared" si="12"/>
        <v>120696.04072492267</v>
      </c>
      <c r="AB70" s="39">
        <f t="shared" si="12"/>
        <v>14169.618629071228</v>
      </c>
      <c r="AC70" s="39"/>
      <c r="AD70" s="39"/>
      <c r="AE70" s="39"/>
      <c r="AF70" s="39"/>
      <c r="AG70" s="39"/>
      <c r="AH70"/>
      <c r="AI70"/>
      <c r="AJ70"/>
      <c r="AK70"/>
      <c r="AL70"/>
      <c r="AM70"/>
      <c r="AN70"/>
      <c r="AO70" s="277"/>
      <c r="AP70" s="277"/>
      <c r="AQ70" s="277"/>
      <c r="AR70" s="277"/>
      <c r="AS70" s="277"/>
      <c r="AT70" s="277"/>
    </row>
    <row r="71" spans="1:46" s="261" customFormat="1" ht="11.25">
      <c r="A71" s="62"/>
      <c r="B71" s="279"/>
      <c r="C71" s="62"/>
      <c r="D71" s="61"/>
      <c r="E71" s="62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/>
      <c r="AI71"/>
      <c r="AJ71"/>
      <c r="AK71"/>
      <c r="AL71"/>
      <c r="AM71"/>
      <c r="AN71"/>
      <c r="AO71" s="277"/>
      <c r="AP71" s="277"/>
      <c r="AQ71" s="277"/>
      <c r="AR71" s="277"/>
      <c r="AS71" s="277"/>
      <c r="AT71" s="277"/>
    </row>
    <row r="72" spans="1:46" s="261" customFormat="1" ht="11.25">
      <c r="A72" s="62"/>
      <c r="B72" s="278" t="s">
        <v>250</v>
      </c>
      <c r="C72" s="62"/>
      <c r="D72" s="61"/>
      <c r="E72" s="62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/>
      <c r="AI72"/>
      <c r="AJ72"/>
      <c r="AK72"/>
      <c r="AL72"/>
      <c r="AM72"/>
      <c r="AN72"/>
      <c r="AO72" s="277"/>
      <c r="AP72" s="277"/>
      <c r="AQ72" s="277"/>
      <c r="AR72" s="277"/>
      <c r="AS72" s="277"/>
      <c r="AT72" s="277"/>
    </row>
    <row r="73" spans="1:46" s="261" customFormat="1" ht="11.25">
      <c r="A73" s="62"/>
      <c r="B73" s="288" t="s">
        <v>251</v>
      </c>
      <c r="C73" s="62"/>
      <c r="D73" s="61"/>
      <c r="E73" s="62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/>
      <c r="AI73"/>
      <c r="AJ73"/>
      <c r="AK73"/>
      <c r="AL73"/>
      <c r="AM73"/>
      <c r="AN73"/>
      <c r="AO73" s="277"/>
      <c r="AP73" s="277"/>
      <c r="AQ73" s="277"/>
      <c r="AR73" s="277"/>
      <c r="AS73" s="277"/>
      <c r="AT73" s="277"/>
    </row>
    <row r="74" spans="1:46" s="261" customFormat="1" ht="11.25">
      <c r="A74" s="62">
        <v>45</v>
      </c>
      <c r="B74" s="275" t="s">
        <v>1308</v>
      </c>
      <c r="C74" s="62" t="s">
        <v>1309</v>
      </c>
      <c r="D74" s="61" t="s">
        <v>852</v>
      </c>
      <c r="E74" s="62" t="s">
        <v>1309</v>
      </c>
      <c r="F74" s="39">
        <v>385207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289902.8785618387</v>
      </c>
      <c r="N74" s="39">
        <v>0</v>
      </c>
      <c r="O74" s="39">
        <v>95304.12143816127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289902.8785618387</v>
      </c>
      <c r="Y74" s="39">
        <v>0</v>
      </c>
      <c r="Z74" s="39">
        <v>0</v>
      </c>
      <c r="AA74" s="39">
        <v>94669.53076272656</v>
      </c>
      <c r="AB74" s="39">
        <v>634.5906754347063</v>
      </c>
      <c r="AC74" s="39"/>
      <c r="AD74" s="39"/>
      <c r="AE74" s="39"/>
      <c r="AF74" s="39"/>
      <c r="AG74" s="39"/>
      <c r="AH74"/>
      <c r="AI74"/>
      <c r="AJ74"/>
      <c r="AK74"/>
      <c r="AL74"/>
      <c r="AM74"/>
      <c r="AN74"/>
      <c r="AO74" s="277"/>
      <c r="AP74" s="277"/>
      <c r="AQ74" s="277"/>
      <c r="AR74" s="277"/>
      <c r="AS74" s="277"/>
      <c r="AT74" s="277"/>
    </row>
    <row r="75" spans="1:46" s="261" customFormat="1" ht="11.25">
      <c r="A75" s="62">
        <v>46</v>
      </c>
      <c r="B75" s="275" t="s">
        <v>1310</v>
      </c>
      <c r="C75" s="62" t="s">
        <v>1311</v>
      </c>
      <c r="D75" s="61" t="s">
        <v>852</v>
      </c>
      <c r="E75" s="62" t="s">
        <v>1312</v>
      </c>
      <c r="F75" s="39">
        <v>12127132</v>
      </c>
      <c r="G75" s="39">
        <v>4652397.61636456</v>
      </c>
      <c r="H75" s="39">
        <v>1577920.869885075</v>
      </c>
      <c r="I75" s="39">
        <v>2394023.8025894496</v>
      </c>
      <c r="J75" s="39">
        <v>1900457.8432887641</v>
      </c>
      <c r="K75" s="39">
        <v>1434126.8817422881</v>
      </c>
      <c r="L75" s="39">
        <v>64480.99468291475</v>
      </c>
      <c r="M75" s="39">
        <v>0</v>
      </c>
      <c r="N75" s="39">
        <v>103247.99148619876</v>
      </c>
      <c r="O75" s="39">
        <v>475.999960749173</v>
      </c>
      <c r="P75" s="39">
        <v>4652397.61636456</v>
      </c>
      <c r="Q75" s="39">
        <v>1577920.869885075</v>
      </c>
      <c r="R75" s="39">
        <v>2394023.8025894496</v>
      </c>
      <c r="S75" s="39">
        <v>1900457.8432887641</v>
      </c>
      <c r="T75" s="39">
        <v>1318356.89128865</v>
      </c>
      <c r="U75" s="39">
        <v>6514.999462774919</v>
      </c>
      <c r="V75" s="39">
        <v>109254.99099086323</v>
      </c>
      <c r="W75" s="39">
        <v>64480.99468291475</v>
      </c>
      <c r="X75" s="39">
        <v>0</v>
      </c>
      <c r="Y75" s="39">
        <v>0</v>
      </c>
      <c r="Z75" s="39">
        <v>103247.99148619876</v>
      </c>
      <c r="AA75" s="39">
        <v>437.99996388264236</v>
      </c>
      <c r="AB75" s="39">
        <v>37.999996866530616</v>
      </c>
      <c r="AC75" s="39"/>
      <c r="AD75" s="39"/>
      <c r="AE75" s="39"/>
      <c r="AF75" s="39"/>
      <c r="AG75" s="39"/>
      <c r="AH75"/>
      <c r="AI75"/>
      <c r="AJ75"/>
      <c r="AK75"/>
      <c r="AL75"/>
      <c r="AM75"/>
      <c r="AN75"/>
      <c r="AO75" s="277"/>
      <c r="AP75" s="277"/>
      <c r="AQ75" s="277"/>
      <c r="AR75" s="277"/>
      <c r="AS75" s="277"/>
      <c r="AT75" s="277"/>
    </row>
    <row r="76" spans="1:46" s="261" customFormat="1" ht="11.25">
      <c r="A76" s="62">
        <v>47</v>
      </c>
      <c r="B76" s="275" t="s">
        <v>1315</v>
      </c>
      <c r="C76" s="62" t="s">
        <v>1316</v>
      </c>
      <c r="D76" s="61" t="s">
        <v>852</v>
      </c>
      <c r="E76" s="62" t="s">
        <v>1316</v>
      </c>
      <c r="F76" s="39">
        <v>366384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198543.21497208995</v>
      </c>
      <c r="M76" s="39">
        <v>145788.74225051023</v>
      </c>
      <c r="N76" s="39">
        <v>0</v>
      </c>
      <c r="O76" s="39">
        <v>22052.04277739985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145788.74225051023</v>
      </c>
      <c r="Y76" s="39">
        <v>198543.21497208995</v>
      </c>
      <c r="Z76" s="39">
        <v>0</v>
      </c>
      <c r="AA76" s="39">
        <v>21962.91280659216</v>
      </c>
      <c r="AB76" s="39">
        <v>89.12997080768675</v>
      </c>
      <c r="AC76" s="39"/>
      <c r="AD76" s="39"/>
      <c r="AE76" s="39"/>
      <c r="AF76" s="39"/>
      <c r="AG76" s="39"/>
      <c r="AH76"/>
      <c r="AI76"/>
      <c r="AJ76"/>
      <c r="AK76"/>
      <c r="AL76"/>
      <c r="AM76"/>
      <c r="AN76"/>
      <c r="AO76" s="277"/>
      <c r="AP76" s="277"/>
      <c r="AQ76" s="277"/>
      <c r="AR76" s="277"/>
      <c r="AS76" s="277"/>
      <c r="AT76" s="277"/>
    </row>
    <row r="77" spans="1:46" s="261" customFormat="1" ht="11.25">
      <c r="A77" s="62">
        <v>48</v>
      </c>
      <c r="B77" s="275" t="s">
        <v>1317</v>
      </c>
      <c r="C77" s="62" t="s">
        <v>1318</v>
      </c>
      <c r="D77" s="61" t="s">
        <v>852</v>
      </c>
      <c r="E77" s="274" t="s">
        <v>1319</v>
      </c>
      <c r="F77" s="39">
        <v>4004154</v>
      </c>
      <c r="G77" s="39">
        <v>1958956</v>
      </c>
      <c r="H77" s="39">
        <v>524948</v>
      </c>
      <c r="I77" s="39">
        <v>647947</v>
      </c>
      <c r="J77" s="39">
        <v>479322</v>
      </c>
      <c r="K77" s="39">
        <v>347665</v>
      </c>
      <c r="L77" s="39">
        <v>14248</v>
      </c>
      <c r="M77" s="39">
        <v>0</v>
      </c>
      <c r="N77" s="39">
        <v>30992</v>
      </c>
      <c r="O77" s="39">
        <v>76</v>
      </c>
      <c r="P77" s="39">
        <v>1958956</v>
      </c>
      <c r="Q77" s="39">
        <v>524948</v>
      </c>
      <c r="R77" s="39">
        <v>647947</v>
      </c>
      <c r="S77" s="39">
        <v>479322</v>
      </c>
      <c r="T77" s="39">
        <v>291316</v>
      </c>
      <c r="U77" s="39">
        <v>1440</v>
      </c>
      <c r="V77" s="39">
        <v>54909</v>
      </c>
      <c r="W77" s="39">
        <v>14248</v>
      </c>
      <c r="X77" s="39">
        <v>0</v>
      </c>
      <c r="Y77" s="39">
        <v>0</v>
      </c>
      <c r="Z77" s="39">
        <v>30992</v>
      </c>
      <c r="AA77" s="39">
        <v>70</v>
      </c>
      <c r="AB77" s="39">
        <v>6</v>
      </c>
      <c r="AC77" s="39"/>
      <c r="AD77" s="39"/>
      <c r="AE77" s="39"/>
      <c r="AF77" s="39"/>
      <c r="AG77" s="39"/>
      <c r="AH77"/>
      <c r="AI77"/>
      <c r="AJ77"/>
      <c r="AK77"/>
      <c r="AL77"/>
      <c r="AM77"/>
      <c r="AN77"/>
      <c r="AO77" s="277"/>
      <c r="AP77" s="277"/>
      <c r="AQ77" s="277"/>
      <c r="AR77" s="277"/>
      <c r="AS77" s="277"/>
      <c r="AT77" s="277"/>
    </row>
    <row r="78" spans="1:46" s="261" customFormat="1" ht="11.25">
      <c r="A78" s="62">
        <v>49</v>
      </c>
      <c r="B78" s="275" t="s">
        <v>1322</v>
      </c>
      <c r="C78" s="62" t="s">
        <v>1323</v>
      </c>
      <c r="D78" s="61" t="s">
        <v>852</v>
      </c>
      <c r="E78" s="62" t="s">
        <v>1323</v>
      </c>
      <c r="F78" s="39">
        <v>18305736.79</v>
      </c>
      <c r="G78" s="39">
        <v>0</v>
      </c>
      <c r="H78" s="39">
        <v>0</v>
      </c>
      <c r="I78" s="39">
        <v>0</v>
      </c>
      <c r="J78" s="39">
        <v>0</v>
      </c>
      <c r="K78" s="39">
        <v>469911.4697432982</v>
      </c>
      <c r="L78" s="39">
        <v>10629891.844193136</v>
      </c>
      <c r="M78" s="39">
        <v>4985382.9972766</v>
      </c>
      <c r="N78" s="39">
        <v>0</v>
      </c>
      <c r="O78" s="39">
        <v>2220550.4787869644</v>
      </c>
      <c r="P78" s="39">
        <v>0</v>
      </c>
      <c r="Q78" s="39">
        <v>0</v>
      </c>
      <c r="R78" s="39">
        <v>0</v>
      </c>
      <c r="S78" s="39">
        <v>0</v>
      </c>
      <c r="T78" s="39">
        <v>469911.4697432982</v>
      </c>
      <c r="U78" s="39">
        <v>0</v>
      </c>
      <c r="V78" s="39">
        <v>0</v>
      </c>
      <c r="W78" s="39">
        <v>0</v>
      </c>
      <c r="X78" s="39">
        <v>4985382.9972766</v>
      </c>
      <c r="Y78" s="39">
        <v>10629891.844193136</v>
      </c>
      <c r="Z78" s="39">
        <v>0</v>
      </c>
      <c r="AA78" s="39">
        <v>2175720.018811454</v>
      </c>
      <c r="AB78" s="39">
        <v>44830.45997551015</v>
      </c>
      <c r="AC78" s="39"/>
      <c r="AD78" s="39"/>
      <c r="AE78" s="39"/>
      <c r="AF78" s="39"/>
      <c r="AG78" s="39"/>
      <c r="AH78"/>
      <c r="AI78"/>
      <c r="AJ78"/>
      <c r="AK78"/>
      <c r="AL78"/>
      <c r="AM78"/>
      <c r="AN78"/>
      <c r="AO78" s="277"/>
      <c r="AP78" s="277"/>
      <c r="AQ78" s="277"/>
      <c r="AR78" s="277"/>
      <c r="AS78" s="277"/>
      <c r="AT78" s="277"/>
    </row>
    <row r="79" spans="1:46" s="261" customFormat="1" ht="11.25">
      <c r="A79" s="62">
        <v>50</v>
      </c>
      <c r="B79" s="275" t="s">
        <v>1324</v>
      </c>
      <c r="C79" s="62" t="s">
        <v>1325</v>
      </c>
      <c r="D79" s="61" t="s">
        <v>852</v>
      </c>
      <c r="E79" s="274" t="s">
        <v>1326</v>
      </c>
      <c r="F79" s="39">
        <v>199182855.21</v>
      </c>
      <c r="G79" s="39">
        <v>104125416.51275183</v>
      </c>
      <c r="H79" s="39">
        <v>28147484.107370857</v>
      </c>
      <c r="I79" s="39">
        <v>31336556.67727689</v>
      </c>
      <c r="J79" s="39">
        <v>17833278.306475483</v>
      </c>
      <c r="K79" s="39">
        <v>16131191.11691823</v>
      </c>
      <c r="L79" s="39">
        <v>664010.4289962038</v>
      </c>
      <c r="M79" s="39">
        <v>0</v>
      </c>
      <c r="N79" s="39">
        <v>753150.0839582109</v>
      </c>
      <c r="O79" s="39">
        <v>191767.9762523118</v>
      </c>
      <c r="P79" s="39">
        <v>104125416.51275183</v>
      </c>
      <c r="Q79" s="39">
        <v>28147484.107370857</v>
      </c>
      <c r="R79" s="39">
        <v>31336556.67727689</v>
      </c>
      <c r="S79" s="39">
        <v>17833278.306475483</v>
      </c>
      <c r="T79" s="39">
        <v>13576177.169327276</v>
      </c>
      <c r="U79" s="39">
        <v>67085.17736007653</v>
      </c>
      <c r="V79" s="39">
        <v>2487928.7702308777</v>
      </c>
      <c r="W79" s="39">
        <v>664010.4289962038</v>
      </c>
      <c r="X79" s="39">
        <v>0</v>
      </c>
      <c r="Y79" s="39">
        <v>0</v>
      </c>
      <c r="Z79" s="39">
        <v>753150.0839582109</v>
      </c>
      <c r="AA79" s="39">
        <v>176323.32015345365</v>
      </c>
      <c r="AB79" s="39">
        <v>15444.656098858151</v>
      </c>
      <c r="AC79" s="39"/>
      <c r="AD79" s="39"/>
      <c r="AE79" s="39"/>
      <c r="AF79" s="39"/>
      <c r="AG79" s="39"/>
      <c r="AH79"/>
      <c r="AI79"/>
      <c r="AJ79"/>
      <c r="AK79"/>
      <c r="AL79"/>
      <c r="AM79"/>
      <c r="AN79"/>
      <c r="AO79" s="277"/>
      <c r="AP79" s="277"/>
      <c r="AQ79" s="277"/>
      <c r="AR79" s="277"/>
      <c r="AS79" s="277"/>
      <c r="AT79" s="277"/>
    </row>
    <row r="80" spans="1:46" s="261" customFormat="1" ht="11.25">
      <c r="A80" s="62">
        <v>51</v>
      </c>
      <c r="B80" s="275" t="s">
        <v>1329</v>
      </c>
      <c r="C80" s="274" t="s">
        <v>1330</v>
      </c>
      <c r="D80" s="61" t="s">
        <v>852</v>
      </c>
      <c r="E80" s="62" t="s">
        <v>1331</v>
      </c>
      <c r="F80" s="39">
        <v>221481805</v>
      </c>
      <c r="G80" s="39">
        <v>149019722.5078885</v>
      </c>
      <c r="H80" s="39">
        <v>27919677.435028892</v>
      </c>
      <c r="I80" s="39">
        <v>22547974.360110786</v>
      </c>
      <c r="J80" s="39">
        <v>7682831.06646866</v>
      </c>
      <c r="K80" s="39">
        <v>13062964.866516743</v>
      </c>
      <c r="L80" s="39">
        <v>460361.9643340111</v>
      </c>
      <c r="M80" s="39">
        <v>0</v>
      </c>
      <c r="N80" s="39">
        <v>610783.8495477266</v>
      </c>
      <c r="O80" s="39">
        <v>177488.95010467898</v>
      </c>
      <c r="P80" s="39">
        <v>149019722.5078885</v>
      </c>
      <c r="Q80" s="39">
        <v>27919677.435028892</v>
      </c>
      <c r="R80" s="39">
        <v>22547974.360110786</v>
      </c>
      <c r="S80" s="39">
        <v>7682831.06646866</v>
      </c>
      <c r="T80" s="39">
        <v>9411795.301675865</v>
      </c>
      <c r="U80" s="39">
        <v>46590.849402478234</v>
      </c>
      <c r="V80" s="39">
        <v>3604578.7154383985</v>
      </c>
      <c r="W80" s="39">
        <v>460361.9643340111</v>
      </c>
      <c r="X80" s="39">
        <v>0</v>
      </c>
      <c r="Y80" s="39">
        <v>0</v>
      </c>
      <c r="Z80" s="39">
        <v>610783.8495477266</v>
      </c>
      <c r="AA80" s="39">
        <v>155302.8313415941</v>
      </c>
      <c r="AB80" s="39">
        <v>22186.118763084873</v>
      </c>
      <c r="AC80" s="39"/>
      <c r="AD80" s="39"/>
      <c r="AE80" s="39"/>
      <c r="AF80" s="39"/>
      <c r="AG80" s="39"/>
      <c r="AH80"/>
      <c r="AI80"/>
      <c r="AJ80"/>
      <c r="AK80"/>
      <c r="AL80"/>
      <c r="AM80"/>
      <c r="AN80"/>
      <c r="AO80" s="277"/>
      <c r="AP80" s="277"/>
      <c r="AQ80" s="277"/>
      <c r="AR80" s="277"/>
      <c r="AS80" s="277"/>
      <c r="AT80" s="277"/>
    </row>
    <row r="81" spans="1:46" s="261" customFormat="1" ht="11.25">
      <c r="A81" s="62">
        <v>52</v>
      </c>
      <c r="B81" s="275" t="s">
        <v>1332</v>
      </c>
      <c r="C81" s="274" t="s">
        <v>1333</v>
      </c>
      <c r="D81" s="61" t="s">
        <v>852</v>
      </c>
      <c r="E81" s="62" t="s">
        <v>1331</v>
      </c>
      <c r="F81" s="39">
        <v>227157666</v>
      </c>
      <c r="G81" s="39">
        <v>152838615.13075358</v>
      </c>
      <c r="H81" s="39">
        <v>28635168.30023139</v>
      </c>
      <c r="I81" s="39">
        <v>23125805.881303024</v>
      </c>
      <c r="J81" s="39">
        <v>7879717.132210078</v>
      </c>
      <c r="K81" s="39">
        <v>13397726.328435624</v>
      </c>
      <c r="L81" s="39">
        <v>472159.5497801239</v>
      </c>
      <c r="M81" s="39">
        <v>0</v>
      </c>
      <c r="N81" s="39">
        <v>626436.2605034609</v>
      </c>
      <c r="O81" s="39">
        <v>182037.4167826984</v>
      </c>
      <c r="P81" s="39">
        <v>152838615.13075358</v>
      </c>
      <c r="Q81" s="39">
        <v>28635168.30023139</v>
      </c>
      <c r="R81" s="39">
        <v>23125805.881303024</v>
      </c>
      <c r="S81" s="39">
        <v>7879717.132210078</v>
      </c>
      <c r="T81" s="39">
        <v>9652989.11844454</v>
      </c>
      <c r="U81" s="39">
        <v>47784.821905458324</v>
      </c>
      <c r="V81" s="39">
        <v>3696952.3880856256</v>
      </c>
      <c r="W81" s="39">
        <v>472159.5497801239</v>
      </c>
      <c r="X81" s="39">
        <v>0</v>
      </c>
      <c r="Y81" s="39">
        <v>0</v>
      </c>
      <c r="Z81" s="39">
        <v>626436.2605034609</v>
      </c>
      <c r="AA81" s="39">
        <v>159282.7396848611</v>
      </c>
      <c r="AB81" s="39">
        <v>22754.6770978373</v>
      </c>
      <c r="AC81" s="39"/>
      <c r="AD81" s="39"/>
      <c r="AE81" s="39"/>
      <c r="AF81" s="39"/>
      <c r="AG81" s="39"/>
      <c r="AH81"/>
      <c r="AI81"/>
      <c r="AJ81"/>
      <c r="AK81"/>
      <c r="AL81"/>
      <c r="AM81"/>
      <c r="AN81"/>
      <c r="AO81" s="277"/>
      <c r="AP81" s="277"/>
      <c r="AQ81" s="277"/>
      <c r="AR81" s="277"/>
      <c r="AS81" s="277"/>
      <c r="AT81" s="277"/>
    </row>
    <row r="82" spans="1:46" s="261" customFormat="1" ht="11.25">
      <c r="A82" s="62">
        <v>53</v>
      </c>
      <c r="B82" s="275" t="s">
        <v>1334</v>
      </c>
      <c r="C82" s="274" t="s">
        <v>1335</v>
      </c>
      <c r="D82" s="61" t="s">
        <v>852</v>
      </c>
      <c r="E82" s="62" t="s">
        <v>1336</v>
      </c>
      <c r="F82" s="39">
        <v>410722765</v>
      </c>
      <c r="G82" s="39">
        <v>273722012.14865345</v>
      </c>
      <c r="H82" s="39">
        <v>47066215.40463148</v>
      </c>
      <c r="I82" s="39">
        <v>44927590.62059654</v>
      </c>
      <c r="J82" s="39">
        <v>20504345.858227998</v>
      </c>
      <c r="K82" s="39">
        <v>20406523.11431415</v>
      </c>
      <c r="L82" s="39">
        <v>657808.043257418</v>
      </c>
      <c r="M82" s="39">
        <v>0</v>
      </c>
      <c r="N82" s="39">
        <v>1192339.4653580966</v>
      </c>
      <c r="O82" s="39">
        <v>2245930.3449608353</v>
      </c>
      <c r="P82" s="39">
        <v>273722012.14865345</v>
      </c>
      <c r="Q82" s="39">
        <v>47066215.40463148</v>
      </c>
      <c r="R82" s="39">
        <v>44927590.62059654</v>
      </c>
      <c r="S82" s="39">
        <v>20504345.858227998</v>
      </c>
      <c r="T82" s="39">
        <v>13453122.766315404</v>
      </c>
      <c r="U82" s="39">
        <v>66379.71908439802</v>
      </c>
      <c r="V82" s="39">
        <v>6887020.628914348</v>
      </c>
      <c r="W82" s="39">
        <v>657808.043257418</v>
      </c>
      <c r="X82" s="39">
        <v>0</v>
      </c>
      <c r="Y82" s="39">
        <v>0</v>
      </c>
      <c r="Z82" s="39">
        <v>1192339.4653580966</v>
      </c>
      <c r="AA82" s="39">
        <v>2245930.3449608353</v>
      </c>
      <c r="AB82" s="39">
        <v>0</v>
      </c>
      <c r="AC82" s="39"/>
      <c r="AD82" s="39"/>
      <c r="AE82" s="39"/>
      <c r="AF82" s="39"/>
      <c r="AG82" s="39"/>
      <c r="AH82"/>
      <c r="AI82"/>
      <c r="AJ82"/>
      <c r="AK82"/>
      <c r="AL82"/>
      <c r="AM82"/>
      <c r="AN82"/>
      <c r="AO82" s="277"/>
      <c r="AP82" s="277"/>
      <c r="AQ82" s="277"/>
      <c r="AR82" s="277"/>
      <c r="AS82" s="277"/>
      <c r="AT82" s="277"/>
    </row>
    <row r="83" spans="1:46" s="261" customFormat="1" ht="11.25">
      <c r="A83" s="62">
        <v>54</v>
      </c>
      <c r="B83" s="275" t="s">
        <v>1337</v>
      </c>
      <c r="C83" s="274" t="s">
        <v>1338</v>
      </c>
      <c r="D83" s="61" t="s">
        <v>852</v>
      </c>
      <c r="E83" s="62" t="s">
        <v>1336</v>
      </c>
      <c r="F83" s="39">
        <v>453130445</v>
      </c>
      <c r="G83" s="39">
        <v>301984179.45305455</v>
      </c>
      <c r="H83" s="39">
        <v>51925865.68890701</v>
      </c>
      <c r="I83" s="39">
        <v>49566425.00857906</v>
      </c>
      <c r="J83" s="39">
        <v>22621447.25085487</v>
      </c>
      <c r="K83" s="39">
        <v>22513524.176562153</v>
      </c>
      <c r="L83" s="39">
        <v>725727.6118254927</v>
      </c>
      <c r="M83" s="39">
        <v>0</v>
      </c>
      <c r="N83" s="39">
        <v>1315450.1249249636</v>
      </c>
      <c r="O83" s="39">
        <v>2477825.6852918942</v>
      </c>
      <c r="P83" s="39">
        <v>301984179.45305455</v>
      </c>
      <c r="Q83" s="39">
        <v>51925865.68890701</v>
      </c>
      <c r="R83" s="39">
        <v>49566425.00857906</v>
      </c>
      <c r="S83" s="39">
        <v>22621447.25085487</v>
      </c>
      <c r="T83" s="39">
        <v>14842175.854898449</v>
      </c>
      <c r="U83" s="39">
        <v>73233.51469862711</v>
      </c>
      <c r="V83" s="39">
        <v>7598114.806965078</v>
      </c>
      <c r="W83" s="39">
        <v>725727.6118254927</v>
      </c>
      <c r="X83" s="39">
        <v>0</v>
      </c>
      <c r="Y83" s="39">
        <v>0</v>
      </c>
      <c r="Z83" s="39">
        <v>1315450.1249249636</v>
      </c>
      <c r="AA83" s="39">
        <v>2477825.6852918942</v>
      </c>
      <c r="AB83" s="39">
        <v>0</v>
      </c>
      <c r="AC83" s="39"/>
      <c r="AD83" s="39"/>
      <c r="AE83" s="39"/>
      <c r="AF83" s="39"/>
      <c r="AG83" s="39"/>
      <c r="AH83"/>
      <c r="AI83"/>
      <c r="AJ83"/>
      <c r="AK83"/>
      <c r="AL83"/>
      <c r="AM83"/>
      <c r="AN83"/>
      <c r="AO83" s="277"/>
      <c r="AP83" s="277"/>
      <c r="AQ83" s="277"/>
      <c r="AR83" s="277"/>
      <c r="AS83" s="277"/>
      <c r="AT83" s="277"/>
    </row>
    <row r="84" spans="1:46" s="261" customFormat="1" ht="11.25">
      <c r="A84" s="62">
        <v>55</v>
      </c>
      <c r="B84" s="275" t="s">
        <v>1363</v>
      </c>
      <c r="C84" s="62" t="s">
        <v>1364</v>
      </c>
      <c r="D84" s="61" t="s">
        <v>852</v>
      </c>
      <c r="E84" s="274" t="s">
        <v>939</v>
      </c>
      <c r="F84" s="39">
        <v>5598390</v>
      </c>
      <c r="G84" s="39">
        <v>3743219.7192221014</v>
      </c>
      <c r="H84" s="39">
        <v>663479.7833886578</v>
      </c>
      <c r="I84" s="39">
        <v>597880.6572285556</v>
      </c>
      <c r="J84" s="39">
        <v>250332.99449992095</v>
      </c>
      <c r="K84" s="39">
        <v>295941.0274469015</v>
      </c>
      <c r="L84" s="39">
        <v>9879.057981170601</v>
      </c>
      <c r="M84" s="39">
        <v>0</v>
      </c>
      <c r="N84" s="39">
        <v>15974.203254436472</v>
      </c>
      <c r="O84" s="39">
        <v>21682.556978255034</v>
      </c>
      <c r="P84" s="39">
        <v>3743219.7192221014</v>
      </c>
      <c r="Q84" s="39">
        <v>663479.7833886578</v>
      </c>
      <c r="R84" s="39">
        <v>597880.6572285556</v>
      </c>
      <c r="S84" s="39">
        <v>250332.99449992095</v>
      </c>
      <c r="T84" s="39">
        <v>202012.71910770776</v>
      </c>
      <c r="U84" s="39">
        <v>998.0712009564257</v>
      </c>
      <c r="V84" s="39">
        <v>92930.23713823732</v>
      </c>
      <c r="W84" s="39">
        <v>9879.057981170601</v>
      </c>
      <c r="X84" s="39">
        <v>0</v>
      </c>
      <c r="Y84" s="39">
        <v>0</v>
      </c>
      <c r="Z84" s="39">
        <v>15974.203254436472</v>
      </c>
      <c r="AA84" s="39">
        <v>21490.863641002947</v>
      </c>
      <c r="AB84" s="39">
        <v>191.69333725208642</v>
      </c>
      <c r="AC84" s="39"/>
      <c r="AD84" s="39"/>
      <c r="AE84" s="39"/>
      <c r="AF84" s="39"/>
      <c r="AG84" s="39"/>
      <c r="AH84"/>
      <c r="AI84"/>
      <c r="AJ84"/>
      <c r="AK84"/>
      <c r="AL84"/>
      <c r="AM84"/>
      <c r="AN84"/>
      <c r="AO84" s="277"/>
      <c r="AP84" s="277"/>
      <c r="AQ84" s="277"/>
      <c r="AR84" s="277"/>
      <c r="AS84" s="277"/>
      <c r="AT84" s="277"/>
    </row>
    <row r="85" spans="1:46" s="261" customFormat="1" ht="22.5">
      <c r="A85" s="62">
        <v>56</v>
      </c>
      <c r="B85" s="275" t="s">
        <v>252</v>
      </c>
      <c r="C85" s="284" t="s">
        <v>253</v>
      </c>
      <c r="D85" s="61" t="s">
        <v>852</v>
      </c>
      <c r="E85" s="62" t="s">
        <v>852</v>
      </c>
      <c r="F85" s="39">
        <f aca="true" t="shared" si="13" ref="F85:AB85">(F74+F75+F76+F77+F78+F79+F80+F81+F82+F83+F84)</f>
        <v>1552462540</v>
      </c>
      <c r="G85" s="39">
        <f t="shared" si="13"/>
        <v>992044519.0886885</v>
      </c>
      <c r="H85" s="39">
        <f t="shared" si="13"/>
        <v>186460759.58944336</v>
      </c>
      <c r="I85" s="39">
        <f t="shared" si="13"/>
        <v>175144204.00768432</v>
      </c>
      <c r="J85" s="39">
        <f t="shared" si="13"/>
        <v>79151732.45202577</v>
      </c>
      <c r="K85" s="39">
        <f t="shared" si="13"/>
        <v>88059573.98167938</v>
      </c>
      <c r="L85" s="39">
        <f t="shared" si="13"/>
        <v>13897110.710022561</v>
      </c>
      <c r="M85" s="39">
        <f t="shared" si="13"/>
        <v>5421074.6180889495</v>
      </c>
      <c r="N85" s="39">
        <f t="shared" si="13"/>
        <v>4648373.979033094</v>
      </c>
      <c r="O85" s="39">
        <f t="shared" si="13"/>
        <v>7635191.573333948</v>
      </c>
      <c r="P85" s="39">
        <f t="shared" si="13"/>
        <v>992044519.0886885</v>
      </c>
      <c r="Q85" s="39">
        <f t="shared" si="13"/>
        <v>186460759.58944336</v>
      </c>
      <c r="R85" s="39">
        <f t="shared" si="13"/>
        <v>175144204.00768432</v>
      </c>
      <c r="S85" s="39">
        <f t="shared" si="13"/>
        <v>79151732.45202577</v>
      </c>
      <c r="T85" s="39">
        <f t="shared" si="13"/>
        <v>63217857.29080119</v>
      </c>
      <c r="U85" s="39">
        <f t="shared" si="13"/>
        <v>310027.15311476955</v>
      </c>
      <c r="V85" s="39">
        <f t="shared" si="13"/>
        <v>24531689.53776343</v>
      </c>
      <c r="W85" s="39">
        <f t="shared" si="13"/>
        <v>3068675.650857335</v>
      </c>
      <c r="X85" s="39">
        <f t="shared" si="13"/>
        <v>5421074.6180889495</v>
      </c>
      <c r="Y85" s="39">
        <f t="shared" si="13"/>
        <v>10828435.059165226</v>
      </c>
      <c r="Z85" s="39">
        <f t="shared" si="13"/>
        <v>4648373.979033094</v>
      </c>
      <c r="AA85" s="39">
        <f t="shared" si="13"/>
        <v>7529016.247418297</v>
      </c>
      <c r="AB85" s="39">
        <f t="shared" si="13"/>
        <v>106175.32591565148</v>
      </c>
      <c r="AC85" s="39"/>
      <c r="AD85" s="39"/>
      <c r="AE85" s="39"/>
      <c r="AF85" s="39"/>
      <c r="AG85" s="39"/>
      <c r="AH85"/>
      <c r="AI85"/>
      <c r="AJ85"/>
      <c r="AK85"/>
      <c r="AL85"/>
      <c r="AM85"/>
      <c r="AN85"/>
      <c r="AO85" s="277"/>
      <c r="AP85" s="277"/>
      <c r="AQ85" s="277"/>
      <c r="AR85" s="277"/>
      <c r="AS85" s="277"/>
      <c r="AT85" s="277"/>
    </row>
    <row r="86" spans="1:46" s="261" customFormat="1" ht="11.25">
      <c r="A86" s="62"/>
      <c r="B86" s="280"/>
      <c r="C86" s="274"/>
      <c r="D86" s="61"/>
      <c r="E86" s="62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/>
      <c r="AI86"/>
      <c r="AJ86"/>
      <c r="AK86"/>
      <c r="AL86"/>
      <c r="AM86"/>
      <c r="AN86"/>
      <c r="AO86" s="277"/>
      <c r="AP86" s="277"/>
      <c r="AQ86" s="277"/>
      <c r="AR86" s="277"/>
      <c r="AS86" s="277"/>
      <c r="AT86" s="277"/>
    </row>
    <row r="87" spans="1:46" s="261" customFormat="1" ht="11.25">
      <c r="A87" s="62"/>
      <c r="B87" s="288" t="s">
        <v>254</v>
      </c>
      <c r="C87" s="274"/>
      <c r="D87" s="61"/>
      <c r="E87" s="62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/>
      <c r="AI87"/>
      <c r="AJ87"/>
      <c r="AK87"/>
      <c r="AL87"/>
      <c r="AM87"/>
      <c r="AN87"/>
      <c r="AO87" s="277"/>
      <c r="AP87" s="277"/>
      <c r="AQ87" s="277"/>
      <c r="AR87" s="277"/>
      <c r="AS87" s="277"/>
      <c r="AT87" s="277"/>
    </row>
    <row r="88" spans="1:46" s="261" customFormat="1" ht="11.25">
      <c r="A88" s="62">
        <v>57</v>
      </c>
      <c r="B88" s="275" t="s">
        <v>1339</v>
      </c>
      <c r="C88" s="62" t="s">
        <v>1340</v>
      </c>
      <c r="D88" s="61" t="s">
        <v>852</v>
      </c>
      <c r="E88" s="62" t="s">
        <v>1341</v>
      </c>
      <c r="F88" s="39">
        <v>111251484</v>
      </c>
      <c r="G88" s="39">
        <v>92756705.62560786</v>
      </c>
      <c r="H88" s="39">
        <v>15418061.616646118</v>
      </c>
      <c r="I88" s="39">
        <v>3015468.52938281</v>
      </c>
      <c r="J88" s="39">
        <v>61248.22836321481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92756705.62560786</v>
      </c>
      <c r="Q88" s="39">
        <v>15418061.616646118</v>
      </c>
      <c r="R88" s="39">
        <v>3015468.52938281</v>
      </c>
      <c r="S88" s="39">
        <v>61248.22836321481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/>
      <c r="AD88" s="39"/>
      <c r="AE88" s="39"/>
      <c r="AF88" s="39"/>
      <c r="AG88" s="39"/>
      <c r="AH88"/>
      <c r="AI88"/>
      <c r="AJ88"/>
      <c r="AK88"/>
      <c r="AL88"/>
      <c r="AM88"/>
      <c r="AN88"/>
      <c r="AO88" s="277"/>
      <c r="AP88" s="277"/>
      <c r="AQ88" s="277"/>
      <c r="AR88" s="277"/>
      <c r="AS88" s="277"/>
      <c r="AT88" s="277"/>
    </row>
    <row r="89" spans="1:46" s="261" customFormat="1" ht="11.25">
      <c r="A89" s="62">
        <v>58</v>
      </c>
      <c r="B89" s="275" t="s">
        <v>1342</v>
      </c>
      <c r="C89" s="62" t="s">
        <v>1343</v>
      </c>
      <c r="D89" s="61" t="s">
        <v>852</v>
      </c>
      <c r="E89" s="274" t="s">
        <v>1344</v>
      </c>
      <c r="F89" s="39">
        <v>198758684</v>
      </c>
      <c r="G89" s="39">
        <v>138752430.34234798</v>
      </c>
      <c r="H89" s="39">
        <v>29872782.03660157</v>
      </c>
      <c r="I89" s="39">
        <v>23649603.850224335</v>
      </c>
      <c r="J89" s="39">
        <v>6464561.418213753</v>
      </c>
      <c r="K89" s="39">
        <v>0</v>
      </c>
      <c r="L89" s="39">
        <v>0</v>
      </c>
      <c r="M89" s="39">
        <v>0</v>
      </c>
      <c r="N89" s="39">
        <v>0</v>
      </c>
      <c r="O89" s="39">
        <v>19306.352612370323</v>
      </c>
      <c r="P89" s="39">
        <v>138752430.34234798</v>
      </c>
      <c r="Q89" s="39">
        <v>29872782.03660157</v>
      </c>
      <c r="R89" s="39">
        <v>23649603.850224335</v>
      </c>
      <c r="S89" s="39">
        <v>6464561.418213753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2145.1502902633692</v>
      </c>
      <c r="AB89" s="39">
        <v>17161.202322106954</v>
      </c>
      <c r="AC89" s="39"/>
      <c r="AD89" s="39"/>
      <c r="AE89" s="39"/>
      <c r="AF89" s="39"/>
      <c r="AG89" s="39"/>
      <c r="AH89"/>
      <c r="AI89"/>
      <c r="AJ89"/>
      <c r="AK89"/>
      <c r="AL89"/>
      <c r="AM89"/>
      <c r="AN89"/>
      <c r="AO89" s="277"/>
      <c r="AP89" s="277"/>
      <c r="AQ89" s="277"/>
      <c r="AR89" s="277"/>
      <c r="AS89" s="277"/>
      <c r="AT89" s="277"/>
    </row>
    <row r="90" spans="1:46" s="261" customFormat="1" ht="11.25">
      <c r="A90" s="62">
        <v>59</v>
      </c>
      <c r="B90" s="275" t="s">
        <v>1345</v>
      </c>
      <c r="C90" s="274" t="s">
        <v>1346</v>
      </c>
      <c r="D90" s="61" t="s">
        <v>852</v>
      </c>
      <c r="E90" s="62" t="s">
        <v>1347</v>
      </c>
      <c r="F90" s="39">
        <v>1304801</v>
      </c>
      <c r="G90" s="39">
        <v>0</v>
      </c>
      <c r="H90" s="39">
        <v>275.6000105609978</v>
      </c>
      <c r="I90" s="39">
        <v>0</v>
      </c>
      <c r="J90" s="39">
        <v>0</v>
      </c>
      <c r="K90" s="39">
        <v>1279407.7090269285</v>
      </c>
      <c r="L90" s="39">
        <v>0</v>
      </c>
      <c r="M90" s="39">
        <v>5720.50021920968</v>
      </c>
      <c r="N90" s="39">
        <v>0</v>
      </c>
      <c r="O90" s="39">
        <v>19397.190743300725</v>
      </c>
      <c r="P90" s="39">
        <v>0</v>
      </c>
      <c r="Q90" s="39">
        <v>275.6000105609978</v>
      </c>
      <c r="R90" s="39">
        <v>0</v>
      </c>
      <c r="S90" s="39">
        <v>0</v>
      </c>
      <c r="T90" s="39">
        <v>1198733.4059354877</v>
      </c>
      <c r="U90" s="39">
        <v>0</v>
      </c>
      <c r="V90" s="39">
        <v>80674.30309144087</v>
      </c>
      <c r="W90" s="39">
        <v>0</v>
      </c>
      <c r="X90" s="39">
        <v>5720.50021920968</v>
      </c>
      <c r="Y90" s="39">
        <v>0</v>
      </c>
      <c r="Z90" s="39">
        <v>0</v>
      </c>
      <c r="AA90" s="39">
        <v>0</v>
      </c>
      <c r="AB90" s="39">
        <v>19397.190743300725</v>
      </c>
      <c r="AC90" s="39"/>
      <c r="AD90" s="39"/>
      <c r="AE90" s="39"/>
      <c r="AF90" s="39"/>
      <c r="AG90" s="39"/>
      <c r="AH90"/>
      <c r="AI90"/>
      <c r="AJ90"/>
      <c r="AK90"/>
      <c r="AL90"/>
      <c r="AM90"/>
      <c r="AN90"/>
      <c r="AO90" s="277"/>
      <c r="AP90" s="277"/>
      <c r="AQ90" s="277"/>
      <c r="AR90" s="277"/>
      <c r="AS90" s="277"/>
      <c r="AT90" s="277"/>
    </row>
    <row r="91" spans="1:46" s="261" customFormat="1" ht="11.25">
      <c r="A91" s="62">
        <v>60</v>
      </c>
      <c r="B91" s="275" t="s">
        <v>1348</v>
      </c>
      <c r="C91" s="62" t="s">
        <v>1349</v>
      </c>
      <c r="D91" s="61" t="s">
        <v>852</v>
      </c>
      <c r="E91" s="62" t="s">
        <v>1350</v>
      </c>
      <c r="F91" s="39">
        <v>44252929</v>
      </c>
      <c r="G91" s="39">
        <v>38500805.37464847</v>
      </c>
      <c r="H91" s="39">
        <v>5496804.876794529</v>
      </c>
      <c r="I91" s="39">
        <v>252490.33464030756</v>
      </c>
      <c r="J91" s="39">
        <v>2828.413916694527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38500805.37464847</v>
      </c>
      <c r="Q91" s="39">
        <v>5496804.876794529</v>
      </c>
      <c r="R91" s="39">
        <v>252490.33464030756</v>
      </c>
      <c r="S91" s="39">
        <v>2828.413916694527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/>
      <c r="AD91" s="39"/>
      <c r="AE91" s="39"/>
      <c r="AF91" s="39"/>
      <c r="AG91" s="39"/>
      <c r="AH91"/>
      <c r="AI91"/>
      <c r="AJ91"/>
      <c r="AK91"/>
      <c r="AL91"/>
      <c r="AM91"/>
      <c r="AN91"/>
      <c r="AO91" s="277"/>
      <c r="AP91" s="277"/>
      <c r="AQ91" s="277"/>
      <c r="AR91" s="277"/>
      <c r="AS91" s="277"/>
      <c r="AT91" s="277"/>
    </row>
    <row r="92" spans="1:46" s="261" customFormat="1" ht="11.25">
      <c r="A92" s="62">
        <v>61</v>
      </c>
      <c r="B92" s="275" t="s">
        <v>1351</v>
      </c>
      <c r="C92" s="62" t="s">
        <v>1352</v>
      </c>
      <c r="D92" s="61" t="s">
        <v>852</v>
      </c>
      <c r="E92" s="62" t="s">
        <v>1127</v>
      </c>
      <c r="F92" s="39">
        <v>123389284</v>
      </c>
      <c r="G92" s="39">
        <v>123389284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123389284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/>
      <c r="AD92" s="39"/>
      <c r="AE92" s="39"/>
      <c r="AF92" s="39"/>
      <c r="AG92" s="39"/>
      <c r="AH92"/>
      <c r="AI92"/>
      <c r="AJ92"/>
      <c r="AK92"/>
      <c r="AL92"/>
      <c r="AM92"/>
      <c r="AN92"/>
      <c r="AO92" s="277"/>
      <c r="AP92" s="277"/>
      <c r="AQ92" s="277"/>
      <c r="AR92" s="277"/>
      <c r="AS92" s="277"/>
      <c r="AT92" s="277"/>
    </row>
    <row r="93" spans="1:46" s="261" customFormat="1" ht="11.25">
      <c r="A93" s="62">
        <v>62</v>
      </c>
      <c r="B93" s="280" t="s">
        <v>255</v>
      </c>
      <c r="C93" s="274" t="s">
        <v>1357</v>
      </c>
      <c r="D93" s="61" t="s">
        <v>852</v>
      </c>
      <c r="E93" s="274" t="s">
        <v>874</v>
      </c>
      <c r="F93" s="39">
        <v>1123105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1123105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1123105</v>
      </c>
      <c r="Z93" s="39">
        <v>0</v>
      </c>
      <c r="AA93" s="39">
        <v>0</v>
      </c>
      <c r="AB93" s="39">
        <v>0</v>
      </c>
      <c r="AC93" s="39"/>
      <c r="AD93" s="39"/>
      <c r="AE93" s="39"/>
      <c r="AF93" s="39"/>
      <c r="AG93" s="39"/>
      <c r="AH93"/>
      <c r="AI93"/>
      <c r="AJ93"/>
      <c r="AK93"/>
      <c r="AL93"/>
      <c r="AM93"/>
      <c r="AN93"/>
      <c r="AO93" s="277"/>
      <c r="AP93" s="277"/>
      <c r="AQ93" s="277"/>
      <c r="AR93" s="277"/>
      <c r="AS93" s="277"/>
      <c r="AT93" s="277"/>
    </row>
    <row r="94" spans="1:46" s="261" customFormat="1" ht="11.25">
      <c r="A94" s="62">
        <v>63</v>
      </c>
      <c r="B94" s="275" t="s">
        <v>1361</v>
      </c>
      <c r="C94" s="62" t="s">
        <v>1362</v>
      </c>
      <c r="D94" s="61" t="s">
        <v>852</v>
      </c>
      <c r="E94" s="62" t="s">
        <v>948</v>
      </c>
      <c r="F94" s="39">
        <v>31763518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31763518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31763518</v>
      </c>
      <c r="AA94" s="39">
        <v>0</v>
      </c>
      <c r="AB94" s="39">
        <v>0</v>
      </c>
      <c r="AC94" s="39"/>
      <c r="AD94" s="39"/>
      <c r="AE94" s="39"/>
      <c r="AF94" s="39"/>
      <c r="AG94" s="39"/>
      <c r="AH94"/>
      <c r="AI94"/>
      <c r="AJ94"/>
      <c r="AK94"/>
      <c r="AL94"/>
      <c r="AM94"/>
      <c r="AN94"/>
      <c r="AO94" s="277"/>
      <c r="AP94" s="277"/>
      <c r="AQ94" s="277"/>
      <c r="AR94" s="277"/>
      <c r="AS94" s="277"/>
      <c r="AT94" s="277"/>
    </row>
    <row r="95" spans="1:46" s="261" customFormat="1" ht="11.25">
      <c r="A95" s="62">
        <v>64</v>
      </c>
      <c r="B95" s="286" t="s">
        <v>74</v>
      </c>
      <c r="C95" s="283" t="s">
        <v>815</v>
      </c>
      <c r="D95" s="262" t="s">
        <v>852</v>
      </c>
      <c r="E95" s="62" t="s">
        <v>928</v>
      </c>
      <c r="F95" s="39">
        <v>-23664861</v>
      </c>
      <c r="G95" s="39">
        <v>-21000337.91572594</v>
      </c>
      <c r="H95" s="39">
        <v>-2469129.501707094</v>
      </c>
      <c r="I95" s="39">
        <v>-179086.07567594657</v>
      </c>
      <c r="J95" s="39">
        <v>-16307.506891021627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-21000337.91572594</v>
      </c>
      <c r="Q95" s="39">
        <v>-2469129.501707094</v>
      </c>
      <c r="R95" s="39">
        <v>-179086.07567594657</v>
      </c>
      <c r="S95" s="39">
        <v>-16307.506891021627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/>
      <c r="AD95" s="39"/>
      <c r="AE95" s="39"/>
      <c r="AF95" s="39"/>
      <c r="AG95" s="39"/>
      <c r="AH95"/>
      <c r="AI95"/>
      <c r="AJ95"/>
      <c r="AK95"/>
      <c r="AL95"/>
      <c r="AM95"/>
      <c r="AN95"/>
      <c r="AO95" s="277"/>
      <c r="AP95" s="277"/>
      <c r="AQ95" s="277"/>
      <c r="AR95" s="277"/>
      <c r="AS95" s="277"/>
      <c r="AT95" s="277"/>
    </row>
    <row r="96" spans="1:46" s="261" customFormat="1" ht="22.5">
      <c r="A96" s="62">
        <v>65</v>
      </c>
      <c r="B96" s="280" t="s">
        <v>256</v>
      </c>
      <c r="C96" s="284" t="s">
        <v>257</v>
      </c>
      <c r="D96" s="61" t="s">
        <v>852</v>
      </c>
      <c r="E96" s="62" t="s">
        <v>852</v>
      </c>
      <c r="F96" s="39">
        <f aca="true" t="shared" si="14" ref="F96:AB96">(F88+F89+F90+F91+F92+F93+F94+F95)</f>
        <v>488178944</v>
      </c>
      <c r="G96" s="39">
        <f t="shared" si="14"/>
        <v>372398887.42687833</v>
      </c>
      <c r="H96" s="39">
        <f t="shared" si="14"/>
        <v>48318794.62834568</v>
      </c>
      <c r="I96" s="39">
        <f t="shared" si="14"/>
        <v>26738476.63857151</v>
      </c>
      <c r="J96" s="39">
        <f t="shared" si="14"/>
        <v>6512330.553602641</v>
      </c>
      <c r="K96" s="39">
        <f t="shared" si="14"/>
        <v>1279407.7090269285</v>
      </c>
      <c r="L96" s="39">
        <f t="shared" si="14"/>
        <v>1123105</v>
      </c>
      <c r="M96" s="39">
        <f t="shared" si="14"/>
        <v>5720.50021920968</v>
      </c>
      <c r="N96" s="39">
        <f t="shared" si="14"/>
        <v>31763518</v>
      </c>
      <c r="O96" s="39">
        <f t="shared" si="14"/>
        <v>38703.54335567105</v>
      </c>
      <c r="P96" s="39">
        <f t="shared" si="14"/>
        <v>372398887.42687833</v>
      </c>
      <c r="Q96" s="39">
        <f t="shared" si="14"/>
        <v>48318794.62834568</v>
      </c>
      <c r="R96" s="39">
        <f t="shared" si="14"/>
        <v>26738476.63857151</v>
      </c>
      <c r="S96" s="39">
        <f t="shared" si="14"/>
        <v>6512330.553602641</v>
      </c>
      <c r="T96" s="39">
        <f t="shared" si="14"/>
        <v>1198733.4059354877</v>
      </c>
      <c r="U96" s="39">
        <f t="shared" si="14"/>
        <v>0</v>
      </c>
      <c r="V96" s="39">
        <f t="shared" si="14"/>
        <v>80674.30309144087</v>
      </c>
      <c r="W96" s="39">
        <f t="shared" si="14"/>
        <v>0</v>
      </c>
      <c r="X96" s="39">
        <f t="shared" si="14"/>
        <v>5720.50021920968</v>
      </c>
      <c r="Y96" s="39">
        <f t="shared" si="14"/>
        <v>1123105</v>
      </c>
      <c r="Z96" s="39">
        <f t="shared" si="14"/>
        <v>31763518</v>
      </c>
      <c r="AA96" s="39">
        <f t="shared" si="14"/>
        <v>2145.1502902633692</v>
      </c>
      <c r="AB96" s="39">
        <f t="shared" si="14"/>
        <v>36558.39306540768</v>
      </c>
      <c r="AC96" s="39"/>
      <c r="AD96" s="39"/>
      <c r="AE96" s="39"/>
      <c r="AF96" s="39"/>
      <c r="AG96" s="39"/>
      <c r="AH96"/>
      <c r="AI96"/>
      <c r="AJ96"/>
      <c r="AK96"/>
      <c r="AL96"/>
      <c r="AM96"/>
      <c r="AN96"/>
      <c r="AO96" s="277"/>
      <c r="AP96" s="277"/>
      <c r="AQ96" s="277"/>
      <c r="AR96" s="277"/>
      <c r="AS96" s="277"/>
      <c r="AT96" s="277"/>
    </row>
    <row r="97" spans="1:46" s="261" customFormat="1" ht="11.25">
      <c r="A97" s="62"/>
      <c r="B97" s="275"/>
      <c r="C97" s="62"/>
      <c r="D97" s="61"/>
      <c r="E97" s="62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/>
      <c r="AI97"/>
      <c r="AJ97"/>
      <c r="AK97"/>
      <c r="AL97"/>
      <c r="AM97"/>
      <c r="AN97"/>
      <c r="AO97" s="277"/>
      <c r="AP97" s="277"/>
      <c r="AQ97" s="277"/>
      <c r="AR97" s="277"/>
      <c r="AS97" s="277"/>
      <c r="AT97" s="277"/>
    </row>
    <row r="98" spans="1:46" s="261" customFormat="1" ht="11.25">
      <c r="A98" s="62"/>
      <c r="B98" s="280" t="s">
        <v>258</v>
      </c>
      <c r="C98" s="62"/>
      <c r="D98" s="61"/>
      <c r="E98" s="62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/>
      <c r="AI98"/>
      <c r="AJ98"/>
      <c r="AK98"/>
      <c r="AL98"/>
      <c r="AM98"/>
      <c r="AN98"/>
      <c r="AO98" s="277"/>
      <c r="AP98" s="277"/>
      <c r="AQ98" s="277"/>
      <c r="AR98" s="277"/>
      <c r="AS98" s="277"/>
      <c r="AT98" s="277"/>
    </row>
    <row r="99" spans="1:46" s="261" customFormat="1" ht="11.25">
      <c r="A99" s="62">
        <v>66</v>
      </c>
      <c r="B99" s="275" t="s">
        <v>1353</v>
      </c>
      <c r="C99" s="62" t="s">
        <v>1354</v>
      </c>
      <c r="D99" s="61" t="s">
        <v>852</v>
      </c>
      <c r="E99" s="62" t="s">
        <v>1355</v>
      </c>
      <c r="F99" s="39">
        <v>119336078</v>
      </c>
      <c r="G99" s="39">
        <v>71183100.88448448</v>
      </c>
      <c r="H99" s="39">
        <v>24856208.801075853</v>
      </c>
      <c r="I99" s="39">
        <v>8991479.775452835</v>
      </c>
      <c r="J99" s="39">
        <v>893282.0538937561</v>
      </c>
      <c r="K99" s="39">
        <v>12642476.107674748</v>
      </c>
      <c r="L99" s="39">
        <v>235094.91756221055</v>
      </c>
      <c r="M99" s="39">
        <v>388495.2081679151</v>
      </c>
      <c r="N99" s="39">
        <v>0</v>
      </c>
      <c r="O99" s="39">
        <v>145940.25168819405</v>
      </c>
      <c r="P99" s="39">
        <v>71183100.88448448</v>
      </c>
      <c r="Q99" s="39">
        <v>24856208.801075853</v>
      </c>
      <c r="R99" s="39">
        <v>8991479.775452835</v>
      </c>
      <c r="S99" s="39">
        <v>893282.0538937561</v>
      </c>
      <c r="T99" s="39">
        <v>9386331.85848212</v>
      </c>
      <c r="U99" s="39">
        <v>17074.56011698931</v>
      </c>
      <c r="V99" s="39">
        <v>3239069.6890756385</v>
      </c>
      <c r="W99" s="39">
        <v>34149.12023397862</v>
      </c>
      <c r="X99" s="39">
        <v>388495.2081679151</v>
      </c>
      <c r="Y99" s="39">
        <v>200945.79732823194</v>
      </c>
      <c r="Z99" s="39">
        <v>0</v>
      </c>
      <c r="AA99" s="39">
        <v>16215.58352091045</v>
      </c>
      <c r="AB99" s="39">
        <v>129724.6681672836</v>
      </c>
      <c r="AC99" s="39"/>
      <c r="AD99" s="39"/>
      <c r="AE99" s="39"/>
      <c r="AF99" s="39"/>
      <c r="AG99" s="39"/>
      <c r="AH99"/>
      <c r="AI99"/>
      <c r="AJ99"/>
      <c r="AK99"/>
      <c r="AL99"/>
      <c r="AM99"/>
      <c r="AN99"/>
      <c r="AO99" s="277"/>
      <c r="AP99" s="277"/>
      <c r="AQ99" s="277"/>
      <c r="AR99" s="277"/>
      <c r="AS99" s="277"/>
      <c r="AT99" s="277"/>
    </row>
    <row r="100" spans="1:46" s="261" customFormat="1" ht="11.25">
      <c r="A100" s="62">
        <v>67</v>
      </c>
      <c r="B100" s="286" t="s">
        <v>72</v>
      </c>
      <c r="C100" s="62" t="s">
        <v>813</v>
      </c>
      <c r="D100" s="262" t="s">
        <v>852</v>
      </c>
      <c r="E100" s="62" t="s">
        <v>73</v>
      </c>
      <c r="F100" s="39">
        <v>-8752784</v>
      </c>
      <c r="G100" s="39">
        <v>-7241560.201566638</v>
      </c>
      <c r="H100" s="39">
        <v>-965167.6812595879</v>
      </c>
      <c r="I100" s="39">
        <v>-358820.1139864428</v>
      </c>
      <c r="J100" s="39">
        <v>-37477.7329241252</v>
      </c>
      <c r="K100" s="39">
        <v>-35132.74336890128</v>
      </c>
      <c r="L100" s="39">
        <v>0</v>
      </c>
      <c r="M100" s="39">
        <v>-114625.52689430305</v>
      </c>
      <c r="N100" s="39">
        <v>0</v>
      </c>
      <c r="O100" s="39">
        <v>0</v>
      </c>
      <c r="P100" s="39">
        <v>-7241560.201566638</v>
      </c>
      <c r="Q100" s="39">
        <v>-965167.6812595879</v>
      </c>
      <c r="R100" s="39">
        <v>-358820.1139864428</v>
      </c>
      <c r="S100" s="39">
        <v>-37477.7329241252</v>
      </c>
      <c r="T100" s="39">
        <v>-35132.74336890128</v>
      </c>
      <c r="U100" s="39">
        <v>0</v>
      </c>
      <c r="V100" s="39">
        <v>0</v>
      </c>
      <c r="W100" s="39">
        <v>0</v>
      </c>
      <c r="X100" s="39">
        <v>-114625.52689430305</v>
      </c>
      <c r="Y100" s="39">
        <v>0</v>
      </c>
      <c r="Z100" s="39">
        <v>0</v>
      </c>
      <c r="AA100" s="39">
        <v>0</v>
      </c>
      <c r="AB100" s="39">
        <v>0</v>
      </c>
      <c r="AC100" s="39"/>
      <c r="AD100" s="39"/>
      <c r="AE100" s="39"/>
      <c r="AF100" s="39"/>
      <c r="AG100" s="39"/>
      <c r="AH100"/>
      <c r="AI100"/>
      <c r="AJ100"/>
      <c r="AK100"/>
      <c r="AL100"/>
      <c r="AM100"/>
      <c r="AN100"/>
      <c r="AO100" s="277"/>
      <c r="AP100" s="277"/>
      <c r="AQ100" s="277"/>
      <c r="AR100" s="277"/>
      <c r="AS100" s="277"/>
      <c r="AT100" s="277"/>
    </row>
    <row r="101" spans="1:46" s="261" customFormat="1" ht="11.25">
      <c r="A101" s="62">
        <v>68</v>
      </c>
      <c r="B101" s="286" t="s">
        <v>259</v>
      </c>
      <c r="C101" s="274" t="s">
        <v>260</v>
      </c>
      <c r="D101" s="61" t="s">
        <v>852</v>
      </c>
      <c r="E101" s="262" t="s">
        <v>852</v>
      </c>
      <c r="F101" s="39">
        <f aca="true" t="shared" si="15" ref="F101:AB101">(F99+F100)</f>
        <v>110583294</v>
      </c>
      <c r="G101" s="39">
        <f t="shared" si="15"/>
        <v>63941540.68291785</v>
      </c>
      <c r="H101" s="39">
        <f t="shared" si="15"/>
        <v>23891041.119816266</v>
      </c>
      <c r="I101" s="39">
        <f t="shared" si="15"/>
        <v>8632659.661466394</v>
      </c>
      <c r="J101" s="39">
        <f t="shared" si="15"/>
        <v>855804.320969631</v>
      </c>
      <c r="K101" s="39">
        <f t="shared" si="15"/>
        <v>12607343.364305846</v>
      </c>
      <c r="L101" s="39">
        <f t="shared" si="15"/>
        <v>235094.91756221055</v>
      </c>
      <c r="M101" s="39">
        <f t="shared" si="15"/>
        <v>273869.6812736121</v>
      </c>
      <c r="N101" s="39">
        <f t="shared" si="15"/>
        <v>0</v>
      </c>
      <c r="O101" s="39">
        <f t="shared" si="15"/>
        <v>145940.25168819405</v>
      </c>
      <c r="P101" s="39">
        <f t="shared" si="15"/>
        <v>63941540.68291785</v>
      </c>
      <c r="Q101" s="39">
        <f t="shared" si="15"/>
        <v>23891041.119816266</v>
      </c>
      <c r="R101" s="39">
        <f t="shared" si="15"/>
        <v>8632659.661466394</v>
      </c>
      <c r="S101" s="39">
        <f t="shared" si="15"/>
        <v>855804.320969631</v>
      </c>
      <c r="T101" s="39">
        <f t="shared" si="15"/>
        <v>9351199.11511322</v>
      </c>
      <c r="U101" s="39">
        <f t="shared" si="15"/>
        <v>17074.56011698931</v>
      </c>
      <c r="V101" s="39">
        <f t="shared" si="15"/>
        <v>3239069.6890756385</v>
      </c>
      <c r="W101" s="39">
        <f t="shared" si="15"/>
        <v>34149.12023397862</v>
      </c>
      <c r="X101" s="39">
        <f t="shared" si="15"/>
        <v>273869.6812736121</v>
      </c>
      <c r="Y101" s="39">
        <f t="shared" si="15"/>
        <v>200945.79732823194</v>
      </c>
      <c r="Z101" s="39">
        <f t="shared" si="15"/>
        <v>0</v>
      </c>
      <c r="AA101" s="39">
        <f t="shared" si="15"/>
        <v>16215.58352091045</v>
      </c>
      <c r="AB101" s="39">
        <f t="shared" si="15"/>
        <v>129724.6681672836</v>
      </c>
      <c r="AC101" s="39"/>
      <c r="AD101" s="39"/>
      <c r="AE101" s="39"/>
      <c r="AF101" s="39"/>
      <c r="AG101" s="39"/>
      <c r="AH101"/>
      <c r="AI101"/>
      <c r="AJ101"/>
      <c r="AK101"/>
      <c r="AL101"/>
      <c r="AM101"/>
      <c r="AN101"/>
      <c r="AO101" s="277"/>
      <c r="AP101" s="277"/>
      <c r="AQ101" s="277"/>
      <c r="AR101" s="277"/>
      <c r="AS101" s="277"/>
      <c r="AT101" s="277"/>
    </row>
    <row r="102" spans="1:46" s="261" customFormat="1" ht="11.25">
      <c r="A102" s="62"/>
      <c r="B102" s="286"/>
      <c r="C102" s="62"/>
      <c r="D102" s="262"/>
      <c r="E102" s="62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/>
      <c r="AI102"/>
      <c r="AJ102"/>
      <c r="AK102"/>
      <c r="AL102"/>
      <c r="AM102"/>
      <c r="AN102"/>
      <c r="AO102" s="277"/>
      <c r="AP102" s="277"/>
      <c r="AQ102" s="277"/>
      <c r="AR102" s="277"/>
      <c r="AS102" s="277"/>
      <c r="AT102" s="277"/>
    </row>
    <row r="103" spans="1:46" s="261" customFormat="1" ht="11.25">
      <c r="A103" s="62">
        <v>69</v>
      </c>
      <c r="B103" s="275" t="s">
        <v>261</v>
      </c>
      <c r="C103" s="284" t="s">
        <v>262</v>
      </c>
      <c r="D103" s="61"/>
      <c r="E103" s="62" t="s">
        <v>852</v>
      </c>
      <c r="F103" s="39">
        <f aca="true" t="shared" si="16" ref="F103:AB103">(F85+F96+F101)</f>
        <v>2151224778</v>
      </c>
      <c r="G103" s="39">
        <f t="shared" si="16"/>
        <v>1428384947.1984847</v>
      </c>
      <c r="H103" s="39">
        <f t="shared" si="16"/>
        <v>258670595.33760533</v>
      </c>
      <c r="I103" s="39">
        <f t="shared" si="16"/>
        <v>210515340.3077222</v>
      </c>
      <c r="J103" s="39">
        <f t="shared" si="16"/>
        <v>86519867.32659803</v>
      </c>
      <c r="K103" s="39">
        <f t="shared" si="16"/>
        <v>101946325.05501217</v>
      </c>
      <c r="L103" s="39">
        <f t="shared" si="16"/>
        <v>15255310.627584772</v>
      </c>
      <c r="M103" s="39">
        <f t="shared" si="16"/>
        <v>5700664.799581772</v>
      </c>
      <c r="N103" s="39">
        <f t="shared" si="16"/>
        <v>36411891.9790331</v>
      </c>
      <c r="O103" s="39">
        <f t="shared" si="16"/>
        <v>7819835.368377813</v>
      </c>
      <c r="P103" s="39">
        <f t="shared" si="16"/>
        <v>1428384947.1984847</v>
      </c>
      <c r="Q103" s="39">
        <f t="shared" si="16"/>
        <v>258670595.33760533</v>
      </c>
      <c r="R103" s="39">
        <f t="shared" si="16"/>
        <v>210515340.3077222</v>
      </c>
      <c r="S103" s="39">
        <f t="shared" si="16"/>
        <v>86519867.32659803</v>
      </c>
      <c r="T103" s="39">
        <f t="shared" si="16"/>
        <v>73767789.81184989</v>
      </c>
      <c r="U103" s="39">
        <f t="shared" si="16"/>
        <v>327101.71323175885</v>
      </c>
      <c r="V103" s="39">
        <f t="shared" si="16"/>
        <v>27851433.52993051</v>
      </c>
      <c r="W103" s="39">
        <f t="shared" si="16"/>
        <v>3102824.7710913136</v>
      </c>
      <c r="X103" s="39">
        <f t="shared" si="16"/>
        <v>5700664.799581772</v>
      </c>
      <c r="Y103" s="39">
        <f t="shared" si="16"/>
        <v>12152485.856493458</v>
      </c>
      <c r="Z103" s="39">
        <f t="shared" si="16"/>
        <v>36411891.9790331</v>
      </c>
      <c r="AA103" s="39">
        <f t="shared" si="16"/>
        <v>7547376.981229472</v>
      </c>
      <c r="AB103" s="39">
        <f t="shared" si="16"/>
        <v>272458.38714834274</v>
      </c>
      <c r="AC103" s="39"/>
      <c r="AD103" s="39"/>
      <c r="AE103" s="39"/>
      <c r="AF103" s="39"/>
      <c r="AG103" s="39"/>
      <c r="AH103"/>
      <c r="AI103"/>
      <c r="AJ103"/>
      <c r="AK103"/>
      <c r="AL103"/>
      <c r="AM103"/>
      <c r="AN103"/>
      <c r="AO103" s="277"/>
      <c r="AP103" s="277"/>
      <c r="AQ103" s="277"/>
      <c r="AR103" s="277"/>
      <c r="AS103" s="277"/>
      <c r="AT103" s="277"/>
    </row>
    <row r="104" spans="1:46" s="261" customFormat="1" ht="11.25">
      <c r="A104" s="62"/>
      <c r="B104" s="275"/>
      <c r="C104" s="284"/>
      <c r="D104" s="61"/>
      <c r="E104" s="62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/>
      <c r="AI104"/>
      <c r="AJ104"/>
      <c r="AK104"/>
      <c r="AL104"/>
      <c r="AM104"/>
      <c r="AN104"/>
      <c r="AO104" s="277"/>
      <c r="AP104" s="277"/>
      <c r="AQ104" s="277"/>
      <c r="AR104" s="277"/>
      <c r="AS104" s="277"/>
      <c r="AT104" s="277"/>
    </row>
    <row r="105" spans="1:46" s="261" customFormat="1" ht="11.25">
      <c r="A105" s="62">
        <v>70</v>
      </c>
      <c r="B105" s="275" t="s">
        <v>263</v>
      </c>
      <c r="C105" s="274" t="s">
        <v>264</v>
      </c>
      <c r="D105" s="62" t="s">
        <v>852</v>
      </c>
      <c r="E105" s="62" t="s">
        <v>852</v>
      </c>
      <c r="F105" s="76">
        <f aca="true" t="shared" si="17" ref="F105:AB105">(F85/F103)</f>
        <v>0.721664493583664</v>
      </c>
      <c r="G105" s="76">
        <f t="shared" si="17"/>
        <v>0.6945218241303943</v>
      </c>
      <c r="H105" s="76">
        <f t="shared" si="17"/>
        <v>0.7208425037491528</v>
      </c>
      <c r="I105" s="76">
        <f t="shared" si="17"/>
        <v>0.8319783430113269</v>
      </c>
      <c r="J105" s="76">
        <f t="shared" si="17"/>
        <v>0.9148388098335983</v>
      </c>
      <c r="K105" s="76">
        <f t="shared" si="17"/>
        <v>0.8637837012188597</v>
      </c>
      <c r="L105" s="76">
        <f t="shared" si="17"/>
        <v>0.9109687143894466</v>
      </c>
      <c r="M105" s="76">
        <f t="shared" si="17"/>
        <v>0.9509548111803847</v>
      </c>
      <c r="N105" s="76">
        <f t="shared" si="17"/>
        <v>0.12766087468648285</v>
      </c>
      <c r="O105" s="76">
        <f t="shared" si="17"/>
        <v>0.9763877644035147</v>
      </c>
      <c r="P105" s="39">
        <f t="shared" si="17"/>
        <v>0.6945218241303943</v>
      </c>
      <c r="Q105" s="39">
        <f t="shared" si="17"/>
        <v>0.7208425037491528</v>
      </c>
      <c r="R105" s="39">
        <f t="shared" si="17"/>
        <v>0.8319783430113269</v>
      </c>
      <c r="S105" s="39">
        <f t="shared" si="17"/>
        <v>0.9148388098335983</v>
      </c>
      <c r="T105" s="39">
        <f t="shared" si="17"/>
        <v>0.8569845653779641</v>
      </c>
      <c r="U105" s="39">
        <f t="shared" si="17"/>
        <v>0.9478004564748592</v>
      </c>
      <c r="V105" s="39">
        <f t="shared" si="17"/>
        <v>0.8808052738614147</v>
      </c>
      <c r="W105" s="39">
        <f t="shared" si="17"/>
        <v>0.9889941834446655</v>
      </c>
      <c r="X105" s="39">
        <f t="shared" si="17"/>
        <v>0.9509548111803847</v>
      </c>
      <c r="Y105" s="39">
        <f t="shared" si="17"/>
        <v>0.8910469172345714</v>
      </c>
      <c r="Z105" s="39">
        <f t="shared" si="17"/>
        <v>0.12766087468648285</v>
      </c>
      <c r="AA105" s="39">
        <f t="shared" si="17"/>
        <v>0.9975672695485016</v>
      </c>
      <c r="AB105" s="39">
        <f t="shared" si="17"/>
        <v>0.3896937327821854</v>
      </c>
      <c r="AC105" s="39"/>
      <c r="AD105" s="39"/>
      <c r="AE105" s="39"/>
      <c r="AF105" s="39"/>
      <c r="AG105" s="39"/>
      <c r="AH105"/>
      <c r="AI105"/>
      <c r="AJ105"/>
      <c r="AK105"/>
      <c r="AL105"/>
      <c r="AM105"/>
      <c r="AN105"/>
      <c r="AO105" s="277"/>
      <c r="AP105" s="277"/>
      <c r="AQ105" s="277"/>
      <c r="AR105" s="277"/>
      <c r="AS105" s="277"/>
      <c r="AT105" s="277"/>
    </row>
    <row r="106" spans="1:46" s="261" customFormat="1" ht="11.25">
      <c r="A106" s="62">
        <v>71</v>
      </c>
      <c r="B106" s="275" t="s">
        <v>265</v>
      </c>
      <c r="C106" s="274" t="s">
        <v>266</v>
      </c>
      <c r="D106" s="62" t="s">
        <v>852</v>
      </c>
      <c r="E106" s="62" t="s">
        <v>852</v>
      </c>
      <c r="F106" s="76">
        <f aca="true" t="shared" si="18" ref="F106:AB106">(F96/F103)</f>
        <v>0.22693069966117693</v>
      </c>
      <c r="G106" s="76">
        <f t="shared" si="18"/>
        <v>0.26071325391468914</v>
      </c>
      <c r="H106" s="76">
        <f t="shared" si="18"/>
        <v>0.18679662667216637</v>
      </c>
      <c r="I106" s="76">
        <f t="shared" si="18"/>
        <v>0.1270143857425609</v>
      </c>
      <c r="J106" s="76">
        <f t="shared" si="18"/>
        <v>0.07526977045653205</v>
      </c>
      <c r="K106" s="76">
        <f t="shared" si="18"/>
        <v>0.012549816860357997</v>
      </c>
      <c r="L106" s="76">
        <f t="shared" si="18"/>
        <v>0.0736205920297154</v>
      </c>
      <c r="M106" s="76">
        <f t="shared" si="18"/>
        <v>0.001003479492361902</v>
      </c>
      <c r="N106" s="76">
        <f t="shared" si="18"/>
        <v>0.8723391253135171</v>
      </c>
      <c r="O106" s="76">
        <f t="shared" si="18"/>
        <v>0.004949406417452483</v>
      </c>
      <c r="P106" s="39">
        <f t="shared" si="18"/>
        <v>0.26071325391468914</v>
      </c>
      <c r="Q106" s="39">
        <f t="shared" si="18"/>
        <v>0.18679662667216637</v>
      </c>
      <c r="R106" s="39">
        <f t="shared" si="18"/>
        <v>0.1270143857425609</v>
      </c>
      <c r="S106" s="39">
        <f t="shared" si="18"/>
        <v>0.07526977045653205</v>
      </c>
      <c r="T106" s="39">
        <f t="shared" si="18"/>
        <v>0.016250092472513335</v>
      </c>
      <c r="U106" s="39">
        <f t="shared" si="18"/>
        <v>0</v>
      </c>
      <c r="V106" s="39">
        <f t="shared" si="18"/>
        <v>0.002896594281394684</v>
      </c>
      <c r="W106" s="39">
        <f t="shared" si="18"/>
        <v>0</v>
      </c>
      <c r="X106" s="39">
        <f t="shared" si="18"/>
        <v>0.001003479492361902</v>
      </c>
      <c r="Y106" s="39">
        <f t="shared" si="18"/>
        <v>0.09241771710434779</v>
      </c>
      <c r="Z106" s="39">
        <f t="shared" si="18"/>
        <v>0.8723391253135171</v>
      </c>
      <c r="AA106" s="39">
        <f t="shared" si="18"/>
        <v>0.0002842246114906431</v>
      </c>
      <c r="AB106" s="39">
        <f t="shared" si="18"/>
        <v>0.13417973088676877</v>
      </c>
      <c r="AC106" s="39"/>
      <c r="AD106" s="39"/>
      <c r="AE106" s="39"/>
      <c r="AF106" s="39"/>
      <c r="AG106" s="39"/>
      <c r="AH106"/>
      <c r="AI106"/>
      <c r="AJ106"/>
      <c r="AK106"/>
      <c r="AL106"/>
      <c r="AM106"/>
      <c r="AN106"/>
      <c r="AO106" s="277"/>
      <c r="AP106" s="277"/>
      <c r="AQ106" s="277"/>
      <c r="AR106" s="277"/>
      <c r="AS106" s="277"/>
      <c r="AT106" s="277"/>
    </row>
    <row r="107" spans="1:46" s="261" customFormat="1" ht="11.25">
      <c r="A107" s="62">
        <v>72</v>
      </c>
      <c r="B107" s="275" t="s">
        <v>267</v>
      </c>
      <c r="C107" s="274" t="s">
        <v>268</v>
      </c>
      <c r="D107" s="62" t="s">
        <v>852</v>
      </c>
      <c r="E107" s="62" t="s">
        <v>852</v>
      </c>
      <c r="F107" s="76">
        <f aca="true" t="shared" si="19" ref="F107:AB107">(F101/F103)</f>
        <v>0.051404806755159085</v>
      </c>
      <c r="G107" s="76">
        <f t="shared" si="19"/>
        <v>0.04476492195491661</v>
      </c>
      <c r="H107" s="76">
        <f t="shared" si="19"/>
        <v>0.09236086957868073</v>
      </c>
      <c r="I107" s="76">
        <f t="shared" si="19"/>
        <v>0.041007271246112253</v>
      </c>
      <c r="J107" s="76">
        <f t="shared" si="19"/>
        <v>0.00989141970986979</v>
      </c>
      <c r="K107" s="76">
        <f t="shared" si="19"/>
        <v>0.1236664819207822</v>
      </c>
      <c r="L107" s="76">
        <f t="shared" si="19"/>
        <v>0.015410693580838013</v>
      </c>
      <c r="M107" s="76">
        <f t="shared" si="19"/>
        <v>0.04804170932725328</v>
      </c>
      <c r="N107" s="76">
        <f t="shared" si="19"/>
        <v>0</v>
      </c>
      <c r="O107" s="76">
        <f t="shared" si="19"/>
        <v>0.018662829179032787</v>
      </c>
      <c r="P107" s="39">
        <f t="shared" si="19"/>
        <v>0.04476492195491661</v>
      </c>
      <c r="Q107" s="39">
        <f t="shared" si="19"/>
        <v>0.09236086957868073</v>
      </c>
      <c r="R107" s="39">
        <f t="shared" si="19"/>
        <v>0.041007271246112253</v>
      </c>
      <c r="S107" s="39">
        <f t="shared" si="19"/>
        <v>0.00989141970986979</v>
      </c>
      <c r="T107" s="39">
        <f t="shared" si="19"/>
        <v>0.1267653421495226</v>
      </c>
      <c r="U107" s="39">
        <f t="shared" si="19"/>
        <v>0.052199543525140765</v>
      </c>
      <c r="V107" s="39">
        <f t="shared" si="19"/>
        <v>0.11629813185719062</v>
      </c>
      <c r="W107" s="39">
        <f t="shared" si="19"/>
        <v>0.011005816555334454</v>
      </c>
      <c r="X107" s="39">
        <f t="shared" si="19"/>
        <v>0.04804170932725328</v>
      </c>
      <c r="Y107" s="39">
        <f t="shared" si="19"/>
        <v>0.016535365661080794</v>
      </c>
      <c r="Z107" s="39">
        <f t="shared" si="19"/>
        <v>0</v>
      </c>
      <c r="AA107" s="39">
        <f t="shared" si="19"/>
        <v>0.0021485058400075997</v>
      </c>
      <c r="AB107" s="39">
        <f t="shared" si="19"/>
        <v>0.47612653633104596</v>
      </c>
      <c r="AC107" s="39"/>
      <c r="AD107" s="39"/>
      <c r="AE107" s="39"/>
      <c r="AF107" s="39"/>
      <c r="AG107" s="39"/>
      <c r="AH107"/>
      <c r="AI107"/>
      <c r="AJ107"/>
      <c r="AK107"/>
      <c r="AL107"/>
      <c r="AM107"/>
      <c r="AN107"/>
      <c r="AO107" s="277"/>
      <c r="AP107" s="277"/>
      <c r="AQ107" s="277"/>
      <c r="AR107" s="277"/>
      <c r="AS107" s="277"/>
      <c r="AT107" s="277"/>
    </row>
    <row r="108" spans="1:46" s="261" customFormat="1" ht="11.25">
      <c r="A108" s="62"/>
      <c r="B108" s="280"/>
      <c r="C108" s="62"/>
      <c r="D108" s="61"/>
      <c r="E108" s="62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/>
      <c r="AI108"/>
      <c r="AJ108"/>
      <c r="AK108"/>
      <c r="AL108"/>
      <c r="AM108"/>
      <c r="AN108"/>
      <c r="AO108" s="277"/>
      <c r="AP108" s="277"/>
      <c r="AQ108" s="277"/>
      <c r="AR108" s="277"/>
      <c r="AS108" s="277"/>
      <c r="AT108" s="277"/>
    </row>
    <row r="109" spans="1:46" s="261" customFormat="1" ht="11.25">
      <c r="A109" s="62"/>
      <c r="B109" s="281" t="s">
        <v>269</v>
      </c>
      <c r="C109" s="62"/>
      <c r="D109" s="61"/>
      <c r="E109" s="62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/>
      <c r="AI109"/>
      <c r="AJ109"/>
      <c r="AK109"/>
      <c r="AL109"/>
      <c r="AM109"/>
      <c r="AN109"/>
      <c r="AO109" s="277"/>
      <c r="AP109" s="277"/>
      <c r="AQ109" s="277"/>
      <c r="AR109" s="277"/>
      <c r="AS109" s="277"/>
      <c r="AT109" s="277"/>
    </row>
    <row r="110" spans="1:46" s="261" customFormat="1" ht="11.25">
      <c r="A110" s="62">
        <v>73</v>
      </c>
      <c r="B110" s="282" t="s">
        <v>270</v>
      </c>
      <c r="C110" s="274" t="s">
        <v>271</v>
      </c>
      <c r="D110" s="62" t="s">
        <v>852</v>
      </c>
      <c r="E110" s="62" t="s">
        <v>852</v>
      </c>
      <c r="F110" s="39">
        <f aca="true" t="shared" si="20" ref="F110:AB110">(F66)</f>
        <v>39643777</v>
      </c>
      <c r="G110" s="39">
        <f t="shared" si="20"/>
        <v>24989452.273036122</v>
      </c>
      <c r="H110" s="39">
        <f t="shared" si="20"/>
        <v>4697311.485227035</v>
      </c>
      <c r="I110" s="39">
        <f t="shared" si="20"/>
        <v>4154682.566083974</v>
      </c>
      <c r="J110" s="39">
        <f t="shared" si="20"/>
        <v>1982219.1241649329</v>
      </c>
      <c r="K110" s="39">
        <f t="shared" si="20"/>
        <v>2148324.114372326</v>
      </c>
      <c r="L110" s="39">
        <f t="shared" si="20"/>
        <v>722214.760962116</v>
      </c>
      <c r="M110" s="39">
        <f t="shared" si="20"/>
        <v>253903.2097874352</v>
      </c>
      <c r="N110" s="39">
        <f t="shared" si="20"/>
        <v>549373.8731453032</v>
      </c>
      <c r="O110" s="39">
        <f t="shared" si="20"/>
        <v>146295.59322075156</v>
      </c>
      <c r="P110" s="39">
        <f t="shared" si="20"/>
        <v>24989452.273036122</v>
      </c>
      <c r="Q110" s="39">
        <f t="shared" si="20"/>
        <v>4697311.485227035</v>
      </c>
      <c r="R110" s="39">
        <f t="shared" si="20"/>
        <v>4154682.566083974</v>
      </c>
      <c r="S110" s="39">
        <f t="shared" si="20"/>
        <v>1982219.1241649329</v>
      </c>
      <c r="T110" s="39">
        <f t="shared" si="20"/>
        <v>1685052.9241230919</v>
      </c>
      <c r="U110" s="39">
        <f t="shared" si="20"/>
        <v>6223.662702971633</v>
      </c>
      <c r="V110" s="39">
        <f t="shared" si="20"/>
        <v>457047.5275462625</v>
      </c>
      <c r="W110" s="39">
        <f t="shared" si="20"/>
        <v>72778.89478933695</v>
      </c>
      <c r="X110" s="39">
        <f t="shared" si="20"/>
        <v>253903.2097874352</v>
      </c>
      <c r="Y110" s="39">
        <f t="shared" si="20"/>
        <v>649435.8661727789</v>
      </c>
      <c r="Z110" s="39">
        <f t="shared" si="20"/>
        <v>549373.8731453032</v>
      </c>
      <c r="AA110" s="39">
        <f t="shared" si="20"/>
        <v>139391.97354368994</v>
      </c>
      <c r="AB110" s="39">
        <f t="shared" si="20"/>
        <v>6903.619677061593</v>
      </c>
      <c r="AC110" s="39"/>
      <c r="AD110" s="39"/>
      <c r="AE110" s="39"/>
      <c r="AF110" s="39"/>
      <c r="AG110" s="39"/>
      <c r="AH110"/>
      <c r="AI110"/>
      <c r="AJ110"/>
      <c r="AK110"/>
      <c r="AL110"/>
      <c r="AM110"/>
      <c r="AN110"/>
      <c r="AO110" s="277"/>
      <c r="AP110" s="277"/>
      <c r="AQ110" s="277"/>
      <c r="AR110" s="277"/>
      <c r="AS110" s="277"/>
      <c r="AT110" s="277"/>
    </row>
    <row r="111" spans="1:46" ht="11.25">
      <c r="A111" s="62">
        <v>74</v>
      </c>
      <c r="B111" s="282" t="s">
        <v>272</v>
      </c>
      <c r="C111" s="274" t="s">
        <v>273</v>
      </c>
      <c r="D111" s="62" t="s">
        <v>852</v>
      </c>
      <c r="E111" s="62" t="s">
        <v>852</v>
      </c>
      <c r="F111" s="39">
        <f aca="true" t="shared" si="21" ref="F111:AB111">(F110*F51)</f>
        <v>32673433.3583065</v>
      </c>
      <c r="G111" s="39">
        <f t="shared" si="21"/>
        <v>21527435.040080022</v>
      </c>
      <c r="H111" s="39">
        <f t="shared" si="21"/>
        <v>3903929.659926375</v>
      </c>
      <c r="I111" s="39">
        <f t="shared" si="21"/>
        <v>3206956.327116023</v>
      </c>
      <c r="J111" s="39">
        <f t="shared" si="21"/>
        <v>1363061.5525316119</v>
      </c>
      <c r="K111" s="39">
        <f t="shared" si="21"/>
        <v>1573668.5839623373</v>
      </c>
      <c r="L111" s="39">
        <f t="shared" si="21"/>
        <v>341681.61532492697</v>
      </c>
      <c r="M111" s="39">
        <f t="shared" si="21"/>
        <v>112223.65383136943</v>
      </c>
      <c r="N111" s="39">
        <f t="shared" si="21"/>
        <v>524599.2625514921</v>
      </c>
      <c r="O111" s="39">
        <f t="shared" si="21"/>
        <v>119877.66298234252</v>
      </c>
      <c r="P111" s="39">
        <f t="shared" si="21"/>
        <v>21527435.040080022</v>
      </c>
      <c r="Q111" s="39">
        <f t="shared" si="21"/>
        <v>3903929.659926375</v>
      </c>
      <c r="R111" s="39">
        <f t="shared" si="21"/>
        <v>3206956.327116023</v>
      </c>
      <c r="S111" s="39">
        <f t="shared" si="21"/>
        <v>1363061.5525316119</v>
      </c>
      <c r="T111" s="39">
        <f t="shared" si="21"/>
        <v>1161179.0394639939</v>
      </c>
      <c r="U111" s="39">
        <f t="shared" si="21"/>
        <v>4932.840500135932</v>
      </c>
      <c r="V111" s="39">
        <f t="shared" si="21"/>
        <v>407556.70399820746</v>
      </c>
      <c r="W111" s="39">
        <f t="shared" si="21"/>
        <v>51276.48789088719</v>
      </c>
      <c r="X111" s="39">
        <f t="shared" si="21"/>
        <v>112223.65383136943</v>
      </c>
      <c r="Y111" s="39">
        <f t="shared" si="21"/>
        <v>290405.1274340397</v>
      </c>
      <c r="Z111" s="39">
        <f t="shared" si="21"/>
        <v>524599.2625514921</v>
      </c>
      <c r="AA111" s="39">
        <f t="shared" si="21"/>
        <v>115473.9294770967</v>
      </c>
      <c r="AB111" s="39">
        <f t="shared" si="21"/>
        <v>4403.733505245786</v>
      </c>
      <c r="AC111" s="39"/>
      <c r="AD111" s="39"/>
      <c r="AE111" s="39"/>
      <c r="AF111" s="39"/>
      <c r="AG111" s="39"/>
      <c r="AH111"/>
      <c r="AI111"/>
      <c r="AJ111"/>
      <c r="AK111"/>
      <c r="AL111"/>
      <c r="AM111"/>
      <c r="AN111"/>
      <c r="AO111" s="289"/>
      <c r="AP111" s="289"/>
      <c r="AQ111" s="289"/>
      <c r="AR111" s="289"/>
      <c r="AS111" s="289"/>
      <c r="AT111" s="289"/>
    </row>
    <row r="112" spans="1:46" ht="11.25">
      <c r="A112" s="62"/>
      <c r="B112" s="285"/>
      <c r="C112" s="284"/>
      <c r="E112" s="62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/>
      <c r="AI112"/>
      <c r="AJ112"/>
      <c r="AK112"/>
      <c r="AL112"/>
      <c r="AM112"/>
      <c r="AN112"/>
      <c r="AO112" s="289"/>
      <c r="AP112" s="289"/>
      <c r="AQ112" s="289"/>
      <c r="AR112" s="289"/>
      <c r="AS112" s="289"/>
      <c r="AT112" s="289"/>
    </row>
    <row r="113" spans="1:46" s="261" customFormat="1" ht="11.25">
      <c r="A113" s="62">
        <v>75</v>
      </c>
      <c r="B113" s="279" t="s">
        <v>274</v>
      </c>
      <c r="C113" s="274" t="s">
        <v>1284</v>
      </c>
      <c r="D113" s="61" t="s">
        <v>852</v>
      </c>
      <c r="E113" s="62" t="s">
        <v>964</v>
      </c>
      <c r="F113" s="39">
        <v>235938</v>
      </c>
      <c r="G113" s="39">
        <v>155451.67576321267</v>
      </c>
      <c r="H113" s="39">
        <v>28190.65097943077</v>
      </c>
      <c r="I113" s="39">
        <v>23157.739610941142</v>
      </c>
      <c r="J113" s="39">
        <v>9842.798369380555</v>
      </c>
      <c r="K113" s="39">
        <v>11363.611968514291</v>
      </c>
      <c r="L113" s="39">
        <v>2467.3157568865604</v>
      </c>
      <c r="M113" s="39">
        <v>810.3777814624502</v>
      </c>
      <c r="N113" s="39">
        <v>3788.1816535943376</v>
      </c>
      <c r="O113" s="39">
        <v>865.6481165771769</v>
      </c>
      <c r="P113" s="39">
        <v>155451.67576321267</v>
      </c>
      <c r="Q113" s="39">
        <v>28190.65097943077</v>
      </c>
      <c r="R113" s="39">
        <v>23157.739610941142</v>
      </c>
      <c r="S113" s="39">
        <v>9842.798369380555</v>
      </c>
      <c r="T113" s="39">
        <v>8384.985355186307</v>
      </c>
      <c r="U113" s="39">
        <v>35.620514965721824</v>
      </c>
      <c r="V113" s="39">
        <v>2943.0060983622643</v>
      </c>
      <c r="W113" s="39">
        <v>370.27244328225675</v>
      </c>
      <c r="X113" s="39">
        <v>810.3777814624502</v>
      </c>
      <c r="Y113" s="39">
        <v>2097.043313604304</v>
      </c>
      <c r="Z113" s="39">
        <v>3788.1816535943376</v>
      </c>
      <c r="AA113" s="39">
        <v>833.8483340331567</v>
      </c>
      <c r="AB113" s="39">
        <v>31.799782544020132</v>
      </c>
      <c r="AC113" s="39"/>
      <c r="AD113" s="39"/>
      <c r="AE113" s="39"/>
      <c r="AF113" s="39"/>
      <c r="AG113" s="39"/>
      <c r="AH113"/>
      <c r="AI113"/>
      <c r="AJ113"/>
      <c r="AK113"/>
      <c r="AL113"/>
      <c r="AM113"/>
      <c r="AN113"/>
      <c r="AO113" s="277"/>
      <c r="AP113" s="277"/>
      <c r="AQ113" s="277"/>
      <c r="AR113" s="277"/>
      <c r="AS113" s="277"/>
      <c r="AT113" s="277"/>
    </row>
    <row r="114" spans="1:46" s="261" customFormat="1" ht="11.25">
      <c r="A114" s="62">
        <v>76</v>
      </c>
      <c r="B114" s="279" t="s">
        <v>1358</v>
      </c>
      <c r="C114" s="62" t="s">
        <v>1359</v>
      </c>
      <c r="D114" s="61" t="s">
        <v>852</v>
      </c>
      <c r="E114" s="62" t="s">
        <v>1360</v>
      </c>
      <c r="F114" s="39">
        <v>2152931</v>
      </c>
      <c r="G114" s="39">
        <v>2108373.3964816374</v>
      </c>
      <c r="H114" s="39">
        <v>39420.88146275171</v>
      </c>
      <c r="I114" s="39">
        <v>4078.402940493777</v>
      </c>
      <c r="J114" s="39">
        <v>194.269408887498</v>
      </c>
      <c r="K114" s="39">
        <v>864.0497062299283</v>
      </c>
      <c r="L114" s="39">
        <v>0</v>
      </c>
      <c r="M114" s="39">
        <v>0</v>
      </c>
      <c r="N114" s="39">
        <v>0</v>
      </c>
      <c r="O114" s="39">
        <v>0</v>
      </c>
      <c r="P114" s="39">
        <v>2108373.3964816374</v>
      </c>
      <c r="Q114" s="39">
        <v>39420.88146275171</v>
      </c>
      <c r="R114" s="39">
        <v>4078.402940493777</v>
      </c>
      <c r="S114" s="39">
        <v>194.269408887498</v>
      </c>
      <c r="T114" s="39">
        <v>864.0497062299283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/>
      <c r="AD114" s="39"/>
      <c r="AE114" s="39"/>
      <c r="AF114" s="39"/>
      <c r="AG114" s="39"/>
      <c r="AH114"/>
      <c r="AI114"/>
      <c r="AJ114"/>
      <c r="AK114"/>
      <c r="AL114"/>
      <c r="AM114"/>
      <c r="AN114"/>
      <c r="AO114" s="277"/>
      <c r="AP114" s="277"/>
      <c r="AQ114" s="277"/>
      <c r="AR114" s="277"/>
      <c r="AS114" s="277"/>
      <c r="AT114" s="277"/>
    </row>
    <row r="115" spans="1:46" s="261" customFormat="1" ht="11.25">
      <c r="A115" s="62">
        <v>502</v>
      </c>
      <c r="B115" s="279" t="s">
        <v>275</v>
      </c>
      <c r="C115" s="284" t="s">
        <v>1402</v>
      </c>
      <c r="D115" s="262" t="s">
        <v>852</v>
      </c>
      <c r="E115" s="62" t="s">
        <v>964</v>
      </c>
      <c r="F115" s="39">
        <v>1331479</v>
      </c>
      <c r="G115" s="39">
        <v>877267.0862409899</v>
      </c>
      <c r="H115" s="39">
        <v>159089.50561351504</v>
      </c>
      <c r="I115" s="39">
        <v>130687.06176807595</v>
      </c>
      <c r="J115" s="39">
        <v>55546.28474457041</v>
      </c>
      <c r="K115" s="39">
        <v>64128.75713206623</v>
      </c>
      <c r="L115" s="39">
        <v>13923.908470291184</v>
      </c>
      <c r="M115" s="39">
        <v>4573.239571768185</v>
      </c>
      <c r="N115" s="39">
        <v>21378.007442404938</v>
      </c>
      <c r="O115" s="39">
        <v>4885.149016318113</v>
      </c>
      <c r="P115" s="39">
        <v>877267.0862409899</v>
      </c>
      <c r="Q115" s="39">
        <v>159089.50561351504</v>
      </c>
      <c r="R115" s="39">
        <v>130687.06176807595</v>
      </c>
      <c r="S115" s="39">
        <v>55546.28474457041</v>
      </c>
      <c r="T115" s="39">
        <v>47319.34625087145</v>
      </c>
      <c r="U115" s="39">
        <v>201.01877461894372</v>
      </c>
      <c r="V115" s="39">
        <v>16608.392106575837</v>
      </c>
      <c r="W115" s="39">
        <v>2089.574305576109</v>
      </c>
      <c r="X115" s="39">
        <v>4573.239571768185</v>
      </c>
      <c r="Y115" s="39">
        <v>11834.334164715074</v>
      </c>
      <c r="Z115" s="39">
        <v>21378.007442404938</v>
      </c>
      <c r="AA115" s="39">
        <v>4705.691944282538</v>
      </c>
      <c r="AB115" s="39">
        <v>179.45707203557458</v>
      </c>
      <c r="AC115" s="39"/>
      <c r="AD115" s="39"/>
      <c r="AE115" s="39"/>
      <c r="AF115" s="39"/>
      <c r="AG115" s="39"/>
      <c r="AH115"/>
      <c r="AI115"/>
      <c r="AJ115"/>
      <c r="AK115"/>
      <c r="AL115"/>
      <c r="AM115"/>
      <c r="AN115"/>
      <c r="AO115" s="277"/>
      <c r="AP115" s="277"/>
      <c r="AQ115" s="277"/>
      <c r="AR115" s="277"/>
      <c r="AS115" s="277"/>
      <c r="AT115" s="277"/>
    </row>
    <row r="116" spans="1:46" s="261" customFormat="1" ht="11.25">
      <c r="A116" s="62">
        <v>77</v>
      </c>
      <c r="B116" s="282" t="s">
        <v>1412</v>
      </c>
      <c r="C116" s="284" t="s">
        <v>1413</v>
      </c>
      <c r="D116" s="262" t="s">
        <v>852</v>
      </c>
      <c r="E116" s="62" t="s">
        <v>964</v>
      </c>
      <c r="F116" s="39">
        <v>2120820</v>
      </c>
      <c r="G116" s="39">
        <v>1397337.533556005</v>
      </c>
      <c r="H116" s="39">
        <v>253402.57360067632</v>
      </c>
      <c r="I116" s="39">
        <v>208162.30247639716</v>
      </c>
      <c r="J116" s="39">
        <v>88475.80142982338</v>
      </c>
      <c r="K116" s="39">
        <v>102146.22288509898</v>
      </c>
      <c r="L116" s="39">
        <v>22178.422312303046</v>
      </c>
      <c r="M116" s="39">
        <v>7284.394232727214</v>
      </c>
      <c r="N116" s="39">
        <v>34051.53648236377</v>
      </c>
      <c r="O116" s="39">
        <v>7781.213024604804</v>
      </c>
      <c r="P116" s="39">
        <v>1397337.533556005</v>
      </c>
      <c r="Q116" s="39">
        <v>253402.57360067632</v>
      </c>
      <c r="R116" s="39">
        <v>208162.30247639716</v>
      </c>
      <c r="S116" s="39">
        <v>88475.80142982338</v>
      </c>
      <c r="T116" s="39">
        <v>75371.6851078937</v>
      </c>
      <c r="U116" s="39">
        <v>320.1887807373215</v>
      </c>
      <c r="V116" s="39">
        <v>26454.34899646796</v>
      </c>
      <c r="W116" s="39">
        <v>3328.3371189120694</v>
      </c>
      <c r="X116" s="39">
        <v>7284.394232727214</v>
      </c>
      <c r="Y116" s="39">
        <v>18850.085193390976</v>
      </c>
      <c r="Z116" s="39">
        <v>34051.53648236377</v>
      </c>
      <c r="AA116" s="39">
        <v>7495.368375523229</v>
      </c>
      <c r="AB116" s="39">
        <v>285.84464908157565</v>
      </c>
      <c r="AC116" s="39"/>
      <c r="AD116" s="39"/>
      <c r="AE116" s="39"/>
      <c r="AF116" s="39"/>
      <c r="AG116" s="39"/>
      <c r="AH116"/>
      <c r="AI116"/>
      <c r="AJ116"/>
      <c r="AK116"/>
      <c r="AL116"/>
      <c r="AM116"/>
      <c r="AN116"/>
      <c r="AO116" s="277"/>
      <c r="AP116" s="277"/>
      <c r="AQ116" s="277"/>
      <c r="AR116" s="277"/>
      <c r="AS116" s="277"/>
      <c r="AT116" s="277"/>
    </row>
    <row r="117" spans="1:46" s="261" customFormat="1" ht="11.25">
      <c r="A117" s="62">
        <v>78</v>
      </c>
      <c r="B117" s="282" t="s">
        <v>21</v>
      </c>
      <c r="C117" s="284" t="s">
        <v>22</v>
      </c>
      <c r="D117" s="262" t="s">
        <v>852</v>
      </c>
      <c r="E117" s="283" t="s">
        <v>964</v>
      </c>
      <c r="F117" s="39">
        <v>401333</v>
      </c>
      <c r="G117" s="39">
        <v>264424.9226028763</v>
      </c>
      <c r="H117" s="39">
        <v>47952.59148389784</v>
      </c>
      <c r="I117" s="39">
        <v>39391.55672794481</v>
      </c>
      <c r="J117" s="39">
        <v>16742.702735373725</v>
      </c>
      <c r="K117" s="39">
        <v>19329.622537106137</v>
      </c>
      <c r="L117" s="39">
        <v>4196.9298487677015</v>
      </c>
      <c r="M117" s="39">
        <v>1378.461062515023</v>
      </c>
      <c r="N117" s="39">
        <v>6443.736522230316</v>
      </c>
      <c r="O117" s="39">
        <v>1472.4764792880678</v>
      </c>
      <c r="P117" s="39">
        <v>264424.9226028763</v>
      </c>
      <c r="Q117" s="39">
        <v>47952.59148389784</v>
      </c>
      <c r="R117" s="39">
        <v>39391.55672794481</v>
      </c>
      <c r="S117" s="39">
        <v>16742.702735373725</v>
      </c>
      <c r="T117" s="39">
        <v>14262.94758603102</v>
      </c>
      <c r="U117" s="39">
        <v>60.590867654799304</v>
      </c>
      <c r="V117" s="39">
        <v>5006.084083420317</v>
      </c>
      <c r="W117" s="39">
        <v>629.8372897956156</v>
      </c>
      <c r="X117" s="39">
        <v>1378.461062515023</v>
      </c>
      <c r="Y117" s="39">
        <v>3567.0925589720864</v>
      </c>
      <c r="Z117" s="39">
        <v>6443.736522230316</v>
      </c>
      <c r="AA117" s="39">
        <v>1418.384717351715</v>
      </c>
      <c r="AB117" s="39">
        <v>54.09176193635291</v>
      </c>
      <c r="AC117" s="39"/>
      <c r="AD117" s="39"/>
      <c r="AE117" s="39"/>
      <c r="AF117" s="39"/>
      <c r="AG117" s="39"/>
      <c r="AH117"/>
      <c r="AI117"/>
      <c r="AJ117"/>
      <c r="AK117"/>
      <c r="AL117"/>
      <c r="AM117"/>
      <c r="AN117"/>
      <c r="AO117" s="277"/>
      <c r="AP117" s="277"/>
      <c r="AQ117" s="277"/>
      <c r="AR117" s="277"/>
      <c r="AS117" s="277"/>
      <c r="AT117" s="277"/>
    </row>
    <row r="118" spans="1:46" s="261" customFormat="1" ht="11.25">
      <c r="A118" s="62">
        <v>79</v>
      </c>
      <c r="B118" s="282" t="s">
        <v>39</v>
      </c>
      <c r="C118" s="283" t="s">
        <v>40</v>
      </c>
      <c r="D118" s="262" t="s">
        <v>852</v>
      </c>
      <c r="E118" s="62" t="s">
        <v>964</v>
      </c>
      <c r="F118" s="39">
        <v>-885433250.9999999</v>
      </c>
      <c r="G118" s="39">
        <v>-583382425.2321343</v>
      </c>
      <c r="H118" s="39">
        <v>-105794487.29973012</v>
      </c>
      <c r="I118" s="39">
        <v>-86906868.20065904</v>
      </c>
      <c r="J118" s="39">
        <v>-36938267.50730329</v>
      </c>
      <c r="K118" s="39">
        <v>-42645609.814375475</v>
      </c>
      <c r="L118" s="39">
        <v>-9259396.162820714</v>
      </c>
      <c r="M118" s="39">
        <v>-3041203.339769197</v>
      </c>
      <c r="N118" s="39">
        <v>-14216370.389342075</v>
      </c>
      <c r="O118" s="39">
        <v>-3248623.053865663</v>
      </c>
      <c r="P118" s="39">
        <v>-583382425.2321343</v>
      </c>
      <c r="Q118" s="39">
        <v>-105794487.29973012</v>
      </c>
      <c r="R118" s="39">
        <v>-86906868.20065904</v>
      </c>
      <c r="S118" s="39">
        <v>-36938267.50730329</v>
      </c>
      <c r="T118" s="39">
        <v>-31467355.163771845</v>
      </c>
      <c r="U118" s="39">
        <v>-133677.44224496788</v>
      </c>
      <c r="V118" s="39">
        <v>-11044577.20835866</v>
      </c>
      <c r="W118" s="39">
        <v>-1389566.467508929</v>
      </c>
      <c r="X118" s="39">
        <v>-3041203.339769197</v>
      </c>
      <c r="Y118" s="39">
        <v>-7869829.695311783</v>
      </c>
      <c r="Z118" s="39">
        <v>-14216370.389342075</v>
      </c>
      <c r="AA118" s="39">
        <v>-3129284.139239596</v>
      </c>
      <c r="AB118" s="39">
        <v>-119338.91462606617</v>
      </c>
      <c r="AC118" s="39"/>
      <c r="AD118" s="39"/>
      <c r="AE118" s="39"/>
      <c r="AF118" s="39"/>
      <c r="AG118" s="39"/>
      <c r="AH118"/>
      <c r="AI118"/>
      <c r="AJ118"/>
      <c r="AK118"/>
      <c r="AL118"/>
      <c r="AM118"/>
      <c r="AN118"/>
      <c r="AO118" s="277"/>
      <c r="AP118" s="277"/>
      <c r="AQ118" s="277"/>
      <c r="AR118" s="277"/>
      <c r="AS118" s="277"/>
      <c r="AT118" s="277"/>
    </row>
    <row r="119" spans="1:46" s="261" customFormat="1" ht="11.25">
      <c r="A119" s="62">
        <v>80</v>
      </c>
      <c r="B119" s="282" t="s">
        <v>55</v>
      </c>
      <c r="C119" s="284" t="s">
        <v>56</v>
      </c>
      <c r="D119" s="262" t="s">
        <v>852</v>
      </c>
      <c r="E119" s="62" t="s">
        <v>964</v>
      </c>
      <c r="F119" s="39">
        <v>-306185</v>
      </c>
      <c r="G119" s="39">
        <v>-201735.08016326017</v>
      </c>
      <c r="H119" s="39">
        <v>-36583.99439741377</v>
      </c>
      <c r="I119" s="39">
        <v>-30052.609171799428</v>
      </c>
      <c r="J119" s="39">
        <v>-12773.343923949451</v>
      </c>
      <c r="K119" s="39">
        <v>-14746.95695724957</v>
      </c>
      <c r="L119" s="39">
        <v>-3201.9220092664664</v>
      </c>
      <c r="M119" s="39">
        <v>-1051.655608749249</v>
      </c>
      <c r="N119" s="39">
        <v>-4916.055911323239</v>
      </c>
      <c r="O119" s="39">
        <v>-1123.381856988628</v>
      </c>
      <c r="P119" s="39">
        <v>-201735.08016326017</v>
      </c>
      <c r="Q119" s="39">
        <v>-36583.99439741377</v>
      </c>
      <c r="R119" s="39">
        <v>-30052.609171799428</v>
      </c>
      <c r="S119" s="39">
        <v>-12773.343923949451</v>
      </c>
      <c r="T119" s="39">
        <v>-10881.488954630959</v>
      </c>
      <c r="U119" s="39">
        <v>-46.22598892412218</v>
      </c>
      <c r="V119" s="39">
        <v>-3819.242013694487</v>
      </c>
      <c r="W119" s="39">
        <v>-480.51550850807325</v>
      </c>
      <c r="X119" s="39">
        <v>-1051.655608749249</v>
      </c>
      <c r="Y119" s="39">
        <v>-2721.4065007583936</v>
      </c>
      <c r="Z119" s="39">
        <v>-4916.055911323239</v>
      </c>
      <c r="AA119" s="39">
        <v>-1082.1141662468197</v>
      </c>
      <c r="AB119" s="39">
        <v>-41.267690741808465</v>
      </c>
      <c r="AC119" s="39"/>
      <c r="AD119" s="39"/>
      <c r="AE119" s="39"/>
      <c r="AF119" s="39"/>
      <c r="AG119" s="39"/>
      <c r="AH119"/>
      <c r="AI119"/>
      <c r="AJ119"/>
      <c r="AK119"/>
      <c r="AL119"/>
      <c r="AM119"/>
      <c r="AN119"/>
      <c r="AO119" s="277"/>
      <c r="AP119" s="277"/>
      <c r="AQ119" s="277"/>
      <c r="AR119" s="277"/>
      <c r="AS119" s="277"/>
      <c r="AT119" s="277"/>
    </row>
    <row r="120" spans="1:46" s="261" customFormat="1" ht="22.5">
      <c r="A120" s="62">
        <v>81</v>
      </c>
      <c r="B120" s="282" t="s">
        <v>276</v>
      </c>
      <c r="C120" s="284" t="s">
        <v>277</v>
      </c>
      <c r="D120" s="62" t="s">
        <v>852</v>
      </c>
      <c r="E120" s="62" t="s">
        <v>852</v>
      </c>
      <c r="F120" s="39">
        <f aca="true" t="shared" si="22" ref="F120:AB120">(F111+F113+F114+F116+F117+F118+F119+F115)</f>
        <v>-846823501.6416934</v>
      </c>
      <c r="G120" s="39">
        <f t="shared" si="22"/>
        <v>-557253870.6575729</v>
      </c>
      <c r="H120" s="39">
        <f t="shared" si="22"/>
        <v>-101399085.43106088</v>
      </c>
      <c r="I120" s="39">
        <f t="shared" si="22"/>
        <v>-83324487.41919096</v>
      </c>
      <c r="J120" s="39">
        <f t="shared" si="22"/>
        <v>-35417177.442007594</v>
      </c>
      <c r="K120" s="39">
        <f t="shared" si="22"/>
        <v>-40888855.92314137</v>
      </c>
      <c r="L120" s="39">
        <f t="shared" si="22"/>
        <v>-8878149.893116804</v>
      </c>
      <c r="M120" s="39">
        <f t="shared" si="22"/>
        <v>-2915984.868898104</v>
      </c>
      <c r="N120" s="39">
        <f t="shared" si="22"/>
        <v>-13631025.720601313</v>
      </c>
      <c r="O120" s="39">
        <f t="shared" si="22"/>
        <v>-3114864.286103521</v>
      </c>
      <c r="P120" s="39">
        <f t="shared" si="22"/>
        <v>-557253870.6575729</v>
      </c>
      <c r="Q120" s="39">
        <f t="shared" si="22"/>
        <v>-101399085.43106088</v>
      </c>
      <c r="R120" s="39">
        <f t="shared" si="22"/>
        <v>-83324487.41919096</v>
      </c>
      <c r="S120" s="39">
        <f t="shared" si="22"/>
        <v>-35417177.442007594</v>
      </c>
      <c r="T120" s="39">
        <f t="shared" si="22"/>
        <v>-30170854.599256266</v>
      </c>
      <c r="U120" s="39">
        <f t="shared" si="22"/>
        <v>-128173.40879577928</v>
      </c>
      <c r="V120" s="39">
        <f t="shared" si="22"/>
        <v>-10589827.91508932</v>
      </c>
      <c r="W120" s="39">
        <f t="shared" si="22"/>
        <v>-1332352.473968984</v>
      </c>
      <c r="X120" s="39">
        <f t="shared" si="22"/>
        <v>-2915984.868898104</v>
      </c>
      <c r="Y120" s="39">
        <f t="shared" si="22"/>
        <v>-7545797.419147819</v>
      </c>
      <c r="Z120" s="39">
        <f t="shared" si="22"/>
        <v>-13631025.720601313</v>
      </c>
      <c r="AA120" s="39">
        <f t="shared" si="22"/>
        <v>-3000439.0305575556</v>
      </c>
      <c r="AB120" s="39">
        <f t="shared" si="22"/>
        <v>-114425.25554596467</v>
      </c>
      <c r="AC120" s="39"/>
      <c r="AD120" s="39"/>
      <c r="AE120" s="39"/>
      <c r="AF120" s="39"/>
      <c r="AG120" s="39"/>
      <c r="AH120"/>
      <c r="AI120"/>
      <c r="AJ120"/>
      <c r="AK120"/>
      <c r="AL120"/>
      <c r="AM120"/>
      <c r="AN120"/>
      <c r="AO120" s="277"/>
      <c r="AP120" s="277"/>
      <c r="AQ120" s="277"/>
      <c r="AR120" s="277"/>
      <c r="AS120" s="277"/>
      <c r="AT120" s="277"/>
    </row>
    <row r="121" spans="1:46" ht="11.25">
      <c r="A121" s="257"/>
      <c r="B121" s="257"/>
      <c r="C121" s="253"/>
      <c r="D121" s="257"/>
      <c r="E121" s="257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/>
      <c r="AI121"/>
      <c r="AJ121"/>
      <c r="AK121"/>
      <c r="AL121"/>
      <c r="AM121"/>
      <c r="AN121"/>
      <c r="AO121" s="289"/>
      <c r="AP121" s="289"/>
      <c r="AQ121" s="289"/>
      <c r="AR121" s="289"/>
      <c r="AS121" s="289"/>
      <c r="AT121" s="289"/>
    </row>
    <row r="122" spans="1:46" s="261" customFormat="1" ht="11.25">
      <c r="A122" s="62">
        <v>82</v>
      </c>
      <c r="B122" s="281" t="s">
        <v>278</v>
      </c>
      <c r="C122" s="284" t="s">
        <v>279</v>
      </c>
      <c r="D122" s="62" t="s">
        <v>852</v>
      </c>
      <c r="E122" s="62" t="s">
        <v>852</v>
      </c>
      <c r="F122" s="39">
        <f aca="true" t="shared" si="23" ref="F122:AB122">(F120*F105)</f>
        <v>-611122453.4669977</v>
      </c>
      <c r="G122" s="39">
        <f t="shared" si="23"/>
        <v>-387024974.7528203</v>
      </c>
      <c r="H122" s="39">
        <f t="shared" si="23"/>
        <v>-73092770.62000017</v>
      </c>
      <c r="I122" s="39">
        <f t="shared" si="23"/>
        <v>-69324168.97528665</v>
      </c>
      <c r="J122" s="39">
        <f t="shared" si="23"/>
        <v>-32401008.458711594</v>
      </c>
      <c r="K122" s="39">
        <f t="shared" si="23"/>
        <v>-35319127.30789574</v>
      </c>
      <c r="L122" s="39">
        <f t="shared" si="23"/>
        <v>-8087716.794289418</v>
      </c>
      <c r="M122" s="39">
        <f t="shared" si="23"/>
        <v>-2772969.8404078553</v>
      </c>
      <c r="N122" s="39">
        <f t="shared" si="23"/>
        <v>-1740148.6663659087</v>
      </c>
      <c r="O122" s="39">
        <f t="shared" si="23"/>
        <v>-3041315.376728967</v>
      </c>
      <c r="P122" s="39">
        <f t="shared" si="23"/>
        <v>-387024974.7528203</v>
      </c>
      <c r="Q122" s="39">
        <f t="shared" si="23"/>
        <v>-73092770.62000017</v>
      </c>
      <c r="R122" s="39">
        <f t="shared" si="23"/>
        <v>-69324168.97528665</v>
      </c>
      <c r="S122" s="39">
        <f t="shared" si="23"/>
        <v>-32401008.458711594</v>
      </c>
      <c r="T122" s="39">
        <f t="shared" si="23"/>
        <v>-25855956.71582538</v>
      </c>
      <c r="U122" s="39">
        <f t="shared" si="23"/>
        <v>-121482.81536457833</v>
      </c>
      <c r="V122" s="39">
        <f t="shared" si="23"/>
        <v>-9327576.276895503</v>
      </c>
      <c r="W122" s="39">
        <f t="shared" si="23"/>
        <v>-1317688.8470534354</v>
      </c>
      <c r="X122" s="39">
        <f t="shared" si="23"/>
        <v>-2772969.8404078553</v>
      </c>
      <c r="Y122" s="39">
        <f t="shared" si="23"/>
        <v>-6723659.52840825</v>
      </c>
      <c r="Z122" s="39">
        <f t="shared" si="23"/>
        <v>-1740148.6663659087</v>
      </c>
      <c r="AA122" s="39">
        <f t="shared" si="23"/>
        <v>-2993139.771160054</v>
      </c>
      <c r="AB122" s="39">
        <f t="shared" si="23"/>
        <v>-44590.80495826243</v>
      </c>
      <c r="AC122" s="39"/>
      <c r="AD122" s="39"/>
      <c r="AE122" s="39"/>
      <c r="AF122" s="39"/>
      <c r="AG122" s="39"/>
      <c r="AH122"/>
      <c r="AI122"/>
      <c r="AJ122"/>
      <c r="AK122"/>
      <c r="AL122"/>
      <c r="AM122"/>
      <c r="AN122"/>
      <c r="AO122" s="277"/>
      <c r="AP122" s="277"/>
      <c r="AQ122" s="277"/>
      <c r="AR122" s="277"/>
      <c r="AS122" s="277"/>
      <c r="AT122" s="277"/>
    </row>
    <row r="123" spans="1:46" s="261" customFormat="1" ht="11.25">
      <c r="A123" s="62">
        <v>83</v>
      </c>
      <c r="B123" s="278" t="s">
        <v>280</v>
      </c>
      <c r="C123" s="284" t="s">
        <v>281</v>
      </c>
      <c r="D123" s="62" t="s">
        <v>852</v>
      </c>
      <c r="E123" s="62" t="s">
        <v>852</v>
      </c>
      <c r="F123" s="39">
        <f aca="true" t="shared" si="24" ref="F123:AB123">(F120*F106)</f>
        <v>-192170249.71707729</v>
      </c>
      <c r="G123" s="39">
        <f t="shared" si="24"/>
        <v>-145283469.87569115</v>
      </c>
      <c r="H123" s="39">
        <f t="shared" si="24"/>
        <v>-18941007.106164984</v>
      </c>
      <c r="I123" s="39">
        <f t="shared" si="24"/>
        <v>-10583408.586862285</v>
      </c>
      <c r="J123" s="39">
        <f t="shared" si="24"/>
        <v>-2665842.8162781764</v>
      </c>
      <c r="K123" s="39">
        <f t="shared" si="24"/>
        <v>-513147.65346498846</v>
      </c>
      <c r="L123" s="39">
        <f t="shared" si="24"/>
        <v>-653614.6512598136</v>
      </c>
      <c r="M123" s="39">
        <f t="shared" si="24"/>
        <v>-2926.1310159768564</v>
      </c>
      <c r="N123" s="39">
        <f t="shared" si="24"/>
        <v>-11890877.054235402</v>
      </c>
      <c r="O123" s="39">
        <f t="shared" si="24"/>
        <v>-15416.729287134314</v>
      </c>
      <c r="P123" s="39">
        <f t="shared" si="24"/>
        <v>-145283469.87569115</v>
      </c>
      <c r="Q123" s="39">
        <f t="shared" si="24"/>
        <v>-18941007.106164984</v>
      </c>
      <c r="R123" s="39">
        <f t="shared" si="24"/>
        <v>-10583408.586862285</v>
      </c>
      <c r="S123" s="39">
        <f t="shared" si="24"/>
        <v>-2665842.8162781764</v>
      </c>
      <c r="T123" s="39">
        <f t="shared" si="24"/>
        <v>-490279.1772126686</v>
      </c>
      <c r="U123" s="39">
        <f t="shared" si="24"/>
        <v>0</v>
      </c>
      <c r="V123" s="39">
        <f t="shared" si="24"/>
        <v>-30674.434979801517</v>
      </c>
      <c r="W123" s="39">
        <f t="shared" si="24"/>
        <v>0</v>
      </c>
      <c r="X123" s="39">
        <f t="shared" si="24"/>
        <v>-2926.1310159768564</v>
      </c>
      <c r="Y123" s="39">
        <f t="shared" si="24"/>
        <v>-697365.3712095208</v>
      </c>
      <c r="Z123" s="39">
        <f t="shared" si="24"/>
        <v>-11890877.054235402</v>
      </c>
      <c r="AA123" s="39">
        <f t="shared" si="24"/>
        <v>-852.798617761583</v>
      </c>
      <c r="AB123" s="39">
        <f t="shared" si="24"/>
        <v>-15353.549995807285</v>
      </c>
      <c r="AC123" s="39"/>
      <c r="AD123" s="39"/>
      <c r="AE123" s="39"/>
      <c r="AF123" s="39"/>
      <c r="AG123" s="39"/>
      <c r="AH123"/>
      <c r="AI123"/>
      <c r="AJ123"/>
      <c r="AK123"/>
      <c r="AL123"/>
      <c r="AM123"/>
      <c r="AN123"/>
      <c r="AO123" s="277"/>
      <c r="AP123" s="277"/>
      <c r="AQ123" s="277"/>
      <c r="AR123" s="277"/>
      <c r="AS123" s="277"/>
      <c r="AT123" s="277"/>
    </row>
    <row r="124" spans="1:46" s="261" customFormat="1" ht="11.25">
      <c r="A124" s="62">
        <v>84</v>
      </c>
      <c r="B124" s="278" t="s">
        <v>282</v>
      </c>
      <c r="C124" s="284" t="s">
        <v>283</v>
      </c>
      <c r="D124" s="62" t="s">
        <v>852</v>
      </c>
      <c r="E124" s="62" t="s">
        <v>852</v>
      </c>
      <c r="F124" s="39">
        <f aca="true" t="shared" si="25" ref="F124:AB124">(F120*F107)</f>
        <v>-43530798.45761839</v>
      </c>
      <c r="G124" s="39">
        <f t="shared" si="25"/>
        <v>-24945426.029061444</v>
      </c>
      <c r="H124" s="39">
        <f t="shared" si="25"/>
        <v>-9365307.704895718</v>
      </c>
      <c r="I124" s="39">
        <f t="shared" si="25"/>
        <v>-3416909.8570420314</v>
      </c>
      <c r="J124" s="39">
        <f t="shared" si="25"/>
        <v>-350326.1670178296</v>
      </c>
      <c r="K124" s="39">
        <f t="shared" si="25"/>
        <v>-5056580.96178063</v>
      </c>
      <c r="L124" s="39">
        <f t="shared" si="25"/>
        <v>-136818.44756757282</v>
      </c>
      <c r="M124" s="39">
        <f t="shared" si="25"/>
        <v>-140088.89747427148</v>
      </c>
      <c r="N124" s="39">
        <f t="shared" si="25"/>
        <v>0</v>
      </c>
      <c r="O124" s="39">
        <f t="shared" si="25"/>
        <v>-58132.180087419925</v>
      </c>
      <c r="P124" s="39">
        <f t="shared" si="25"/>
        <v>-24945426.029061444</v>
      </c>
      <c r="Q124" s="39">
        <f t="shared" si="25"/>
        <v>-9365307.704895718</v>
      </c>
      <c r="R124" s="39">
        <f t="shared" si="25"/>
        <v>-3416909.8570420314</v>
      </c>
      <c r="S124" s="39">
        <f t="shared" si="25"/>
        <v>-350326.1670178296</v>
      </c>
      <c r="T124" s="39">
        <f t="shared" si="25"/>
        <v>-3824618.706218218</v>
      </c>
      <c r="U124" s="39">
        <f t="shared" si="25"/>
        <v>-6690.59343120094</v>
      </c>
      <c r="V124" s="39">
        <f t="shared" si="25"/>
        <v>-1231577.2032140158</v>
      </c>
      <c r="W124" s="39">
        <f t="shared" si="25"/>
        <v>-14663.626915548663</v>
      </c>
      <c r="X124" s="39">
        <f t="shared" si="25"/>
        <v>-140088.89747427148</v>
      </c>
      <c r="Y124" s="39">
        <f t="shared" si="25"/>
        <v>-124772.51953004893</v>
      </c>
      <c r="Z124" s="39">
        <f t="shared" si="25"/>
        <v>0</v>
      </c>
      <c r="AA124" s="39">
        <f t="shared" si="25"/>
        <v>-6446.460779739649</v>
      </c>
      <c r="AB124" s="39">
        <f t="shared" si="25"/>
        <v>-54480.90059189496</v>
      </c>
      <c r="AC124" s="39"/>
      <c r="AD124" s="39"/>
      <c r="AE124" s="39"/>
      <c r="AF124" s="39"/>
      <c r="AG124" s="39"/>
      <c r="AH124"/>
      <c r="AI124"/>
      <c r="AJ124"/>
      <c r="AK124"/>
      <c r="AL124"/>
      <c r="AM124"/>
      <c r="AN124"/>
      <c r="AO124" s="277"/>
      <c r="AP124" s="277"/>
      <c r="AQ124" s="277"/>
      <c r="AR124" s="277"/>
      <c r="AS124" s="277"/>
      <c r="AT124" s="277"/>
    </row>
    <row r="125" spans="1:46" s="261" customFormat="1" ht="11.25">
      <c r="A125" s="62"/>
      <c r="B125" s="278"/>
      <c r="C125" s="62"/>
      <c r="D125" s="62"/>
      <c r="E125" s="62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/>
      <c r="AI125"/>
      <c r="AJ125"/>
      <c r="AK125"/>
      <c r="AL125"/>
      <c r="AM125"/>
      <c r="AN125"/>
      <c r="AO125" s="277"/>
      <c r="AP125" s="277"/>
      <c r="AQ125" s="277"/>
      <c r="AR125" s="277"/>
      <c r="AS125" s="277"/>
      <c r="AT125" s="277"/>
    </row>
    <row r="126" spans="1:46" s="261" customFormat="1" ht="11.25">
      <c r="A126" s="62">
        <v>85</v>
      </c>
      <c r="B126" s="281" t="s">
        <v>284</v>
      </c>
      <c r="C126" s="284" t="s">
        <v>285</v>
      </c>
      <c r="D126" s="62" t="s">
        <v>852</v>
      </c>
      <c r="E126" s="62" t="s">
        <v>852</v>
      </c>
      <c r="F126" s="39">
        <f aca="true" t="shared" si="26" ref="F126:AB126">(F85+F122)</f>
        <v>941340086.5330023</v>
      </c>
      <c r="G126" s="39">
        <f t="shared" si="26"/>
        <v>605019544.3358681</v>
      </c>
      <c r="H126" s="39">
        <f t="shared" si="26"/>
        <v>113367988.96944319</v>
      </c>
      <c r="I126" s="39">
        <f t="shared" si="26"/>
        <v>105820035.03239767</v>
      </c>
      <c r="J126" s="39">
        <f t="shared" si="26"/>
        <v>46750723.99331418</v>
      </c>
      <c r="K126" s="39">
        <f t="shared" si="26"/>
        <v>52740446.67378364</v>
      </c>
      <c r="L126" s="39">
        <f t="shared" si="26"/>
        <v>5809393.915733144</v>
      </c>
      <c r="M126" s="39">
        <f t="shared" si="26"/>
        <v>2648104.777681094</v>
      </c>
      <c r="N126" s="39">
        <f t="shared" si="26"/>
        <v>2908225.3126671854</v>
      </c>
      <c r="O126" s="39">
        <f t="shared" si="26"/>
        <v>4593876.196604981</v>
      </c>
      <c r="P126" s="39">
        <f t="shared" si="26"/>
        <v>605019544.3358681</v>
      </c>
      <c r="Q126" s="39">
        <f t="shared" si="26"/>
        <v>113367988.96944319</v>
      </c>
      <c r="R126" s="39">
        <f t="shared" si="26"/>
        <v>105820035.03239767</v>
      </c>
      <c r="S126" s="39">
        <f t="shared" si="26"/>
        <v>46750723.99331418</v>
      </c>
      <c r="T126" s="39">
        <f t="shared" si="26"/>
        <v>37361900.57497581</v>
      </c>
      <c r="U126" s="39">
        <f t="shared" si="26"/>
        <v>188544.33775019122</v>
      </c>
      <c r="V126" s="39">
        <f t="shared" si="26"/>
        <v>15204113.26086793</v>
      </c>
      <c r="W126" s="39">
        <f t="shared" si="26"/>
        <v>1750986.8038038996</v>
      </c>
      <c r="X126" s="39">
        <f t="shared" si="26"/>
        <v>2648104.777681094</v>
      </c>
      <c r="Y126" s="39">
        <f t="shared" si="26"/>
        <v>4104775.5307569765</v>
      </c>
      <c r="Z126" s="39">
        <f t="shared" si="26"/>
        <v>2908225.3126671854</v>
      </c>
      <c r="AA126" s="39">
        <f t="shared" si="26"/>
        <v>4535876.476258243</v>
      </c>
      <c r="AB126" s="39">
        <f t="shared" si="26"/>
        <v>61584.52095738905</v>
      </c>
      <c r="AC126" s="39"/>
      <c r="AD126" s="39"/>
      <c r="AE126" s="39"/>
      <c r="AF126" s="39"/>
      <c r="AG126" s="39"/>
      <c r="AH126"/>
      <c r="AI126"/>
      <c r="AJ126"/>
      <c r="AK126"/>
      <c r="AL126"/>
      <c r="AM126"/>
      <c r="AN126"/>
      <c r="AO126" s="277"/>
      <c r="AP126" s="277"/>
      <c r="AQ126" s="277"/>
      <c r="AR126" s="277"/>
      <c r="AS126" s="277"/>
      <c r="AT126" s="277"/>
    </row>
    <row r="127" spans="1:46" s="261" customFormat="1" ht="11.25">
      <c r="A127" s="62">
        <v>86</v>
      </c>
      <c r="B127" s="281" t="s">
        <v>286</v>
      </c>
      <c r="C127" s="284" t="s">
        <v>287</v>
      </c>
      <c r="D127" s="62" t="s">
        <v>852</v>
      </c>
      <c r="E127" s="62" t="s">
        <v>852</v>
      </c>
      <c r="F127" s="39">
        <f aca="true" t="shared" si="27" ref="F127:AB127">(F37*F126)</f>
        <v>85850215.91724683</v>
      </c>
      <c r="G127" s="39">
        <f t="shared" si="27"/>
        <v>55177782.459780104</v>
      </c>
      <c r="H127" s="39">
        <f t="shared" si="27"/>
        <v>10339160.59707667</v>
      </c>
      <c r="I127" s="39">
        <f t="shared" si="27"/>
        <v>9650787.197814152</v>
      </c>
      <c r="J127" s="39">
        <f t="shared" si="27"/>
        <v>4263666.029453558</v>
      </c>
      <c r="K127" s="39">
        <f t="shared" si="27"/>
        <v>4809928.738074227</v>
      </c>
      <c r="L127" s="39">
        <f t="shared" si="27"/>
        <v>529816.725271845</v>
      </c>
      <c r="M127" s="39">
        <f t="shared" si="27"/>
        <v>241507.15579607326</v>
      </c>
      <c r="N127" s="39">
        <f t="shared" si="27"/>
        <v>265230.14859383384</v>
      </c>
      <c r="O127" s="39">
        <f t="shared" si="27"/>
        <v>418961.5092545107</v>
      </c>
      <c r="P127" s="39">
        <f t="shared" si="27"/>
        <v>55177782.459780104</v>
      </c>
      <c r="Q127" s="39">
        <f t="shared" si="27"/>
        <v>10339160.59707667</v>
      </c>
      <c r="R127" s="39">
        <f t="shared" si="27"/>
        <v>9650787.197814152</v>
      </c>
      <c r="S127" s="39">
        <f t="shared" si="27"/>
        <v>4263666.029453558</v>
      </c>
      <c r="T127" s="39">
        <f t="shared" si="27"/>
        <v>3407405.3334473926</v>
      </c>
      <c r="U127" s="39">
        <f t="shared" si="27"/>
        <v>17195.243607912314</v>
      </c>
      <c r="V127" s="39">
        <f t="shared" si="27"/>
        <v>1386615.129802003</v>
      </c>
      <c r="W127" s="39">
        <f t="shared" si="27"/>
        <v>159689.99655423107</v>
      </c>
      <c r="X127" s="39">
        <f t="shared" si="27"/>
        <v>241507.15579607326</v>
      </c>
      <c r="Y127" s="39">
        <f t="shared" si="27"/>
        <v>374355.52851595613</v>
      </c>
      <c r="Z127" s="39">
        <f t="shared" si="27"/>
        <v>265230.14859383384</v>
      </c>
      <c r="AA127" s="39">
        <f t="shared" si="27"/>
        <v>413671.934757321</v>
      </c>
      <c r="AB127" s="39">
        <f t="shared" si="27"/>
        <v>5616.508312978028</v>
      </c>
      <c r="AC127" s="39"/>
      <c r="AD127" s="39"/>
      <c r="AE127" s="39"/>
      <c r="AF127" s="39"/>
      <c r="AG127" s="39"/>
      <c r="AH127"/>
      <c r="AI127"/>
      <c r="AJ127"/>
      <c r="AK127"/>
      <c r="AL127"/>
      <c r="AM127"/>
      <c r="AN127"/>
      <c r="AO127" s="277"/>
      <c r="AP127" s="277"/>
      <c r="AQ127" s="277"/>
      <c r="AR127" s="277"/>
      <c r="AS127" s="277"/>
      <c r="AT127" s="277"/>
    </row>
    <row r="128" spans="1:46" s="261" customFormat="1" ht="11.25">
      <c r="A128" s="62">
        <v>87</v>
      </c>
      <c r="B128" s="278" t="s">
        <v>288</v>
      </c>
      <c r="C128" s="284" t="s">
        <v>289</v>
      </c>
      <c r="D128" s="62" t="s">
        <v>852</v>
      </c>
      <c r="E128" s="62" t="s">
        <v>852</v>
      </c>
      <c r="F128" s="39">
        <f aca="true" t="shared" si="28" ref="F128:AB128">(F96+F123)</f>
        <v>296008694.28292274</v>
      </c>
      <c r="G128" s="39">
        <f t="shared" si="28"/>
        <v>227115417.5511872</v>
      </c>
      <c r="H128" s="39">
        <f t="shared" si="28"/>
        <v>29377787.5221807</v>
      </c>
      <c r="I128" s="39">
        <f t="shared" si="28"/>
        <v>16155068.051709224</v>
      </c>
      <c r="J128" s="39">
        <f t="shared" si="28"/>
        <v>3846487.737324465</v>
      </c>
      <c r="K128" s="39">
        <f t="shared" si="28"/>
        <v>766260.0555619401</v>
      </c>
      <c r="L128" s="39">
        <f t="shared" si="28"/>
        <v>469490.3487401864</v>
      </c>
      <c r="M128" s="39">
        <f t="shared" si="28"/>
        <v>2794.3692032328236</v>
      </c>
      <c r="N128" s="39">
        <f t="shared" si="28"/>
        <v>19872640.945764598</v>
      </c>
      <c r="O128" s="39">
        <f t="shared" si="28"/>
        <v>23286.814068536733</v>
      </c>
      <c r="P128" s="39">
        <f t="shared" si="28"/>
        <v>227115417.5511872</v>
      </c>
      <c r="Q128" s="39">
        <f t="shared" si="28"/>
        <v>29377787.5221807</v>
      </c>
      <c r="R128" s="39">
        <f t="shared" si="28"/>
        <v>16155068.051709224</v>
      </c>
      <c r="S128" s="39">
        <f t="shared" si="28"/>
        <v>3846487.737324465</v>
      </c>
      <c r="T128" s="39">
        <f t="shared" si="28"/>
        <v>708454.2287228191</v>
      </c>
      <c r="U128" s="39">
        <f t="shared" si="28"/>
        <v>0</v>
      </c>
      <c r="V128" s="39">
        <f t="shared" si="28"/>
        <v>49999.868111639356</v>
      </c>
      <c r="W128" s="39">
        <f t="shared" si="28"/>
        <v>0</v>
      </c>
      <c r="X128" s="39">
        <f t="shared" si="28"/>
        <v>2794.3692032328236</v>
      </c>
      <c r="Y128" s="39">
        <f t="shared" si="28"/>
        <v>425739.62879047915</v>
      </c>
      <c r="Z128" s="39">
        <f t="shared" si="28"/>
        <v>19872640.945764598</v>
      </c>
      <c r="AA128" s="39">
        <f t="shared" si="28"/>
        <v>1292.3516725017862</v>
      </c>
      <c r="AB128" s="39">
        <f t="shared" si="28"/>
        <v>21204.8430696004</v>
      </c>
      <c r="AC128" s="39"/>
      <c r="AD128" s="39"/>
      <c r="AE128" s="39"/>
      <c r="AF128" s="39"/>
      <c r="AG128" s="39"/>
      <c r="AH128"/>
      <c r="AI128"/>
      <c r="AJ128"/>
      <c r="AK128"/>
      <c r="AL128"/>
      <c r="AM128"/>
      <c r="AN128"/>
      <c r="AO128" s="277"/>
      <c r="AP128" s="277"/>
      <c r="AQ128" s="277"/>
      <c r="AR128" s="277"/>
      <c r="AS128" s="277"/>
      <c r="AT128" s="277"/>
    </row>
    <row r="129" spans="1:46" s="261" customFormat="1" ht="11.25">
      <c r="A129" s="62">
        <v>88</v>
      </c>
      <c r="B129" s="281" t="s">
        <v>290</v>
      </c>
      <c r="C129" s="284" t="s">
        <v>291</v>
      </c>
      <c r="D129" s="62" t="s">
        <v>852</v>
      </c>
      <c r="E129" s="62" t="s">
        <v>852</v>
      </c>
      <c r="F129" s="39">
        <f aca="true" t="shared" si="29" ref="F129:AB129">(F37*F128)</f>
        <v>26995992.926601343</v>
      </c>
      <c r="G129" s="39">
        <f t="shared" si="29"/>
        <v>20712926.086805418</v>
      </c>
      <c r="H129" s="39">
        <f t="shared" si="29"/>
        <v>2679254.222816732</v>
      </c>
      <c r="I129" s="39">
        <f t="shared" si="29"/>
        <v>1473342.2067524258</v>
      </c>
      <c r="J129" s="39">
        <f t="shared" si="29"/>
        <v>350799.6817479316</v>
      </c>
      <c r="K129" s="39">
        <f t="shared" si="29"/>
        <v>69882.91708795492</v>
      </c>
      <c r="L129" s="39">
        <f t="shared" si="29"/>
        <v>42817.51981779164</v>
      </c>
      <c r="M129" s="39">
        <f t="shared" si="29"/>
        <v>254.84647141034338</v>
      </c>
      <c r="N129" s="39">
        <f t="shared" si="29"/>
        <v>1812384.8547907327</v>
      </c>
      <c r="O129" s="39">
        <f t="shared" si="29"/>
        <v>2123.75744367981</v>
      </c>
      <c r="P129" s="39">
        <f t="shared" si="29"/>
        <v>20712926.086805418</v>
      </c>
      <c r="Q129" s="39">
        <f t="shared" si="29"/>
        <v>2679254.222816732</v>
      </c>
      <c r="R129" s="39">
        <f t="shared" si="29"/>
        <v>1473342.2067524258</v>
      </c>
      <c r="S129" s="39">
        <f t="shared" si="29"/>
        <v>350799.6817479316</v>
      </c>
      <c r="T129" s="39">
        <f t="shared" si="29"/>
        <v>64611.02567866505</v>
      </c>
      <c r="U129" s="39">
        <f t="shared" si="29"/>
        <v>0</v>
      </c>
      <c r="V129" s="39">
        <f t="shared" si="29"/>
        <v>4559.987973132614</v>
      </c>
      <c r="W129" s="39">
        <f t="shared" si="29"/>
        <v>0</v>
      </c>
      <c r="X129" s="39">
        <f t="shared" si="29"/>
        <v>254.84647141034338</v>
      </c>
      <c r="Y129" s="39">
        <f t="shared" si="29"/>
        <v>38827.4541571961</v>
      </c>
      <c r="Z129" s="39">
        <f t="shared" si="29"/>
        <v>1812384.8547907327</v>
      </c>
      <c r="AA129" s="39">
        <f t="shared" si="29"/>
        <v>117.86247256708504</v>
      </c>
      <c r="AB129" s="39">
        <f t="shared" si="29"/>
        <v>1933.881688520557</v>
      </c>
      <c r="AC129" s="39"/>
      <c r="AD129" s="39"/>
      <c r="AE129" s="39"/>
      <c r="AF129" s="39"/>
      <c r="AG129" s="39"/>
      <c r="AH129"/>
      <c r="AI129"/>
      <c r="AJ129"/>
      <c r="AK129"/>
      <c r="AL129"/>
      <c r="AM129"/>
      <c r="AN129"/>
      <c r="AO129" s="277"/>
      <c r="AP129" s="277"/>
      <c r="AQ129" s="277"/>
      <c r="AR129" s="277"/>
      <c r="AS129" s="277"/>
      <c r="AT129" s="277"/>
    </row>
    <row r="130" spans="1:46" s="261" customFormat="1" ht="11.25">
      <c r="A130" s="62">
        <v>89</v>
      </c>
      <c r="B130" s="278" t="s">
        <v>292</v>
      </c>
      <c r="C130" s="284" t="s">
        <v>293</v>
      </c>
      <c r="D130" s="62" t="s">
        <v>852</v>
      </c>
      <c r="E130" s="62" t="s">
        <v>852</v>
      </c>
      <c r="F130" s="39">
        <f aca="true" t="shared" si="30" ref="F130:AB130">(F101+F124)</f>
        <v>67052495.54238161</v>
      </c>
      <c r="G130" s="39">
        <f t="shared" si="30"/>
        <v>38996114.653856404</v>
      </c>
      <c r="H130" s="39">
        <f t="shared" si="30"/>
        <v>14525733.414920548</v>
      </c>
      <c r="I130" s="39">
        <f t="shared" si="30"/>
        <v>5215749.804424362</v>
      </c>
      <c r="J130" s="39">
        <f t="shared" si="30"/>
        <v>505478.15395180136</v>
      </c>
      <c r="K130" s="39">
        <f t="shared" si="30"/>
        <v>7550762.402525216</v>
      </c>
      <c r="L130" s="39">
        <f t="shared" si="30"/>
        <v>98276.46999463774</v>
      </c>
      <c r="M130" s="39">
        <f t="shared" si="30"/>
        <v>133780.7837993406</v>
      </c>
      <c r="N130" s="39">
        <f t="shared" si="30"/>
        <v>0</v>
      </c>
      <c r="O130" s="39">
        <f t="shared" si="30"/>
        <v>87808.07160077413</v>
      </c>
      <c r="P130" s="39">
        <f t="shared" si="30"/>
        <v>38996114.653856404</v>
      </c>
      <c r="Q130" s="39">
        <f t="shared" si="30"/>
        <v>14525733.414920548</v>
      </c>
      <c r="R130" s="39">
        <f t="shared" si="30"/>
        <v>5215749.804424362</v>
      </c>
      <c r="S130" s="39">
        <f t="shared" si="30"/>
        <v>505478.15395180136</v>
      </c>
      <c r="T130" s="39">
        <f t="shared" si="30"/>
        <v>5526580.408895001</v>
      </c>
      <c r="U130" s="39">
        <f t="shared" si="30"/>
        <v>10383.966685788368</v>
      </c>
      <c r="V130" s="39">
        <f t="shared" si="30"/>
        <v>2007492.4858616227</v>
      </c>
      <c r="W130" s="39">
        <f t="shared" si="30"/>
        <v>19485.493318429955</v>
      </c>
      <c r="X130" s="39">
        <f t="shared" si="30"/>
        <v>133780.7837993406</v>
      </c>
      <c r="Y130" s="39">
        <f t="shared" si="30"/>
        <v>76173.27779818301</v>
      </c>
      <c r="Z130" s="39">
        <f t="shared" si="30"/>
        <v>0</v>
      </c>
      <c r="AA130" s="39">
        <f t="shared" si="30"/>
        <v>9769.1227411708</v>
      </c>
      <c r="AB130" s="39">
        <f t="shared" si="30"/>
        <v>75243.76757538863</v>
      </c>
      <c r="AC130" s="39"/>
      <c r="AD130" s="39"/>
      <c r="AE130" s="39"/>
      <c r="AF130" s="39"/>
      <c r="AG130" s="39"/>
      <c r="AH130"/>
      <c r="AI130"/>
      <c r="AJ130"/>
      <c r="AK130"/>
      <c r="AL130"/>
      <c r="AM130"/>
      <c r="AN130"/>
      <c r="AO130" s="277"/>
      <c r="AP130" s="277"/>
      <c r="AQ130" s="277"/>
      <c r="AR130" s="277"/>
      <c r="AS130" s="277"/>
      <c r="AT130" s="277"/>
    </row>
    <row r="131" spans="1:46" s="261" customFormat="1" ht="11.25">
      <c r="A131" s="62">
        <v>90</v>
      </c>
      <c r="B131" s="282" t="s">
        <v>294</v>
      </c>
      <c r="C131" s="284" t="s">
        <v>295</v>
      </c>
      <c r="D131" s="62" t="s">
        <v>852</v>
      </c>
      <c r="E131" s="62" t="s">
        <v>852</v>
      </c>
      <c r="F131" s="39">
        <f aca="true" t="shared" si="31" ref="F131:AB131">(F37*F130)</f>
        <v>6115187.5952771045</v>
      </c>
      <c r="G131" s="39">
        <f t="shared" si="31"/>
        <v>3556445.657485463</v>
      </c>
      <c r="H131" s="39">
        <f t="shared" si="31"/>
        <v>1324746.887833271</v>
      </c>
      <c r="I131" s="39">
        <f t="shared" si="31"/>
        <v>475676.3823044425</v>
      </c>
      <c r="J131" s="39">
        <f t="shared" si="31"/>
        <v>46099.607654063395</v>
      </c>
      <c r="K131" s="39">
        <f t="shared" si="31"/>
        <v>688629.5313143375</v>
      </c>
      <c r="L131" s="39">
        <f t="shared" si="31"/>
        <v>8962.814066166604</v>
      </c>
      <c r="M131" s="39">
        <f t="shared" si="31"/>
        <v>12200.807486114907</v>
      </c>
      <c r="N131" s="39">
        <f t="shared" si="31"/>
        <v>0</v>
      </c>
      <c r="O131" s="39">
        <f t="shared" si="31"/>
        <v>8008.096132363364</v>
      </c>
      <c r="P131" s="39">
        <f t="shared" si="31"/>
        <v>3556445.657485463</v>
      </c>
      <c r="Q131" s="39">
        <f t="shared" si="31"/>
        <v>1324746.887833271</v>
      </c>
      <c r="R131" s="39">
        <f t="shared" si="31"/>
        <v>475676.3823044425</v>
      </c>
      <c r="S131" s="39">
        <f t="shared" si="31"/>
        <v>46099.607654063395</v>
      </c>
      <c r="T131" s="39">
        <f t="shared" si="31"/>
        <v>504024.1334405641</v>
      </c>
      <c r="U131" s="39">
        <f t="shared" si="31"/>
        <v>947.0177620244963</v>
      </c>
      <c r="V131" s="39">
        <f t="shared" si="31"/>
        <v>183083.31476482676</v>
      </c>
      <c r="W131" s="39">
        <f t="shared" si="31"/>
        <v>1777.076991167352</v>
      </c>
      <c r="X131" s="39">
        <f t="shared" si="31"/>
        <v>12200.807486114907</v>
      </c>
      <c r="Y131" s="39">
        <f t="shared" si="31"/>
        <v>6947.002937252657</v>
      </c>
      <c r="Z131" s="39">
        <f t="shared" si="31"/>
        <v>0</v>
      </c>
      <c r="AA131" s="39">
        <f t="shared" si="31"/>
        <v>890.9439942587599</v>
      </c>
      <c r="AB131" s="39">
        <f t="shared" si="31"/>
        <v>6862.231604908691</v>
      </c>
      <c r="AC131" s="39"/>
      <c r="AD131" s="39"/>
      <c r="AE131" s="39"/>
      <c r="AF131" s="39"/>
      <c r="AG131" s="39"/>
      <c r="AH131"/>
      <c r="AI131"/>
      <c r="AJ131"/>
      <c r="AK131"/>
      <c r="AL131"/>
      <c r="AM131"/>
      <c r="AN131"/>
      <c r="AO131" s="277"/>
      <c r="AP131" s="277"/>
      <c r="AQ131" s="277"/>
      <c r="AR131" s="277"/>
      <c r="AS131" s="277"/>
      <c r="AT131" s="277"/>
    </row>
    <row r="132" spans="1:46" s="261" customFormat="1" ht="11.25">
      <c r="A132" s="62"/>
      <c r="B132" s="282"/>
      <c r="C132" s="284"/>
      <c r="D132" s="62"/>
      <c r="E132" s="62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/>
      <c r="AI132"/>
      <c r="AJ132"/>
      <c r="AK132"/>
      <c r="AL132"/>
      <c r="AM132"/>
      <c r="AN132"/>
      <c r="AO132" s="277"/>
      <c r="AP132" s="277"/>
      <c r="AQ132" s="277"/>
      <c r="AR132" s="277"/>
      <c r="AS132" s="277"/>
      <c r="AT132" s="277"/>
    </row>
    <row r="133" spans="1:46" s="261" customFormat="1" ht="11.25">
      <c r="A133" s="62">
        <v>91</v>
      </c>
      <c r="B133" s="282" t="s">
        <v>296</v>
      </c>
      <c r="C133" s="283" t="s">
        <v>297</v>
      </c>
      <c r="D133" s="62" t="s">
        <v>852</v>
      </c>
      <c r="E133" s="62" t="s">
        <v>852</v>
      </c>
      <c r="F133" s="39">
        <f aca="true" t="shared" si="32" ref="F133:AB133">(F127+F129+F131)</f>
        <v>118961396.43912527</v>
      </c>
      <c r="G133" s="39">
        <f t="shared" si="32"/>
        <v>79447154.204071</v>
      </c>
      <c r="H133" s="39">
        <f t="shared" si="32"/>
        <v>14343161.707726672</v>
      </c>
      <c r="I133" s="39">
        <f t="shared" si="32"/>
        <v>11599805.78687102</v>
      </c>
      <c r="J133" s="39">
        <f t="shared" si="32"/>
        <v>4660565.318855553</v>
      </c>
      <c r="K133" s="39">
        <f t="shared" si="32"/>
        <v>5568441.186476519</v>
      </c>
      <c r="L133" s="39">
        <f t="shared" si="32"/>
        <v>581597.0591558033</v>
      </c>
      <c r="M133" s="39">
        <f t="shared" si="32"/>
        <v>253962.8097535985</v>
      </c>
      <c r="N133" s="39">
        <f t="shared" si="32"/>
        <v>2077615.0033845666</v>
      </c>
      <c r="O133" s="39">
        <f t="shared" si="32"/>
        <v>429093.36283055384</v>
      </c>
      <c r="P133" s="39">
        <f t="shared" si="32"/>
        <v>79447154.204071</v>
      </c>
      <c r="Q133" s="39">
        <f t="shared" si="32"/>
        <v>14343161.707726672</v>
      </c>
      <c r="R133" s="39">
        <f t="shared" si="32"/>
        <v>11599805.78687102</v>
      </c>
      <c r="S133" s="39">
        <f t="shared" si="32"/>
        <v>4660565.318855553</v>
      </c>
      <c r="T133" s="39">
        <f t="shared" si="32"/>
        <v>3976040.4925666214</v>
      </c>
      <c r="U133" s="39">
        <f t="shared" si="32"/>
        <v>18142.261369936812</v>
      </c>
      <c r="V133" s="39">
        <f t="shared" si="32"/>
        <v>1574258.4325399625</v>
      </c>
      <c r="W133" s="39">
        <f t="shared" si="32"/>
        <v>161467.07354539842</v>
      </c>
      <c r="X133" s="39">
        <f t="shared" si="32"/>
        <v>253962.8097535985</v>
      </c>
      <c r="Y133" s="39">
        <f t="shared" si="32"/>
        <v>420129.98561040487</v>
      </c>
      <c r="Z133" s="39">
        <f t="shared" si="32"/>
        <v>2077615.0033845666</v>
      </c>
      <c r="AA133" s="39">
        <f t="shared" si="32"/>
        <v>414680.74122414686</v>
      </c>
      <c r="AB133" s="39">
        <f t="shared" si="32"/>
        <v>14412.621606407276</v>
      </c>
      <c r="AC133" s="39"/>
      <c r="AD133" s="39"/>
      <c r="AE133" s="39"/>
      <c r="AF133" s="39"/>
      <c r="AG133" s="39"/>
      <c r="AH133"/>
      <c r="AI133"/>
      <c r="AJ133"/>
      <c r="AK133"/>
      <c r="AL133"/>
      <c r="AM133"/>
      <c r="AN133"/>
      <c r="AO133" s="277"/>
      <c r="AP133" s="277"/>
      <c r="AQ133" s="277"/>
      <c r="AR133" s="277"/>
      <c r="AS133" s="277"/>
      <c r="AT133" s="277"/>
    </row>
    <row r="134" spans="1:46" s="261" customFormat="1" ht="11.25">
      <c r="A134" s="62"/>
      <c r="B134" s="280"/>
      <c r="C134" s="62"/>
      <c r="D134" s="61"/>
      <c r="E134" s="62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/>
      <c r="AI134"/>
      <c r="AJ134"/>
      <c r="AK134"/>
      <c r="AL134"/>
      <c r="AM134"/>
      <c r="AN134"/>
      <c r="AO134" s="277"/>
      <c r="AP134" s="277"/>
      <c r="AQ134" s="277"/>
      <c r="AR134" s="277"/>
      <c r="AS134" s="277"/>
      <c r="AT134" s="277"/>
    </row>
    <row r="135" spans="1:46" s="261" customFormat="1" ht="11.25">
      <c r="A135" s="62"/>
      <c r="B135" s="280" t="s">
        <v>298</v>
      </c>
      <c r="C135" s="62"/>
      <c r="D135" s="61"/>
      <c r="E135" s="62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/>
      <c r="AI135"/>
      <c r="AJ135"/>
      <c r="AK135"/>
      <c r="AL135"/>
      <c r="AM135"/>
      <c r="AN135"/>
      <c r="AO135" s="277"/>
      <c r="AP135" s="277"/>
      <c r="AQ135" s="277"/>
      <c r="AR135" s="277"/>
      <c r="AS135" s="277"/>
      <c r="AT135" s="277"/>
    </row>
    <row r="136" spans="1:46" s="261" customFormat="1" ht="11.25">
      <c r="A136" s="62"/>
      <c r="B136" s="280" t="s">
        <v>299</v>
      </c>
      <c r="C136" s="62"/>
      <c r="D136" s="61"/>
      <c r="E136" s="62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/>
      <c r="AI136"/>
      <c r="AJ136"/>
      <c r="AK136"/>
      <c r="AL136"/>
      <c r="AM136"/>
      <c r="AN136"/>
      <c r="AO136" s="277"/>
      <c r="AP136" s="277"/>
      <c r="AQ136" s="277"/>
      <c r="AR136" s="277"/>
      <c r="AS136" s="277"/>
      <c r="AT136" s="277"/>
    </row>
    <row r="137" spans="1:46" s="261" customFormat="1" ht="11.25">
      <c r="A137" s="62">
        <v>92</v>
      </c>
      <c r="B137" s="275" t="s">
        <v>300</v>
      </c>
      <c r="C137" s="274" t="s">
        <v>301</v>
      </c>
      <c r="D137" s="62" t="s">
        <v>852</v>
      </c>
      <c r="E137" s="62" t="s">
        <v>852</v>
      </c>
      <c r="F137" s="39">
        <f aca="true" t="shared" si="33" ref="F137:AB137">(F16)</f>
        <v>1136164797</v>
      </c>
      <c r="G137" s="39">
        <f t="shared" si="33"/>
        <v>598706866.192744</v>
      </c>
      <c r="H137" s="39">
        <f t="shared" si="33"/>
        <v>137342166.07607448</v>
      </c>
      <c r="I137" s="39">
        <f t="shared" si="33"/>
        <v>164078112.7080491</v>
      </c>
      <c r="J137" s="39">
        <f t="shared" si="33"/>
        <v>107208849.37198299</v>
      </c>
      <c r="K137" s="39">
        <f t="shared" si="33"/>
        <v>99546976.0357321</v>
      </c>
      <c r="L137" s="39">
        <f t="shared" si="33"/>
        <v>1E-15</v>
      </c>
      <c r="M137" s="39">
        <f t="shared" si="33"/>
        <v>24552500.668167226</v>
      </c>
      <c r="N137" s="39">
        <f t="shared" si="33"/>
        <v>4296621.837395567</v>
      </c>
      <c r="O137" s="39">
        <f t="shared" si="33"/>
        <v>432704.10985456966</v>
      </c>
      <c r="P137" s="39">
        <f t="shared" si="33"/>
        <v>598706866.192744</v>
      </c>
      <c r="Q137" s="39">
        <f t="shared" si="33"/>
        <v>137342166.07607448</v>
      </c>
      <c r="R137" s="39">
        <f t="shared" si="33"/>
        <v>164078112.7080491</v>
      </c>
      <c r="S137" s="39">
        <f t="shared" si="33"/>
        <v>107208849.37198299</v>
      </c>
      <c r="T137" s="39">
        <f t="shared" si="33"/>
        <v>90720734.84239796</v>
      </c>
      <c r="U137" s="39">
        <f t="shared" si="33"/>
        <v>224350.97602708478</v>
      </c>
      <c r="V137" s="39">
        <f t="shared" si="33"/>
        <v>8601890.21730706</v>
      </c>
      <c r="W137" s="39">
        <f t="shared" si="33"/>
        <v>5.660224347912326E-17</v>
      </c>
      <c r="X137" s="39">
        <f t="shared" si="33"/>
        <v>24552500.668167226</v>
      </c>
      <c r="Y137" s="39">
        <f t="shared" si="33"/>
        <v>9.433977565208768E-16</v>
      </c>
      <c r="Z137" s="39">
        <f t="shared" si="33"/>
        <v>4296621.837395567</v>
      </c>
      <c r="AA137" s="39">
        <f t="shared" si="33"/>
        <v>0</v>
      </c>
      <c r="AB137" s="39">
        <f t="shared" si="33"/>
        <v>432704.10985456966</v>
      </c>
      <c r="AC137" s="39"/>
      <c r="AD137" s="39"/>
      <c r="AE137" s="39"/>
      <c r="AF137" s="39"/>
      <c r="AG137" s="39"/>
      <c r="AH137"/>
      <c r="AI137"/>
      <c r="AJ137"/>
      <c r="AK137"/>
      <c r="AL137"/>
      <c r="AM137"/>
      <c r="AN137"/>
      <c r="AO137" s="277"/>
      <c r="AP137" s="277"/>
      <c r="AQ137" s="277"/>
      <c r="AR137" s="277"/>
      <c r="AS137" s="277"/>
      <c r="AT137" s="277"/>
    </row>
    <row r="138" spans="1:46" s="261" customFormat="1" ht="11.25">
      <c r="A138" s="62">
        <v>93</v>
      </c>
      <c r="B138" s="275" t="s">
        <v>302</v>
      </c>
      <c r="C138" s="274" t="s">
        <v>303</v>
      </c>
      <c r="D138" s="62" t="s">
        <v>852</v>
      </c>
      <c r="E138" s="62" t="s">
        <v>852</v>
      </c>
      <c r="F138" s="39">
        <f aca="true" t="shared" si="34" ref="F138:AB138">(F46)</f>
        <v>488566889.00000006</v>
      </c>
      <c r="G138" s="39">
        <f t="shared" si="34"/>
        <v>242660487.93525565</v>
      </c>
      <c r="H138" s="39">
        <f t="shared" si="34"/>
        <v>55609896.74278239</v>
      </c>
      <c r="I138" s="39">
        <f t="shared" si="34"/>
        <v>66428239.98326523</v>
      </c>
      <c r="J138" s="39">
        <f t="shared" si="34"/>
        <v>43398131.30076778</v>
      </c>
      <c r="K138" s="39">
        <f t="shared" si="34"/>
        <v>40278884.25180152</v>
      </c>
      <c r="L138" s="39">
        <f t="shared" si="34"/>
        <v>26672414.543994512</v>
      </c>
      <c r="M138" s="39">
        <f t="shared" si="34"/>
        <v>9930635.1948437</v>
      </c>
      <c r="N138" s="39">
        <f t="shared" si="34"/>
        <v>1736507.5591974636</v>
      </c>
      <c r="O138" s="39">
        <f t="shared" si="34"/>
        <v>1851691.488091784</v>
      </c>
      <c r="P138" s="39">
        <f t="shared" si="34"/>
        <v>242660487.93525565</v>
      </c>
      <c r="Q138" s="39">
        <f t="shared" si="34"/>
        <v>55609896.74278239</v>
      </c>
      <c r="R138" s="39">
        <f t="shared" si="34"/>
        <v>66428239.98326523</v>
      </c>
      <c r="S138" s="39">
        <f t="shared" si="34"/>
        <v>43398131.30076778</v>
      </c>
      <c r="T138" s="39">
        <f t="shared" si="34"/>
        <v>36719485.754658714</v>
      </c>
      <c r="U138" s="39">
        <f t="shared" si="34"/>
        <v>90476.5991907887</v>
      </c>
      <c r="V138" s="39">
        <f t="shared" si="34"/>
        <v>3468921.8979520164</v>
      </c>
      <c r="W138" s="39">
        <f t="shared" si="34"/>
        <v>1507151.524287743</v>
      </c>
      <c r="X138" s="39">
        <f t="shared" si="34"/>
        <v>9930635.1948437</v>
      </c>
      <c r="Y138" s="39">
        <f t="shared" si="34"/>
        <v>25165263.01970677</v>
      </c>
      <c r="Z138" s="39">
        <f t="shared" si="34"/>
        <v>1736507.5591974636</v>
      </c>
      <c r="AA138" s="39">
        <f t="shared" si="34"/>
        <v>1676468.9061644706</v>
      </c>
      <c r="AB138" s="39">
        <f t="shared" si="34"/>
        <v>175222.58192731364</v>
      </c>
      <c r="AC138" s="39"/>
      <c r="AD138" s="39"/>
      <c r="AE138" s="39"/>
      <c r="AF138" s="39"/>
      <c r="AG138" s="39"/>
      <c r="AH138"/>
      <c r="AI138"/>
      <c r="AJ138"/>
      <c r="AK138"/>
      <c r="AL138"/>
      <c r="AM138"/>
      <c r="AN138"/>
      <c r="AO138" s="277"/>
      <c r="AP138" s="277"/>
      <c r="AQ138" s="277"/>
      <c r="AR138" s="277"/>
      <c r="AS138" s="277"/>
      <c r="AT138" s="277"/>
    </row>
    <row r="139" spans="1:46" s="261" customFormat="1" ht="11.25">
      <c r="A139" s="62">
        <v>94</v>
      </c>
      <c r="B139" s="275" t="s">
        <v>304</v>
      </c>
      <c r="C139" s="274" t="s">
        <v>305</v>
      </c>
      <c r="D139" s="62" t="s">
        <v>852</v>
      </c>
      <c r="E139" s="62" t="s">
        <v>852</v>
      </c>
      <c r="F139" s="39">
        <f aca="true" t="shared" si="35" ref="F139:AB139">(F47)</f>
        <v>2290153615</v>
      </c>
      <c r="G139" s="39">
        <f t="shared" si="35"/>
        <v>1508905802.4011793</v>
      </c>
      <c r="H139" s="39">
        <f t="shared" si="35"/>
        <v>273635112.82517725</v>
      </c>
      <c r="I139" s="39">
        <f t="shared" si="35"/>
        <v>224782701.7488728</v>
      </c>
      <c r="J139" s="39">
        <f t="shared" si="35"/>
        <v>95540015.88278693</v>
      </c>
      <c r="K139" s="39">
        <f t="shared" si="35"/>
        <v>110301931.13932592</v>
      </c>
      <c r="L139" s="39">
        <f t="shared" si="35"/>
        <v>23949224.372420795</v>
      </c>
      <c r="M139" s="39">
        <f t="shared" si="35"/>
        <v>7866005.500309023</v>
      </c>
      <c r="N139" s="39">
        <f t="shared" si="35"/>
        <v>36770329.10449249</v>
      </c>
      <c r="O139" s="39">
        <f t="shared" si="35"/>
        <v>8402492.02543534</v>
      </c>
      <c r="P139" s="39">
        <f t="shared" si="35"/>
        <v>1508905802.4011793</v>
      </c>
      <c r="Q139" s="39">
        <f t="shared" si="35"/>
        <v>273635112.82517725</v>
      </c>
      <c r="R139" s="39">
        <f t="shared" si="35"/>
        <v>224782701.7488728</v>
      </c>
      <c r="S139" s="39">
        <f t="shared" si="35"/>
        <v>95540015.88278693</v>
      </c>
      <c r="T139" s="39">
        <f t="shared" si="35"/>
        <v>81389621.52303565</v>
      </c>
      <c r="U139" s="39">
        <f t="shared" si="35"/>
        <v>345753.7620769416</v>
      </c>
      <c r="V139" s="39">
        <f t="shared" si="35"/>
        <v>28566555.85421333</v>
      </c>
      <c r="W139" s="39">
        <f t="shared" si="35"/>
        <v>3594083.083342839</v>
      </c>
      <c r="X139" s="39">
        <f t="shared" si="35"/>
        <v>7866005.500309023</v>
      </c>
      <c r="Y139" s="39">
        <f t="shared" si="35"/>
        <v>20355141.28907796</v>
      </c>
      <c r="Z139" s="39">
        <f t="shared" si="35"/>
        <v>36770329.10449249</v>
      </c>
      <c r="AA139" s="39">
        <f t="shared" si="35"/>
        <v>8093824.54944842</v>
      </c>
      <c r="AB139" s="39">
        <f t="shared" si="35"/>
        <v>308667.47598691867</v>
      </c>
      <c r="AC139" s="39"/>
      <c r="AD139" s="39"/>
      <c r="AE139" s="39"/>
      <c r="AF139" s="39"/>
      <c r="AG139" s="39"/>
      <c r="AH139"/>
      <c r="AI139"/>
      <c r="AJ139"/>
      <c r="AK139"/>
      <c r="AL139"/>
      <c r="AM139"/>
      <c r="AN139"/>
      <c r="AO139" s="277"/>
      <c r="AP139" s="277"/>
      <c r="AQ139" s="277"/>
      <c r="AR139" s="277"/>
      <c r="AS139" s="277"/>
      <c r="AT139" s="277"/>
    </row>
    <row r="140" spans="1:46" s="261" customFormat="1" ht="11.25">
      <c r="A140" s="62">
        <v>95</v>
      </c>
      <c r="B140" s="275" t="s">
        <v>306</v>
      </c>
      <c r="C140" s="274" t="s">
        <v>307</v>
      </c>
      <c r="D140" s="62" t="s">
        <v>852</v>
      </c>
      <c r="E140" s="62" t="s">
        <v>852</v>
      </c>
      <c r="F140" s="39">
        <f aca="true" t="shared" si="36" ref="F140:AB140">(F137+F138+F139)</f>
        <v>3914885301</v>
      </c>
      <c r="G140" s="39">
        <f t="shared" si="36"/>
        <v>2350273156.529179</v>
      </c>
      <c r="H140" s="39">
        <f t="shared" si="36"/>
        <v>466587175.64403415</v>
      </c>
      <c r="I140" s="39">
        <f t="shared" si="36"/>
        <v>455289054.4401871</v>
      </c>
      <c r="J140" s="39">
        <f t="shared" si="36"/>
        <v>246146996.5555377</v>
      </c>
      <c r="K140" s="39">
        <f t="shared" si="36"/>
        <v>250127791.42685956</v>
      </c>
      <c r="L140" s="39">
        <f t="shared" si="36"/>
        <v>50621638.916415304</v>
      </c>
      <c r="M140" s="39">
        <f t="shared" si="36"/>
        <v>42349141.36331995</v>
      </c>
      <c r="N140" s="39">
        <f t="shared" si="36"/>
        <v>42803458.50108552</v>
      </c>
      <c r="O140" s="39">
        <f t="shared" si="36"/>
        <v>10686887.623381693</v>
      </c>
      <c r="P140" s="39">
        <f t="shared" si="36"/>
        <v>2350273156.529179</v>
      </c>
      <c r="Q140" s="39">
        <f t="shared" si="36"/>
        <v>466587175.64403415</v>
      </c>
      <c r="R140" s="39">
        <f t="shared" si="36"/>
        <v>455289054.4401871</v>
      </c>
      <c r="S140" s="39">
        <f t="shared" si="36"/>
        <v>246146996.5555377</v>
      </c>
      <c r="T140" s="39">
        <f t="shared" si="36"/>
        <v>208829842.12009233</v>
      </c>
      <c r="U140" s="39">
        <f t="shared" si="36"/>
        <v>660581.3372948151</v>
      </c>
      <c r="V140" s="39">
        <f t="shared" si="36"/>
        <v>40637367.96947241</v>
      </c>
      <c r="W140" s="39">
        <f t="shared" si="36"/>
        <v>5101234.6076305825</v>
      </c>
      <c r="X140" s="39">
        <f t="shared" si="36"/>
        <v>42349141.36331995</v>
      </c>
      <c r="Y140" s="39">
        <f t="shared" si="36"/>
        <v>45520404.30878473</v>
      </c>
      <c r="Z140" s="39">
        <f t="shared" si="36"/>
        <v>42803458.50108552</v>
      </c>
      <c r="AA140" s="39">
        <f t="shared" si="36"/>
        <v>9770293.45561289</v>
      </c>
      <c r="AB140" s="39">
        <f t="shared" si="36"/>
        <v>916594.167768802</v>
      </c>
      <c r="AC140" s="39"/>
      <c r="AD140" s="39"/>
      <c r="AE140" s="39"/>
      <c r="AF140" s="39"/>
      <c r="AG140" s="39"/>
      <c r="AH140"/>
      <c r="AI140"/>
      <c r="AJ140"/>
      <c r="AK140"/>
      <c r="AL140"/>
      <c r="AM140"/>
      <c r="AN140"/>
      <c r="AO140" s="277"/>
      <c r="AP140" s="277"/>
      <c r="AQ140" s="277"/>
      <c r="AR140" s="277"/>
      <c r="AS140" s="277"/>
      <c r="AT140" s="277"/>
    </row>
    <row r="141" spans="1:46" s="261" customFormat="1" ht="11.25">
      <c r="A141" s="62"/>
      <c r="B141" s="275"/>
      <c r="C141" s="62"/>
      <c r="D141" s="61"/>
      <c r="E141" s="62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/>
      <c r="AI141"/>
      <c r="AJ141"/>
      <c r="AK141"/>
      <c r="AL141"/>
      <c r="AM141"/>
      <c r="AN141"/>
      <c r="AO141" s="277"/>
      <c r="AP141" s="277"/>
      <c r="AQ141" s="277"/>
      <c r="AR141" s="277"/>
      <c r="AS141" s="277"/>
      <c r="AT141" s="277"/>
    </row>
    <row r="142" spans="1:46" s="261" customFormat="1" ht="11.25">
      <c r="A142" s="62">
        <v>96</v>
      </c>
      <c r="B142" s="280" t="s">
        <v>308</v>
      </c>
      <c r="C142" s="274" t="s">
        <v>309</v>
      </c>
      <c r="D142" s="62" t="s">
        <v>852</v>
      </c>
      <c r="E142" s="62" t="s">
        <v>852</v>
      </c>
      <c r="F142" s="76">
        <f aca="true" t="shared" si="37" ref="F142:AB142">(F137/F140)</f>
        <v>0.29021662440781687</v>
      </c>
      <c r="G142" s="76">
        <f t="shared" si="37"/>
        <v>0.25473926914814377</v>
      </c>
      <c r="H142" s="76">
        <f t="shared" si="37"/>
        <v>0.29435478136856197</v>
      </c>
      <c r="I142" s="76">
        <f t="shared" si="37"/>
        <v>0.360382291442951</v>
      </c>
      <c r="J142" s="76">
        <f t="shared" si="37"/>
        <v>0.43554807034906745</v>
      </c>
      <c r="K142" s="76">
        <f t="shared" si="37"/>
        <v>0.39798446813072696</v>
      </c>
      <c r="L142" s="76">
        <f t="shared" si="37"/>
        <v>1.9754397949287367E-23</v>
      </c>
      <c r="M142" s="76">
        <f t="shared" si="37"/>
        <v>0.5797638364737424</v>
      </c>
      <c r="N142" s="76">
        <f t="shared" si="37"/>
        <v>0.10038024935033235</v>
      </c>
      <c r="O142" s="76">
        <f t="shared" si="37"/>
        <v>0.04048925422476254</v>
      </c>
      <c r="P142" s="39">
        <f t="shared" si="37"/>
        <v>0.25473926914814377</v>
      </c>
      <c r="Q142" s="39">
        <f t="shared" si="37"/>
        <v>0.29435478136856197</v>
      </c>
      <c r="R142" s="39">
        <f t="shared" si="37"/>
        <v>0.360382291442951</v>
      </c>
      <c r="S142" s="39">
        <f t="shared" si="37"/>
        <v>0.43554807034906745</v>
      </c>
      <c r="T142" s="39">
        <f t="shared" si="37"/>
        <v>0.43442418919335746</v>
      </c>
      <c r="U142" s="39">
        <f t="shared" si="37"/>
        <v>0.3396265733843427</v>
      </c>
      <c r="V142" s="39">
        <f t="shared" si="37"/>
        <v>0.211674393473735</v>
      </c>
      <c r="W142" s="39">
        <f t="shared" si="37"/>
        <v>1.1095793044777022E-23</v>
      </c>
      <c r="X142" s="39">
        <f t="shared" si="37"/>
        <v>0.5797638364737424</v>
      </c>
      <c r="Y142" s="39">
        <f t="shared" si="37"/>
        <v>2.0724722700646482E-23</v>
      </c>
      <c r="Z142" s="39">
        <f t="shared" si="37"/>
        <v>0.10038024935033235</v>
      </c>
      <c r="AA142" s="39">
        <f t="shared" si="37"/>
        <v>0</v>
      </c>
      <c r="AB142" s="39">
        <f t="shared" si="37"/>
        <v>0.47207818363918846</v>
      </c>
      <c r="AC142" s="39"/>
      <c r="AD142" s="39"/>
      <c r="AE142" s="39"/>
      <c r="AF142" s="39"/>
      <c r="AG142" s="39"/>
      <c r="AH142"/>
      <c r="AI142"/>
      <c r="AJ142"/>
      <c r="AK142"/>
      <c r="AL142"/>
      <c r="AM142"/>
      <c r="AN142"/>
      <c r="AO142" s="277"/>
      <c r="AP142" s="277"/>
      <c r="AQ142" s="277"/>
      <c r="AR142" s="277"/>
      <c r="AS142" s="277"/>
      <c r="AT142" s="277"/>
    </row>
    <row r="143" spans="1:46" s="261" customFormat="1" ht="11.25">
      <c r="A143" s="62">
        <v>97</v>
      </c>
      <c r="B143" s="280" t="s">
        <v>310</v>
      </c>
      <c r="C143" s="274" t="s">
        <v>311</v>
      </c>
      <c r="D143" s="62" t="s">
        <v>852</v>
      </c>
      <c r="E143" s="62" t="s">
        <v>852</v>
      </c>
      <c r="F143" s="76">
        <f aca="true" t="shared" si="38" ref="F143:AB143">(F138/F140)</f>
        <v>0.12479724217595924</v>
      </c>
      <c r="G143" s="76">
        <f t="shared" si="38"/>
        <v>0.10324778090628844</v>
      </c>
      <c r="H143" s="76">
        <f t="shared" si="38"/>
        <v>0.11918436606411993</v>
      </c>
      <c r="I143" s="76">
        <f t="shared" si="38"/>
        <v>0.14590344163872743</v>
      </c>
      <c r="J143" s="76">
        <f t="shared" si="38"/>
        <v>0.1763098144932105</v>
      </c>
      <c r="K143" s="76">
        <f t="shared" si="38"/>
        <v>0.16103322234618445</v>
      </c>
      <c r="L143" s="76">
        <f t="shared" si="38"/>
        <v>0.5268974911704277</v>
      </c>
      <c r="M143" s="76">
        <f t="shared" si="38"/>
        <v>0.23449436931075457</v>
      </c>
      <c r="N143" s="76">
        <f t="shared" si="38"/>
        <v>0.04056932827410254</v>
      </c>
      <c r="O143" s="76">
        <f t="shared" si="38"/>
        <v>0.1732676110526786</v>
      </c>
      <c r="P143" s="39">
        <f t="shared" si="38"/>
        <v>0.10324778090628844</v>
      </c>
      <c r="Q143" s="39">
        <f t="shared" si="38"/>
        <v>0.11918436606411993</v>
      </c>
      <c r="R143" s="39">
        <f t="shared" si="38"/>
        <v>0.14590344163872743</v>
      </c>
      <c r="S143" s="39">
        <f t="shared" si="38"/>
        <v>0.1763098144932105</v>
      </c>
      <c r="T143" s="39">
        <f t="shared" si="38"/>
        <v>0.17583447548431483</v>
      </c>
      <c r="U143" s="39">
        <f t="shared" si="38"/>
        <v>0.136965115547019</v>
      </c>
      <c r="V143" s="39">
        <f t="shared" si="38"/>
        <v>0.0853628586516218</v>
      </c>
      <c r="W143" s="39">
        <f t="shared" si="38"/>
        <v>0.29544838459954376</v>
      </c>
      <c r="X143" s="39">
        <f t="shared" si="38"/>
        <v>0.23449436931075457</v>
      </c>
      <c r="Y143" s="39">
        <f t="shared" si="38"/>
        <v>0.5528347869891451</v>
      </c>
      <c r="Z143" s="39">
        <f t="shared" si="38"/>
        <v>0.04056932827410254</v>
      </c>
      <c r="AA143" s="39">
        <f t="shared" si="38"/>
        <v>0.1715883881871904</v>
      </c>
      <c r="AB143" s="39">
        <f t="shared" si="38"/>
        <v>0.1911670269011695</v>
      </c>
      <c r="AC143" s="39"/>
      <c r="AD143" s="39"/>
      <c r="AE143" s="39"/>
      <c r="AF143" s="39"/>
      <c r="AG143" s="39"/>
      <c r="AH143"/>
      <c r="AI143"/>
      <c r="AJ143"/>
      <c r="AK143"/>
      <c r="AL143"/>
      <c r="AM143"/>
      <c r="AN143"/>
      <c r="AO143" s="277"/>
      <c r="AP143" s="277"/>
      <c r="AQ143" s="277"/>
      <c r="AR143" s="277"/>
      <c r="AS143" s="277"/>
      <c r="AT143" s="277"/>
    </row>
    <row r="144" spans="1:46" s="261" customFormat="1" ht="11.25">
      <c r="A144" s="62">
        <v>98</v>
      </c>
      <c r="B144" s="280" t="s">
        <v>312</v>
      </c>
      <c r="C144" s="274" t="s">
        <v>313</v>
      </c>
      <c r="D144" s="62" t="s">
        <v>852</v>
      </c>
      <c r="E144" s="62" t="s">
        <v>852</v>
      </c>
      <c r="F144" s="76">
        <f aca="true" t="shared" si="39" ref="F144:AB144">(F139/F140)</f>
        <v>0.584986133416224</v>
      </c>
      <c r="G144" s="76">
        <f t="shared" si="39"/>
        <v>0.6420129499455677</v>
      </c>
      <c r="H144" s="76">
        <f t="shared" si="39"/>
        <v>0.5864608525673181</v>
      </c>
      <c r="I144" s="76">
        <f t="shared" si="39"/>
        <v>0.4937142669183216</v>
      </c>
      <c r="J144" s="76">
        <f t="shared" si="39"/>
        <v>0.38814211515772207</v>
      </c>
      <c r="K144" s="76">
        <f t="shared" si="39"/>
        <v>0.44098230952308853</v>
      </c>
      <c r="L144" s="76">
        <f t="shared" si="39"/>
        <v>0.4731025088295724</v>
      </c>
      <c r="M144" s="76">
        <f t="shared" si="39"/>
        <v>0.18574179421550308</v>
      </c>
      <c r="N144" s="76">
        <f t="shared" si="39"/>
        <v>0.8590504223755652</v>
      </c>
      <c r="O144" s="76">
        <f t="shared" si="39"/>
        <v>0.7862431347225589</v>
      </c>
      <c r="P144" s="39">
        <f t="shared" si="39"/>
        <v>0.6420129499455677</v>
      </c>
      <c r="Q144" s="39">
        <f t="shared" si="39"/>
        <v>0.5864608525673181</v>
      </c>
      <c r="R144" s="39">
        <f t="shared" si="39"/>
        <v>0.4937142669183216</v>
      </c>
      <c r="S144" s="39">
        <f t="shared" si="39"/>
        <v>0.38814211515772207</v>
      </c>
      <c r="T144" s="39">
        <f t="shared" si="39"/>
        <v>0.38974133532232763</v>
      </c>
      <c r="U144" s="39">
        <f t="shared" si="39"/>
        <v>0.5234083110686382</v>
      </c>
      <c r="V144" s="39">
        <f t="shared" si="39"/>
        <v>0.7029627478746431</v>
      </c>
      <c r="W144" s="39">
        <f t="shared" si="39"/>
        <v>0.7045516154004562</v>
      </c>
      <c r="X144" s="39">
        <f t="shared" si="39"/>
        <v>0.18574179421550308</v>
      </c>
      <c r="Y144" s="39">
        <f t="shared" si="39"/>
        <v>0.4471652130108549</v>
      </c>
      <c r="Z144" s="39">
        <f t="shared" si="39"/>
        <v>0.8590504223755652</v>
      </c>
      <c r="AA144" s="39">
        <f t="shared" si="39"/>
        <v>0.8284116118128096</v>
      </c>
      <c r="AB144" s="39">
        <f t="shared" si="39"/>
        <v>0.33675478945964193</v>
      </c>
      <c r="AC144" s="39"/>
      <c r="AD144" s="39"/>
      <c r="AE144" s="39"/>
      <c r="AF144" s="39"/>
      <c r="AG144" s="39"/>
      <c r="AH144"/>
      <c r="AI144"/>
      <c r="AJ144"/>
      <c r="AK144"/>
      <c r="AL144"/>
      <c r="AM144"/>
      <c r="AN144"/>
      <c r="AO144" s="277"/>
      <c r="AP144" s="277"/>
      <c r="AQ144" s="277"/>
      <c r="AR144" s="277"/>
      <c r="AS144" s="277"/>
      <c r="AT144" s="277"/>
    </row>
    <row r="145" spans="1:46" s="261" customFormat="1" ht="11.25">
      <c r="A145" s="62"/>
      <c r="B145" s="275"/>
      <c r="C145" s="62"/>
      <c r="D145" s="61"/>
      <c r="E145" s="62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/>
      <c r="AI145"/>
      <c r="AJ145"/>
      <c r="AK145"/>
      <c r="AL145"/>
      <c r="AM145"/>
      <c r="AN145"/>
      <c r="AO145" s="277"/>
      <c r="AP145" s="277"/>
      <c r="AQ145" s="277"/>
      <c r="AR145" s="277"/>
      <c r="AS145" s="277"/>
      <c r="AT145" s="277"/>
    </row>
    <row r="146" spans="1:46" s="261" customFormat="1" ht="11.25">
      <c r="A146" s="62">
        <v>99</v>
      </c>
      <c r="B146" s="286" t="s">
        <v>1418</v>
      </c>
      <c r="C146" s="283" t="s">
        <v>805</v>
      </c>
      <c r="D146" s="262" t="s">
        <v>852</v>
      </c>
      <c r="E146" s="62" t="s">
        <v>799</v>
      </c>
      <c r="F146" s="39">
        <v>15068558.000000002</v>
      </c>
      <c r="G146" s="39">
        <v>9099988.880022088</v>
      </c>
      <c r="H146" s="39">
        <v>1794556.8684278768</v>
      </c>
      <c r="I146" s="39">
        <v>1727232.2251560593</v>
      </c>
      <c r="J146" s="39">
        <v>932593.2391387431</v>
      </c>
      <c r="K146" s="39">
        <v>948866.149578888</v>
      </c>
      <c r="L146" s="39">
        <v>189623.7236502031</v>
      </c>
      <c r="M146" s="39">
        <v>162400.5497787042</v>
      </c>
      <c r="N146" s="39">
        <v>172791.64395526692</v>
      </c>
      <c r="O146" s="39">
        <v>40504.720292169746</v>
      </c>
      <c r="P146" s="39">
        <v>9099988.880022088</v>
      </c>
      <c r="Q146" s="39">
        <v>1794556.8684278768</v>
      </c>
      <c r="R146" s="39">
        <v>1727232.2251560593</v>
      </c>
      <c r="S146" s="39">
        <v>932593.2391387431</v>
      </c>
      <c r="T146" s="39">
        <v>791199.5793062444</v>
      </c>
      <c r="U146" s="39">
        <v>2502.1434631133698</v>
      </c>
      <c r="V146" s="39">
        <v>155164.42680953018</v>
      </c>
      <c r="W146" s="39">
        <v>19368.29026408705</v>
      </c>
      <c r="X146" s="39">
        <v>162400.5497787042</v>
      </c>
      <c r="Y146" s="39">
        <v>170255.43338611606</v>
      </c>
      <c r="Z146" s="39">
        <v>172791.64395526692</v>
      </c>
      <c r="AA146" s="39">
        <v>36887.70092144155</v>
      </c>
      <c r="AB146" s="39">
        <v>3617.0193707282037</v>
      </c>
      <c r="AC146" s="39"/>
      <c r="AD146" s="39"/>
      <c r="AE146" s="39"/>
      <c r="AF146" s="39"/>
      <c r="AG146" s="39"/>
      <c r="AH146"/>
      <c r="AI146"/>
      <c r="AJ146"/>
      <c r="AK146"/>
      <c r="AL146"/>
      <c r="AM146"/>
      <c r="AN146"/>
      <c r="AO146" s="277"/>
      <c r="AP146" s="277"/>
      <c r="AQ146" s="277"/>
      <c r="AR146" s="277"/>
      <c r="AS146" s="277"/>
      <c r="AT146" s="277"/>
    </row>
    <row r="147" spans="1:46" s="261" customFormat="1" ht="11.25">
      <c r="A147" s="62">
        <v>100</v>
      </c>
      <c r="B147" s="286" t="s">
        <v>5</v>
      </c>
      <c r="C147" s="284" t="s">
        <v>6</v>
      </c>
      <c r="D147" s="262" t="s">
        <v>852</v>
      </c>
      <c r="E147" s="62" t="s">
        <v>1149</v>
      </c>
      <c r="F147" s="39">
        <v>28182546</v>
      </c>
      <c r="G147" s="39">
        <v>16982433.479983125</v>
      </c>
      <c r="H147" s="39">
        <v>3357272.6207660623</v>
      </c>
      <c r="I147" s="39">
        <v>3247893.392591782</v>
      </c>
      <c r="J147" s="39">
        <v>1754393.4842619505</v>
      </c>
      <c r="K147" s="39">
        <v>1784220.0055063472</v>
      </c>
      <c r="L147" s="39">
        <v>358459.27297434455</v>
      </c>
      <c r="M147" s="39">
        <v>304076.57355878205</v>
      </c>
      <c r="N147" s="39">
        <v>317579.0659088716</v>
      </c>
      <c r="O147" s="39">
        <v>76218.10444873419</v>
      </c>
      <c r="P147" s="39">
        <v>16982433.479983125</v>
      </c>
      <c r="Q147" s="39">
        <v>3357272.6207660623</v>
      </c>
      <c r="R147" s="39">
        <v>3247893.392591782</v>
      </c>
      <c r="S147" s="39">
        <v>1754393.4842619505</v>
      </c>
      <c r="T147" s="39">
        <v>1488410.9373449273</v>
      </c>
      <c r="U147" s="39">
        <v>4707.9134304227355</v>
      </c>
      <c r="V147" s="39">
        <v>291101.1547309973</v>
      </c>
      <c r="W147" s="39">
        <v>36423.83129676489</v>
      </c>
      <c r="X147" s="39">
        <v>304076.57355878205</v>
      </c>
      <c r="Y147" s="39">
        <v>322035.44167757966</v>
      </c>
      <c r="Z147" s="39">
        <v>317579.0659088716</v>
      </c>
      <c r="AA147" s="39">
        <v>69516.86508304074</v>
      </c>
      <c r="AB147" s="39">
        <v>6701.239365693449</v>
      </c>
      <c r="AC147" s="39"/>
      <c r="AD147" s="39"/>
      <c r="AE147" s="39"/>
      <c r="AF147" s="39"/>
      <c r="AG147" s="39"/>
      <c r="AH147"/>
      <c r="AI147"/>
      <c r="AJ147"/>
      <c r="AK147"/>
      <c r="AL147"/>
      <c r="AM147"/>
      <c r="AN147"/>
      <c r="AO147" s="277"/>
      <c r="AP147" s="277"/>
      <c r="AQ147" s="277"/>
      <c r="AR147" s="277"/>
      <c r="AS147" s="277"/>
      <c r="AT147" s="277"/>
    </row>
    <row r="148" spans="1:46" s="261" customFormat="1" ht="11.25">
      <c r="A148" s="62">
        <v>101</v>
      </c>
      <c r="B148" s="286" t="s">
        <v>314</v>
      </c>
      <c r="C148" s="274" t="s">
        <v>44</v>
      </c>
      <c r="D148" s="262" t="s">
        <v>852</v>
      </c>
      <c r="E148" s="62" t="s">
        <v>1149</v>
      </c>
      <c r="F148" s="39">
        <v>21589608.999999996</v>
      </c>
      <c r="G148" s="39">
        <v>13009615.905580176</v>
      </c>
      <c r="H148" s="39">
        <v>2571882.7244616067</v>
      </c>
      <c r="I148" s="39">
        <v>2488091.332122373</v>
      </c>
      <c r="J148" s="39">
        <v>1343976.1388968604</v>
      </c>
      <c r="K148" s="39">
        <v>1366825.1366948849</v>
      </c>
      <c r="L148" s="39">
        <v>274602.4275429326</v>
      </c>
      <c r="M148" s="39">
        <v>232941.84738291005</v>
      </c>
      <c r="N148" s="39">
        <v>243285.60874371562</v>
      </c>
      <c r="O148" s="39">
        <v>58387.878574537994</v>
      </c>
      <c r="P148" s="39">
        <v>13009615.905580176</v>
      </c>
      <c r="Q148" s="39">
        <v>2571882.7244616067</v>
      </c>
      <c r="R148" s="39">
        <v>2488091.332122373</v>
      </c>
      <c r="S148" s="39">
        <v>1343976.1388968604</v>
      </c>
      <c r="T148" s="39">
        <v>1140216.7202565898</v>
      </c>
      <c r="U148" s="39">
        <v>3606.55883143686</v>
      </c>
      <c r="V148" s="39">
        <v>223001.85760685816</v>
      </c>
      <c r="W148" s="39">
        <v>27902.95369265491</v>
      </c>
      <c r="X148" s="39">
        <v>232941.84738291005</v>
      </c>
      <c r="Y148" s="39">
        <v>246699.4738502777</v>
      </c>
      <c r="Z148" s="39">
        <v>243285.60874371562</v>
      </c>
      <c r="AA148" s="39">
        <v>53254.306266318235</v>
      </c>
      <c r="AB148" s="39">
        <v>5133.57230821976</v>
      </c>
      <c r="AC148" s="39"/>
      <c r="AD148" s="39"/>
      <c r="AE148" s="39"/>
      <c r="AF148" s="39"/>
      <c r="AG148" s="39"/>
      <c r="AH148"/>
      <c r="AI148"/>
      <c r="AJ148"/>
      <c r="AK148"/>
      <c r="AL148"/>
      <c r="AM148"/>
      <c r="AN148"/>
      <c r="AO148" s="277"/>
      <c r="AP148" s="277"/>
      <c r="AQ148" s="277"/>
      <c r="AR148" s="277"/>
      <c r="AS148" s="277"/>
      <c r="AT148" s="277"/>
    </row>
    <row r="149" spans="1:46" s="261" customFormat="1" ht="11.25">
      <c r="A149" s="62">
        <v>102</v>
      </c>
      <c r="B149" s="286" t="s">
        <v>68</v>
      </c>
      <c r="C149" s="274" t="s">
        <v>69</v>
      </c>
      <c r="D149" s="262" t="s">
        <v>852</v>
      </c>
      <c r="E149" s="62" t="s">
        <v>1149</v>
      </c>
      <c r="F149" s="39">
        <v>-424862712</v>
      </c>
      <c r="G149" s="39">
        <v>-256016711.35976246</v>
      </c>
      <c r="H149" s="39">
        <v>-50612175.01719031</v>
      </c>
      <c r="I149" s="39">
        <v>-48963241.11609451</v>
      </c>
      <c r="J149" s="39">
        <v>-26448156.019639302</v>
      </c>
      <c r="K149" s="39">
        <v>-26897802.290257297</v>
      </c>
      <c r="L149" s="39">
        <v>-5403911.302315566</v>
      </c>
      <c r="M149" s="39">
        <v>-4584071.208394431</v>
      </c>
      <c r="N149" s="39">
        <v>-4787626.469818232</v>
      </c>
      <c r="O149" s="39">
        <v>-1149017.2165278634</v>
      </c>
      <c r="P149" s="39">
        <v>-256016711.35976246</v>
      </c>
      <c r="Q149" s="39">
        <v>-50612175.01719031</v>
      </c>
      <c r="R149" s="39">
        <v>-48963241.11609451</v>
      </c>
      <c r="S149" s="39">
        <v>-26448156.019639302</v>
      </c>
      <c r="T149" s="39">
        <v>-22438366.90307639</v>
      </c>
      <c r="U149" s="39">
        <v>-70973.60429787381</v>
      </c>
      <c r="V149" s="39">
        <v>-4388461.782883034</v>
      </c>
      <c r="W149" s="39">
        <v>-549103.255120173</v>
      </c>
      <c r="X149" s="39">
        <v>-4584071.208394431</v>
      </c>
      <c r="Y149" s="39">
        <v>-4854808.047195392</v>
      </c>
      <c r="Z149" s="39">
        <v>-4787626.469818232</v>
      </c>
      <c r="AA149" s="39">
        <v>-1047993.457685434</v>
      </c>
      <c r="AB149" s="39">
        <v>-101023.75884242958</v>
      </c>
      <c r="AC149" s="39"/>
      <c r="AD149" s="39"/>
      <c r="AE149" s="39"/>
      <c r="AF149" s="39"/>
      <c r="AG149" s="39"/>
      <c r="AH149"/>
      <c r="AI149"/>
      <c r="AJ149"/>
      <c r="AK149"/>
      <c r="AL149"/>
      <c r="AM149"/>
      <c r="AN149"/>
      <c r="AO149" s="277"/>
      <c r="AP149" s="277"/>
      <c r="AQ149" s="277"/>
      <c r="AR149" s="277"/>
      <c r="AS149" s="277"/>
      <c r="AT149" s="277"/>
    </row>
    <row r="150" spans="1:46" s="261" customFormat="1" ht="11.25">
      <c r="A150" s="62">
        <v>103</v>
      </c>
      <c r="B150" s="275" t="s">
        <v>315</v>
      </c>
      <c r="C150" s="274" t="s">
        <v>316</v>
      </c>
      <c r="D150" s="62" t="s">
        <v>852</v>
      </c>
      <c r="E150" s="62" t="s">
        <v>852</v>
      </c>
      <c r="F150" s="39">
        <f aca="true" t="shared" si="40" ref="F150:AB150">(F146+F147+F148+F149)</f>
        <v>-360021999</v>
      </c>
      <c r="G150" s="39">
        <f t="shared" si="40"/>
        <v>-216924673.09417707</v>
      </c>
      <c r="H150" s="39">
        <f t="shared" si="40"/>
        <v>-42888462.80353476</v>
      </c>
      <c r="I150" s="39">
        <f t="shared" si="40"/>
        <v>-41500024.16622429</v>
      </c>
      <c r="J150" s="39">
        <f t="shared" si="40"/>
        <v>-22417193.15734175</v>
      </c>
      <c r="K150" s="39">
        <f t="shared" si="40"/>
        <v>-22797890.998477176</v>
      </c>
      <c r="L150" s="39">
        <f t="shared" si="40"/>
        <v>-4581225.878148085</v>
      </c>
      <c r="M150" s="39">
        <f t="shared" si="40"/>
        <v>-3884652.237674034</v>
      </c>
      <c r="N150" s="39">
        <f t="shared" si="40"/>
        <v>-4053970.1512103775</v>
      </c>
      <c r="O150" s="39">
        <f t="shared" si="40"/>
        <v>-973906.5132124214</v>
      </c>
      <c r="P150" s="39">
        <f t="shared" si="40"/>
        <v>-216924673.09417707</v>
      </c>
      <c r="Q150" s="39">
        <f t="shared" si="40"/>
        <v>-42888462.80353476</v>
      </c>
      <c r="R150" s="39">
        <f t="shared" si="40"/>
        <v>-41500024.16622429</v>
      </c>
      <c r="S150" s="39">
        <f t="shared" si="40"/>
        <v>-22417193.15734175</v>
      </c>
      <c r="T150" s="39">
        <f t="shared" si="40"/>
        <v>-19018539.66616863</v>
      </c>
      <c r="U150" s="39">
        <f t="shared" si="40"/>
        <v>-60156.988572900846</v>
      </c>
      <c r="V150" s="39">
        <f t="shared" si="40"/>
        <v>-3719194.3437356483</v>
      </c>
      <c r="W150" s="39">
        <f t="shared" si="40"/>
        <v>-465408.1798666661</v>
      </c>
      <c r="X150" s="39">
        <f t="shared" si="40"/>
        <v>-3884652.237674034</v>
      </c>
      <c r="Y150" s="39">
        <f t="shared" si="40"/>
        <v>-4115817.6982814185</v>
      </c>
      <c r="Z150" s="39">
        <f t="shared" si="40"/>
        <v>-4053970.1512103775</v>
      </c>
      <c r="AA150" s="39">
        <f t="shared" si="40"/>
        <v>-888334.5854146335</v>
      </c>
      <c r="AB150" s="39">
        <f t="shared" si="40"/>
        <v>-85571.92779778817</v>
      </c>
      <c r="AC150" s="39"/>
      <c r="AD150" s="39"/>
      <c r="AE150" s="39"/>
      <c r="AF150" s="39"/>
      <c r="AG150" s="39"/>
      <c r="AH150"/>
      <c r="AI150"/>
      <c r="AJ150"/>
      <c r="AK150"/>
      <c r="AL150"/>
      <c r="AM150"/>
      <c r="AN150"/>
      <c r="AO150" s="277"/>
      <c r="AP150" s="277"/>
      <c r="AQ150" s="277"/>
      <c r="AR150" s="277"/>
      <c r="AS150" s="277"/>
      <c r="AT150" s="277"/>
    </row>
    <row r="151" spans="1:46" s="261" customFormat="1" ht="11.25">
      <c r="A151" s="62"/>
      <c r="B151" s="275"/>
      <c r="C151" s="62"/>
      <c r="D151" s="61"/>
      <c r="E151" s="62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/>
      <c r="AI151"/>
      <c r="AJ151"/>
      <c r="AK151"/>
      <c r="AL151"/>
      <c r="AM151"/>
      <c r="AN151"/>
      <c r="AO151" s="277"/>
      <c r="AP151" s="277"/>
      <c r="AQ151" s="277"/>
      <c r="AR151" s="277"/>
      <c r="AS151" s="277"/>
      <c r="AT151" s="277"/>
    </row>
    <row r="152" spans="1:46" s="261" customFormat="1" ht="11.25">
      <c r="A152" s="62">
        <v>104</v>
      </c>
      <c r="B152" s="280" t="s">
        <v>317</v>
      </c>
      <c r="C152" s="274" t="s">
        <v>318</v>
      </c>
      <c r="D152" s="262" t="s">
        <v>852</v>
      </c>
      <c r="E152" s="62" t="s">
        <v>852</v>
      </c>
      <c r="F152" s="39">
        <f aca="true" t="shared" si="41" ref="F152:AB152">(F150*F142)</f>
        <v>-104484369.26233442</v>
      </c>
      <c r="G152" s="39">
        <f t="shared" si="41"/>
        <v>-55259232.68421067</v>
      </c>
      <c r="H152" s="39">
        <f t="shared" si="41"/>
        <v>-12624424.091768177</v>
      </c>
      <c r="I152" s="39">
        <f t="shared" si="41"/>
        <v>-14955873.803961752</v>
      </c>
      <c r="J152" s="39">
        <f t="shared" si="41"/>
        <v>-9763765.222322518</v>
      </c>
      <c r="K152" s="39">
        <f t="shared" si="41"/>
        <v>-9073206.523531226</v>
      </c>
      <c r="L152" s="39">
        <f t="shared" si="41"/>
        <v>-9.049935909251075E-17</v>
      </c>
      <c r="M152" s="39">
        <f t="shared" si="41"/>
        <v>-2252180.8846802064</v>
      </c>
      <c r="N152" s="39">
        <f t="shared" si="41"/>
        <v>-406938.5346373022</v>
      </c>
      <c r="O152" s="39">
        <f t="shared" si="41"/>
        <v>-39432.74840460979</v>
      </c>
      <c r="P152" s="39">
        <f t="shared" si="41"/>
        <v>-55259232.68421067</v>
      </c>
      <c r="Q152" s="39">
        <f t="shared" si="41"/>
        <v>-12624424.091768177</v>
      </c>
      <c r="R152" s="39">
        <f t="shared" si="41"/>
        <v>-14955873.803961752</v>
      </c>
      <c r="S152" s="39">
        <f t="shared" si="41"/>
        <v>-9763765.222322518</v>
      </c>
      <c r="T152" s="39">
        <f t="shared" si="41"/>
        <v>-8262113.674117015</v>
      </c>
      <c r="U152" s="39">
        <f t="shared" si="41"/>
        <v>-20430.911894135374</v>
      </c>
      <c r="V152" s="39">
        <f t="shared" si="41"/>
        <v>-787258.2069211893</v>
      </c>
      <c r="W152" s="39">
        <f t="shared" si="41"/>
        <v>-5.1640728451468865E-18</v>
      </c>
      <c r="X152" s="39">
        <f t="shared" si="41"/>
        <v>-2252180.8846802064</v>
      </c>
      <c r="Y152" s="39">
        <f t="shared" si="41"/>
        <v>-8.529918048329547E-17</v>
      </c>
      <c r="Z152" s="39">
        <f t="shared" si="41"/>
        <v>-406938.5346373022</v>
      </c>
      <c r="AA152" s="39">
        <f t="shared" si="41"/>
        <v>0</v>
      </c>
      <c r="AB152" s="39">
        <f t="shared" si="41"/>
        <v>-40396.64024528362</v>
      </c>
      <c r="AC152" s="39"/>
      <c r="AD152" s="39"/>
      <c r="AE152" s="39"/>
      <c r="AF152" s="39"/>
      <c r="AG152" s="39"/>
      <c r="AH152"/>
      <c r="AI152"/>
      <c r="AJ152"/>
      <c r="AK152"/>
      <c r="AL152"/>
      <c r="AM152"/>
      <c r="AN152"/>
      <c r="AO152" s="277"/>
      <c r="AP152" s="277"/>
      <c r="AQ152" s="277"/>
      <c r="AR152" s="277"/>
      <c r="AS152" s="277"/>
      <c r="AT152" s="277"/>
    </row>
    <row r="153" spans="1:46" s="261" customFormat="1" ht="11.25">
      <c r="A153" s="62">
        <v>105</v>
      </c>
      <c r="B153" s="280" t="s">
        <v>319</v>
      </c>
      <c r="C153" s="274" t="s">
        <v>320</v>
      </c>
      <c r="D153" s="262" t="s">
        <v>852</v>
      </c>
      <c r="E153" s="62" t="s">
        <v>852</v>
      </c>
      <c r="F153" s="39">
        <f aca="true" t="shared" si="42" ref="F153:AB153">(F150*F143)</f>
        <v>-44929752.59787595</v>
      </c>
      <c r="G153" s="39">
        <f t="shared" si="42"/>
        <v>-22396991.12079584</v>
      </c>
      <c r="H153" s="39">
        <f t="shared" si="42"/>
        <v>-5111634.250703879</v>
      </c>
      <c r="I153" s="39">
        <f t="shared" si="42"/>
        <v>-6054996.353942484</v>
      </c>
      <c r="J153" s="39">
        <f t="shared" si="42"/>
        <v>-3952371.1670293915</v>
      </c>
      <c r="K153" s="39">
        <f t="shared" si="42"/>
        <v>-3671217.850181852</v>
      </c>
      <c r="L153" s="39">
        <f t="shared" si="42"/>
        <v>-2413836.421681266</v>
      </c>
      <c r="M153" s="39">
        <f t="shared" si="42"/>
        <v>-910929.0764649841</v>
      </c>
      <c r="N153" s="39">
        <f t="shared" si="42"/>
        <v>-164466.84587786693</v>
      </c>
      <c r="O153" s="39">
        <f t="shared" si="42"/>
        <v>-168746.45493296022</v>
      </c>
      <c r="P153" s="39">
        <f t="shared" si="42"/>
        <v>-22396991.12079584</v>
      </c>
      <c r="Q153" s="39">
        <f t="shared" si="42"/>
        <v>-5111634.250703879</v>
      </c>
      <c r="R153" s="39">
        <f t="shared" si="42"/>
        <v>-6054996.353942484</v>
      </c>
      <c r="S153" s="39">
        <f t="shared" si="42"/>
        <v>-3952371.1670293915</v>
      </c>
      <c r="T153" s="39">
        <f t="shared" si="42"/>
        <v>-3344114.9466783972</v>
      </c>
      <c r="U153" s="39">
        <f t="shared" si="42"/>
        <v>-8239.408890848066</v>
      </c>
      <c r="V153" s="39">
        <f t="shared" si="42"/>
        <v>-317481.06106221746</v>
      </c>
      <c r="W153" s="39">
        <f t="shared" si="42"/>
        <v>-137504.0949210204</v>
      </c>
      <c r="X153" s="39">
        <f t="shared" si="42"/>
        <v>-910929.0764649841</v>
      </c>
      <c r="Y153" s="39">
        <f t="shared" si="42"/>
        <v>-2275367.2005155617</v>
      </c>
      <c r="Z153" s="39">
        <f t="shared" si="42"/>
        <v>-164466.84587786693</v>
      </c>
      <c r="AA153" s="39">
        <f t="shared" si="42"/>
        <v>-152427.899682233</v>
      </c>
      <c r="AB153" s="39">
        <f t="shared" si="42"/>
        <v>-16358.531023304704</v>
      </c>
      <c r="AC153" s="39"/>
      <c r="AD153" s="39"/>
      <c r="AE153" s="39"/>
      <c r="AF153" s="39"/>
      <c r="AG153" s="39"/>
      <c r="AH153"/>
      <c r="AI153"/>
      <c r="AJ153"/>
      <c r="AK153"/>
      <c r="AL153"/>
      <c r="AM153"/>
      <c r="AN153"/>
      <c r="AO153" s="277"/>
      <c r="AP153" s="277"/>
      <c r="AQ153" s="277"/>
      <c r="AR153" s="277"/>
      <c r="AS153" s="277"/>
      <c r="AT153" s="277"/>
    </row>
    <row r="154" spans="1:46" s="261" customFormat="1" ht="11.25">
      <c r="A154" s="62">
        <v>106</v>
      </c>
      <c r="B154" s="280" t="s">
        <v>321</v>
      </c>
      <c r="C154" s="274" t="s">
        <v>322</v>
      </c>
      <c r="D154" s="262" t="s">
        <v>852</v>
      </c>
      <c r="E154" s="62" t="s">
        <v>852</v>
      </c>
      <c r="F154" s="39">
        <f aca="true" t="shared" si="43" ref="F154:AB154">(F150*F144)</f>
        <v>-210607877.13978964</v>
      </c>
      <c r="G154" s="39">
        <f t="shared" si="43"/>
        <v>-139268449.28917053</v>
      </c>
      <c r="H154" s="39">
        <f t="shared" si="43"/>
        <v>-25152404.461062703</v>
      </c>
      <c r="I154" s="39">
        <f t="shared" si="43"/>
        <v>-20489154.008320056</v>
      </c>
      <c r="J154" s="39">
        <f t="shared" si="43"/>
        <v>-8701056.76798984</v>
      </c>
      <c r="K154" s="39">
        <f t="shared" si="43"/>
        <v>-10053466.624764096</v>
      </c>
      <c r="L154" s="39">
        <f t="shared" si="43"/>
        <v>-2167389.45646682</v>
      </c>
      <c r="M154" s="39">
        <f t="shared" si="43"/>
        <v>-721542.276528844</v>
      </c>
      <c r="N154" s="39">
        <f t="shared" si="43"/>
        <v>-3482564.7706952086</v>
      </c>
      <c r="O154" s="39">
        <f t="shared" si="43"/>
        <v>-765727.3098748515</v>
      </c>
      <c r="P154" s="39">
        <f t="shared" si="43"/>
        <v>-139268449.28917053</v>
      </c>
      <c r="Q154" s="39">
        <f t="shared" si="43"/>
        <v>-25152404.461062703</v>
      </c>
      <c r="R154" s="39">
        <f t="shared" si="43"/>
        <v>-20489154.008320056</v>
      </c>
      <c r="S154" s="39">
        <f t="shared" si="43"/>
        <v>-8701056.76798984</v>
      </c>
      <c r="T154" s="39">
        <f t="shared" si="43"/>
        <v>-7412311.045373217</v>
      </c>
      <c r="U154" s="39">
        <f t="shared" si="43"/>
        <v>-31486.6677879174</v>
      </c>
      <c r="V154" s="39">
        <f t="shared" si="43"/>
        <v>-2614455.075752241</v>
      </c>
      <c r="W154" s="39">
        <f t="shared" si="43"/>
        <v>-327904.08494564565</v>
      </c>
      <c r="X154" s="39">
        <f t="shared" si="43"/>
        <v>-721542.276528844</v>
      </c>
      <c r="Y154" s="39">
        <f t="shared" si="43"/>
        <v>-1840450.497765857</v>
      </c>
      <c r="Z154" s="39">
        <f t="shared" si="43"/>
        <v>-3482564.7706952086</v>
      </c>
      <c r="AA154" s="39">
        <f t="shared" si="43"/>
        <v>-735906.6857324005</v>
      </c>
      <c r="AB154" s="39">
        <f t="shared" si="43"/>
        <v>-28816.756529199836</v>
      </c>
      <c r="AC154" s="39"/>
      <c r="AD154" s="39"/>
      <c r="AE154" s="39"/>
      <c r="AF154" s="39"/>
      <c r="AG154" s="39"/>
      <c r="AH154"/>
      <c r="AI154"/>
      <c r="AJ154"/>
      <c r="AK154"/>
      <c r="AL154"/>
      <c r="AM154"/>
      <c r="AN154"/>
      <c r="AO154" s="277"/>
      <c r="AP154" s="277"/>
      <c r="AQ154" s="277"/>
      <c r="AR154" s="277"/>
      <c r="AS154" s="277"/>
      <c r="AT154" s="277"/>
    </row>
    <row r="155" spans="1:46" s="261" customFormat="1" ht="11.25">
      <c r="A155" s="62"/>
      <c r="B155" s="275"/>
      <c r="C155" s="62"/>
      <c r="D155" s="61"/>
      <c r="E155" s="62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/>
      <c r="AI155"/>
      <c r="AJ155"/>
      <c r="AK155"/>
      <c r="AL155"/>
      <c r="AM155"/>
      <c r="AN155"/>
      <c r="AO155" s="277"/>
      <c r="AP155" s="277"/>
      <c r="AQ155" s="277"/>
      <c r="AR155" s="277"/>
      <c r="AS155" s="277"/>
      <c r="AT155" s="277"/>
    </row>
    <row r="156" spans="1:46" s="261" customFormat="1" ht="11.25">
      <c r="A156" s="62"/>
      <c r="B156" s="275" t="s">
        <v>323</v>
      </c>
      <c r="C156" s="62"/>
      <c r="D156" s="61"/>
      <c r="E156" s="62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/>
      <c r="AI156"/>
      <c r="AJ156"/>
      <c r="AK156"/>
      <c r="AL156"/>
      <c r="AM156"/>
      <c r="AN156"/>
      <c r="AO156" s="277"/>
      <c r="AP156" s="277"/>
      <c r="AQ156" s="277"/>
      <c r="AR156" s="277"/>
      <c r="AS156" s="277"/>
      <c r="AT156" s="277"/>
    </row>
    <row r="157" spans="1:46" s="261" customFormat="1" ht="11.25">
      <c r="A157" s="62">
        <v>107</v>
      </c>
      <c r="B157" s="280" t="s">
        <v>324</v>
      </c>
      <c r="C157" s="62" t="s">
        <v>81</v>
      </c>
      <c r="D157" s="262" t="s">
        <v>852</v>
      </c>
      <c r="E157" s="290" t="s">
        <v>933</v>
      </c>
      <c r="F157" s="39">
        <v>8906980</v>
      </c>
      <c r="G157" s="39">
        <v>4693570.947737652</v>
      </c>
      <c r="H157" s="39">
        <v>1076695.8540049484</v>
      </c>
      <c r="I157" s="39">
        <v>1286292.6858737546</v>
      </c>
      <c r="J157" s="39">
        <v>840465.2913914081</v>
      </c>
      <c r="K157" s="39">
        <v>780399.9269753337</v>
      </c>
      <c r="L157" s="39">
        <v>7.839514147523793E-18</v>
      </c>
      <c r="M157" s="39">
        <v>192479.67634518433</v>
      </c>
      <c r="N157" s="39">
        <v>33683.427680822235</v>
      </c>
      <c r="O157" s="39">
        <v>3392.189990896589</v>
      </c>
      <c r="P157" s="39">
        <v>4693570.947737652</v>
      </c>
      <c r="Q157" s="39">
        <v>1076695.8540049484</v>
      </c>
      <c r="R157" s="39">
        <v>1286292.6858737546</v>
      </c>
      <c r="S157" s="39">
        <v>840465.2913914081</v>
      </c>
      <c r="T157" s="39">
        <v>711206.4842707334</v>
      </c>
      <c r="U157" s="39">
        <v>1758.8026505751027</v>
      </c>
      <c r="V157" s="39">
        <v>67434.6400540252</v>
      </c>
      <c r="W157" s="39">
        <v>4.437340885361732E-19</v>
      </c>
      <c r="X157" s="39">
        <v>192479.67634518433</v>
      </c>
      <c r="Y157" s="39">
        <v>7.39578005898762E-18</v>
      </c>
      <c r="Z157" s="39">
        <v>33683.427680822235</v>
      </c>
      <c r="AA157" s="39">
        <v>0</v>
      </c>
      <c r="AB157" s="39">
        <v>3392.189990896589</v>
      </c>
      <c r="AC157" s="39"/>
      <c r="AD157" s="39"/>
      <c r="AE157" s="39"/>
      <c r="AF157" s="39"/>
      <c r="AG157" s="39"/>
      <c r="AH157"/>
      <c r="AI157"/>
      <c r="AJ157"/>
      <c r="AK157"/>
      <c r="AL157"/>
      <c r="AM157"/>
      <c r="AN157"/>
      <c r="AO157" s="277"/>
      <c r="AP157" s="277"/>
      <c r="AQ157" s="277"/>
      <c r="AR157" s="277"/>
      <c r="AS157" s="277"/>
      <c r="AT157" s="277"/>
    </row>
    <row r="158" spans="1:46" s="261" customFormat="1" ht="11.25">
      <c r="A158" s="62">
        <v>108</v>
      </c>
      <c r="B158" s="275" t="s">
        <v>325</v>
      </c>
      <c r="C158" s="274" t="s">
        <v>85</v>
      </c>
      <c r="D158" s="262" t="s">
        <v>852</v>
      </c>
      <c r="E158" s="290" t="s">
        <v>936</v>
      </c>
      <c r="F158" s="39">
        <v>1233818</v>
      </c>
      <c r="G158" s="39">
        <v>612810.414795222</v>
      </c>
      <c r="H158" s="39">
        <v>140436.22915139113</v>
      </c>
      <c r="I158" s="39">
        <v>167756.6778367421</v>
      </c>
      <c r="J158" s="39">
        <v>109596.85719768598</v>
      </c>
      <c r="K158" s="39">
        <v>101719.56702082044</v>
      </c>
      <c r="L158" s="39">
        <v>67358.03409682603</v>
      </c>
      <c r="M158" s="39">
        <v>25078.646815199267</v>
      </c>
      <c r="N158" s="39">
        <v>4385.344835912317</v>
      </c>
      <c r="O158" s="39">
        <v>4676.2282502006165</v>
      </c>
      <c r="P158" s="39">
        <v>612810.414795222</v>
      </c>
      <c r="Q158" s="39">
        <v>140436.22915139113</v>
      </c>
      <c r="R158" s="39">
        <v>167756.6778367421</v>
      </c>
      <c r="S158" s="39">
        <v>109596.85719768598</v>
      </c>
      <c r="T158" s="39">
        <v>92730.72632402951</v>
      </c>
      <c r="U158" s="39">
        <v>228.48796996634073</v>
      </c>
      <c r="V158" s="39">
        <v>8760.352726824598</v>
      </c>
      <c r="W158" s="39">
        <v>3806.1332465648416</v>
      </c>
      <c r="X158" s="39">
        <v>25078.646815199267</v>
      </c>
      <c r="Y158" s="39">
        <v>63551.90085026119</v>
      </c>
      <c r="Z158" s="39">
        <v>4385.344835912317</v>
      </c>
      <c r="AA158" s="39">
        <v>4233.724305590497</v>
      </c>
      <c r="AB158" s="39">
        <v>442.5039446101192</v>
      </c>
      <c r="AC158" s="39"/>
      <c r="AD158" s="39"/>
      <c r="AE158" s="39"/>
      <c r="AF158" s="39"/>
      <c r="AG158" s="39"/>
      <c r="AH158"/>
      <c r="AI158"/>
      <c r="AJ158"/>
      <c r="AK158"/>
      <c r="AL158"/>
      <c r="AM158"/>
      <c r="AN158"/>
      <c r="AO158" s="277"/>
      <c r="AP158" s="277"/>
      <c r="AQ158" s="277"/>
      <c r="AR158" s="277"/>
      <c r="AS158" s="277"/>
      <c r="AT158" s="277"/>
    </row>
    <row r="159" spans="1:46" s="261" customFormat="1" ht="11.25">
      <c r="A159" s="62">
        <v>109</v>
      </c>
      <c r="B159" s="275" t="s">
        <v>326</v>
      </c>
      <c r="C159" s="274" t="s">
        <v>89</v>
      </c>
      <c r="D159" s="262" t="s">
        <v>852</v>
      </c>
      <c r="E159" s="290" t="s">
        <v>964</v>
      </c>
      <c r="F159" s="39">
        <v>20018676</v>
      </c>
      <c r="G159" s="39">
        <v>13189637.662270628</v>
      </c>
      <c r="H159" s="39">
        <v>2391897.4823314063</v>
      </c>
      <c r="I159" s="39">
        <v>1964869.1018987903</v>
      </c>
      <c r="J159" s="39">
        <v>835133.7702699762</v>
      </c>
      <c r="K159" s="39">
        <v>964170.5286448553</v>
      </c>
      <c r="L159" s="39">
        <v>209344.8055286</v>
      </c>
      <c r="M159" s="39">
        <v>68758.27651626951</v>
      </c>
      <c r="N159" s="39">
        <v>321416.5634719684</v>
      </c>
      <c r="O159" s="39">
        <v>73447.8090675039</v>
      </c>
      <c r="P159" s="39">
        <v>13189637.662270628</v>
      </c>
      <c r="Q159" s="39">
        <v>2391897.4823314063</v>
      </c>
      <c r="R159" s="39">
        <v>1964869.1018987903</v>
      </c>
      <c r="S159" s="39">
        <v>835133.7702699762</v>
      </c>
      <c r="T159" s="39">
        <v>711442.4344116658</v>
      </c>
      <c r="U159" s="39">
        <v>3022.300553755378</v>
      </c>
      <c r="V159" s="39">
        <v>249705.79367943405</v>
      </c>
      <c r="W159" s="39">
        <v>31416.57585380852</v>
      </c>
      <c r="X159" s="39">
        <v>68758.27651626951</v>
      </c>
      <c r="Y159" s="39">
        <v>177928.22967479148</v>
      </c>
      <c r="Z159" s="39">
        <v>321416.5634719684</v>
      </c>
      <c r="AA159" s="39">
        <v>70749.68691838339</v>
      </c>
      <c r="AB159" s="39">
        <v>2698.1221491205097</v>
      </c>
      <c r="AC159" s="39"/>
      <c r="AD159" s="39"/>
      <c r="AE159" s="39"/>
      <c r="AF159" s="39"/>
      <c r="AG159" s="39"/>
      <c r="AH159"/>
      <c r="AI159"/>
      <c r="AJ159"/>
      <c r="AK159"/>
      <c r="AL159"/>
      <c r="AM159"/>
      <c r="AN159"/>
      <c r="AO159" s="277"/>
      <c r="AP159" s="277"/>
      <c r="AQ159" s="277"/>
      <c r="AR159" s="277"/>
      <c r="AS159" s="277"/>
      <c r="AT159" s="277"/>
    </row>
    <row r="160" spans="1:46" s="261" customFormat="1" ht="11.25">
      <c r="A160" s="62">
        <v>110</v>
      </c>
      <c r="B160" s="275" t="s">
        <v>306</v>
      </c>
      <c r="C160" s="274" t="s">
        <v>327</v>
      </c>
      <c r="D160" s="262" t="s">
        <v>852</v>
      </c>
      <c r="E160" s="62" t="s">
        <v>852</v>
      </c>
      <c r="F160" s="39">
        <f aca="true" t="shared" si="44" ref="F160:AB160">(F157+F158+F159)</f>
        <v>30159474</v>
      </c>
      <c r="G160" s="39">
        <f t="shared" si="44"/>
        <v>18496019.0248035</v>
      </c>
      <c r="H160" s="39">
        <f t="shared" si="44"/>
        <v>3609029.565487746</v>
      </c>
      <c r="I160" s="39">
        <f t="shared" si="44"/>
        <v>3418918.465609287</v>
      </c>
      <c r="J160" s="39">
        <f t="shared" si="44"/>
        <v>1785195.9188590702</v>
      </c>
      <c r="K160" s="39">
        <f t="shared" si="44"/>
        <v>1846290.0226410094</v>
      </c>
      <c r="L160" s="39">
        <f t="shared" si="44"/>
        <v>276702.83962542604</v>
      </c>
      <c r="M160" s="39">
        <f t="shared" si="44"/>
        <v>286316.5996766531</v>
      </c>
      <c r="N160" s="39">
        <f t="shared" si="44"/>
        <v>359485.33598870295</v>
      </c>
      <c r="O160" s="39">
        <f t="shared" si="44"/>
        <v>81516.2273086011</v>
      </c>
      <c r="P160" s="39">
        <f t="shared" si="44"/>
        <v>18496019.0248035</v>
      </c>
      <c r="Q160" s="39">
        <f t="shared" si="44"/>
        <v>3609029.565487746</v>
      </c>
      <c r="R160" s="39">
        <f t="shared" si="44"/>
        <v>3418918.465609287</v>
      </c>
      <c r="S160" s="39">
        <f t="shared" si="44"/>
        <v>1785195.9188590702</v>
      </c>
      <c r="T160" s="39">
        <f t="shared" si="44"/>
        <v>1515379.6450064287</v>
      </c>
      <c r="U160" s="39">
        <f t="shared" si="44"/>
        <v>5009.591174296822</v>
      </c>
      <c r="V160" s="39">
        <f t="shared" si="44"/>
        <v>325900.78646028385</v>
      </c>
      <c r="W160" s="39">
        <f t="shared" si="44"/>
        <v>35222.709100373366</v>
      </c>
      <c r="X160" s="39">
        <f t="shared" si="44"/>
        <v>286316.5996766531</v>
      </c>
      <c r="Y160" s="39">
        <f t="shared" si="44"/>
        <v>241480.13052505266</v>
      </c>
      <c r="Z160" s="39">
        <f t="shared" si="44"/>
        <v>359485.33598870295</v>
      </c>
      <c r="AA160" s="39">
        <f t="shared" si="44"/>
        <v>74983.41122397389</v>
      </c>
      <c r="AB160" s="39">
        <f t="shared" si="44"/>
        <v>6532.816084627218</v>
      </c>
      <c r="AC160" s="39"/>
      <c r="AD160" s="39"/>
      <c r="AE160" s="39"/>
      <c r="AF160" s="39"/>
      <c r="AG160" s="39"/>
      <c r="AH160"/>
      <c r="AI160"/>
      <c r="AJ160"/>
      <c r="AK160"/>
      <c r="AL160"/>
      <c r="AM160"/>
      <c r="AN160"/>
      <c r="AO160" s="277"/>
      <c r="AP160" s="277"/>
      <c r="AQ160" s="277"/>
      <c r="AR160" s="277"/>
      <c r="AS160" s="277"/>
      <c r="AT160" s="277"/>
    </row>
    <row r="161" spans="1:46" s="261" customFormat="1" ht="11.25">
      <c r="A161" s="62"/>
      <c r="B161" s="275"/>
      <c r="C161" s="62"/>
      <c r="D161" s="61"/>
      <c r="E161" s="62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/>
      <c r="AI161"/>
      <c r="AJ161"/>
      <c r="AK161"/>
      <c r="AL161"/>
      <c r="AM161"/>
      <c r="AN161"/>
      <c r="AO161" s="277"/>
      <c r="AP161" s="277"/>
      <c r="AQ161" s="277"/>
      <c r="AR161" s="277"/>
      <c r="AS161" s="277"/>
      <c r="AT161" s="277"/>
    </row>
    <row r="162" spans="1:46" s="261" customFormat="1" ht="11.25">
      <c r="A162" s="62">
        <v>111</v>
      </c>
      <c r="B162" s="280" t="s">
        <v>308</v>
      </c>
      <c r="C162" s="274" t="s">
        <v>328</v>
      </c>
      <c r="D162" s="262" t="s">
        <v>852</v>
      </c>
      <c r="E162" s="262" t="s">
        <v>852</v>
      </c>
      <c r="F162" s="76">
        <f aca="true" t="shared" si="45" ref="F162:AB162">(F157/F160)</f>
        <v>0.2953294211961389</v>
      </c>
      <c r="G162" s="76">
        <f t="shared" si="45"/>
        <v>0.2537611440301552</v>
      </c>
      <c r="H162" s="76">
        <f t="shared" si="45"/>
        <v>0.2983338968184477</v>
      </c>
      <c r="I162" s="76">
        <f t="shared" si="45"/>
        <v>0.37622795009957155</v>
      </c>
      <c r="J162" s="76">
        <f t="shared" si="45"/>
        <v>0.47079722875938157</v>
      </c>
      <c r="K162" s="76">
        <f t="shared" si="45"/>
        <v>0.42268544887602083</v>
      </c>
      <c r="L162" s="76">
        <f t="shared" si="45"/>
        <v>2.833188903350678E-23</v>
      </c>
      <c r="M162" s="76">
        <f t="shared" si="45"/>
        <v>0.6722616731358155</v>
      </c>
      <c r="N162" s="76">
        <f t="shared" si="45"/>
        <v>0.09369903111119046</v>
      </c>
      <c r="O162" s="76">
        <f t="shared" si="45"/>
        <v>0.04161367745902374</v>
      </c>
      <c r="P162" s="39">
        <f t="shared" si="45"/>
        <v>0.2537611440301552</v>
      </c>
      <c r="Q162" s="39">
        <f t="shared" si="45"/>
        <v>0.2983338968184477</v>
      </c>
      <c r="R162" s="39">
        <f t="shared" si="45"/>
        <v>0.37622795009957155</v>
      </c>
      <c r="S162" s="39">
        <f t="shared" si="45"/>
        <v>0.47079722875938157</v>
      </c>
      <c r="T162" s="39">
        <f t="shared" si="45"/>
        <v>0.46932561527690064</v>
      </c>
      <c r="U162" s="39">
        <f t="shared" si="45"/>
        <v>0.3510870626727299</v>
      </c>
      <c r="V162" s="39">
        <f t="shared" si="45"/>
        <v>0.2069176965985726</v>
      </c>
      <c r="W162" s="39">
        <f t="shared" si="45"/>
        <v>1.2597954554593574E-23</v>
      </c>
      <c r="X162" s="39">
        <f t="shared" si="45"/>
        <v>0.6722616731358155</v>
      </c>
      <c r="Y162" s="39">
        <f t="shared" si="45"/>
        <v>3.062686790381843E-23</v>
      </c>
      <c r="Z162" s="39">
        <f t="shared" si="45"/>
        <v>0.09369903111119046</v>
      </c>
      <c r="AA162" s="39">
        <f t="shared" si="45"/>
        <v>0</v>
      </c>
      <c r="AB162" s="39">
        <f t="shared" si="45"/>
        <v>0.5192538634110587</v>
      </c>
      <c r="AC162" s="39"/>
      <c r="AD162" s="39"/>
      <c r="AE162" s="39"/>
      <c r="AF162" s="39"/>
      <c r="AG162" s="39"/>
      <c r="AH162"/>
      <c r="AI162"/>
      <c r="AJ162"/>
      <c r="AK162"/>
      <c r="AL162"/>
      <c r="AM162"/>
      <c r="AN162"/>
      <c r="AO162" s="277"/>
      <c r="AP162" s="277"/>
      <c r="AQ162" s="277"/>
      <c r="AR162" s="277"/>
      <c r="AS162" s="277"/>
      <c r="AT162" s="277"/>
    </row>
    <row r="163" spans="1:46" s="261" customFormat="1" ht="11.25">
      <c r="A163" s="62">
        <v>112</v>
      </c>
      <c r="B163" s="280" t="s">
        <v>310</v>
      </c>
      <c r="C163" s="274" t="s">
        <v>329</v>
      </c>
      <c r="D163" s="262" t="s">
        <v>852</v>
      </c>
      <c r="E163" s="262" t="s">
        <v>852</v>
      </c>
      <c r="F163" s="76">
        <f aca="true" t="shared" si="46" ref="F163:AB163">(F158/F160)</f>
        <v>0.0409097983605417</v>
      </c>
      <c r="G163" s="76">
        <f t="shared" si="46"/>
        <v>0.03313201689365868</v>
      </c>
      <c r="H163" s="76">
        <f t="shared" si="46"/>
        <v>0.038912462921985434</v>
      </c>
      <c r="I163" s="76">
        <f t="shared" si="46"/>
        <v>0.04906717709831261</v>
      </c>
      <c r="J163" s="76">
        <f t="shared" si="46"/>
        <v>0.06139206125215098</v>
      </c>
      <c r="K163" s="76">
        <f t="shared" si="46"/>
        <v>0.055094034942200776</v>
      </c>
      <c r="L163" s="76">
        <f t="shared" si="46"/>
        <v>0.24343094631052187</v>
      </c>
      <c r="M163" s="76">
        <f t="shared" si="46"/>
        <v>0.08759061417857511</v>
      </c>
      <c r="N163" s="76">
        <f t="shared" si="46"/>
        <v>0.012198953328238482</v>
      </c>
      <c r="O163" s="76">
        <f t="shared" si="46"/>
        <v>0.05736561178791464</v>
      </c>
      <c r="P163" s="39">
        <f t="shared" si="46"/>
        <v>0.03313201689365868</v>
      </c>
      <c r="Q163" s="39">
        <f t="shared" si="46"/>
        <v>0.038912462921985434</v>
      </c>
      <c r="R163" s="39">
        <f t="shared" si="46"/>
        <v>0.04906717709831261</v>
      </c>
      <c r="S163" s="39">
        <f t="shared" si="46"/>
        <v>0.06139206125215098</v>
      </c>
      <c r="T163" s="39">
        <f t="shared" si="46"/>
        <v>0.061193065796812995</v>
      </c>
      <c r="U163" s="39">
        <f t="shared" si="46"/>
        <v>0.045610103103555705</v>
      </c>
      <c r="V163" s="39">
        <f t="shared" si="46"/>
        <v>0.026880428310633073</v>
      </c>
      <c r="W163" s="39">
        <f t="shared" si="46"/>
        <v>0.10805907165512423</v>
      </c>
      <c r="X163" s="39">
        <f t="shared" si="46"/>
        <v>0.08759061417857511</v>
      </c>
      <c r="Y163" s="39">
        <f t="shared" si="46"/>
        <v>0.26317652186156953</v>
      </c>
      <c r="Z163" s="39">
        <f t="shared" si="46"/>
        <v>0.012198953328238482</v>
      </c>
      <c r="AA163" s="39">
        <f t="shared" si="46"/>
        <v>0.056462145913106714</v>
      </c>
      <c r="AB163" s="39">
        <f t="shared" si="46"/>
        <v>0.06773555827652997</v>
      </c>
      <c r="AC163" s="39"/>
      <c r="AD163" s="39"/>
      <c r="AE163" s="39"/>
      <c r="AF163" s="39"/>
      <c r="AG163" s="39"/>
      <c r="AH163"/>
      <c r="AI163"/>
      <c r="AJ163"/>
      <c r="AK163"/>
      <c r="AL163"/>
      <c r="AM163"/>
      <c r="AN163"/>
      <c r="AO163" s="277"/>
      <c r="AP163" s="277"/>
      <c r="AQ163" s="277"/>
      <c r="AR163" s="277"/>
      <c r="AS163" s="277"/>
      <c r="AT163" s="277"/>
    </row>
    <row r="164" spans="1:46" s="261" customFormat="1" ht="11.25">
      <c r="A164" s="62">
        <v>113</v>
      </c>
      <c r="B164" s="280" t="s">
        <v>312</v>
      </c>
      <c r="C164" s="274" t="s">
        <v>330</v>
      </c>
      <c r="D164" s="262" t="s">
        <v>852</v>
      </c>
      <c r="E164" s="262" t="s">
        <v>852</v>
      </c>
      <c r="F164" s="76">
        <f aca="true" t="shared" si="47" ref="F164:AB164">(F159/F160)</f>
        <v>0.6637607804433194</v>
      </c>
      <c r="G164" s="76">
        <f t="shared" si="47"/>
        <v>0.7131068390761862</v>
      </c>
      <c r="H164" s="76">
        <f t="shared" si="47"/>
        <v>0.6627536402595667</v>
      </c>
      <c r="I164" s="76">
        <f t="shared" si="47"/>
        <v>0.5747048728021159</v>
      </c>
      <c r="J164" s="76">
        <f t="shared" si="47"/>
        <v>0.4678107099884675</v>
      </c>
      <c r="K164" s="76">
        <f t="shared" si="47"/>
        <v>0.5222205161817783</v>
      </c>
      <c r="L164" s="76">
        <f t="shared" si="47"/>
        <v>0.7565690536894781</v>
      </c>
      <c r="M164" s="76">
        <f t="shared" si="47"/>
        <v>0.24014771268560933</v>
      </c>
      <c r="N164" s="76">
        <f t="shared" si="47"/>
        <v>0.894102015560571</v>
      </c>
      <c r="O164" s="76">
        <f t="shared" si="47"/>
        <v>0.9010207107530617</v>
      </c>
      <c r="P164" s="39">
        <f t="shared" si="47"/>
        <v>0.7131068390761862</v>
      </c>
      <c r="Q164" s="39">
        <f t="shared" si="47"/>
        <v>0.6627536402595667</v>
      </c>
      <c r="R164" s="39">
        <f t="shared" si="47"/>
        <v>0.5747048728021159</v>
      </c>
      <c r="S164" s="39">
        <f t="shared" si="47"/>
        <v>0.4678107099884675</v>
      </c>
      <c r="T164" s="39">
        <f t="shared" si="47"/>
        <v>0.46948131892628636</v>
      </c>
      <c r="U164" s="39">
        <f t="shared" si="47"/>
        <v>0.6033028342237143</v>
      </c>
      <c r="V164" s="39">
        <f t="shared" si="47"/>
        <v>0.7662018750907943</v>
      </c>
      <c r="W164" s="39">
        <f t="shared" si="47"/>
        <v>0.8919409283448757</v>
      </c>
      <c r="X164" s="39">
        <f t="shared" si="47"/>
        <v>0.24014771268560933</v>
      </c>
      <c r="Y164" s="39">
        <f t="shared" si="47"/>
        <v>0.7368234781384305</v>
      </c>
      <c r="Z164" s="39">
        <f t="shared" si="47"/>
        <v>0.894102015560571</v>
      </c>
      <c r="AA164" s="39">
        <f t="shared" si="47"/>
        <v>0.9435378540868933</v>
      </c>
      <c r="AB164" s="39">
        <f t="shared" si="47"/>
        <v>0.4130105783124113</v>
      </c>
      <c r="AC164" s="39"/>
      <c r="AD164" s="39"/>
      <c r="AE164" s="39"/>
      <c r="AF164" s="39"/>
      <c r="AG164" s="39"/>
      <c r="AH164"/>
      <c r="AI164"/>
      <c r="AJ164"/>
      <c r="AK164"/>
      <c r="AL164"/>
      <c r="AM164"/>
      <c r="AN164"/>
      <c r="AO164" s="277"/>
      <c r="AP164" s="277"/>
      <c r="AQ164" s="277"/>
      <c r="AR164" s="277"/>
      <c r="AS164" s="277"/>
      <c r="AT164" s="277"/>
    </row>
    <row r="165" spans="1:46" s="261" customFormat="1" ht="11.25">
      <c r="A165" s="62"/>
      <c r="B165" s="275"/>
      <c r="C165" s="62"/>
      <c r="D165" s="61"/>
      <c r="E165" s="62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/>
      <c r="AI165"/>
      <c r="AJ165"/>
      <c r="AK165"/>
      <c r="AL165"/>
      <c r="AM165"/>
      <c r="AN165"/>
      <c r="AO165" s="277"/>
      <c r="AP165" s="277"/>
      <c r="AQ165" s="277"/>
      <c r="AR165" s="277"/>
      <c r="AS165" s="277"/>
      <c r="AT165" s="277"/>
    </row>
    <row r="166" spans="1:46" s="261" customFormat="1" ht="11.25">
      <c r="A166" s="62">
        <v>114</v>
      </c>
      <c r="B166" s="280" t="s">
        <v>331</v>
      </c>
      <c r="C166" s="62" t="s">
        <v>967</v>
      </c>
      <c r="D166" s="262" t="s">
        <v>852</v>
      </c>
      <c r="E166" s="62" t="s">
        <v>852</v>
      </c>
      <c r="F166" s="39">
        <v>247611284</v>
      </c>
      <c r="G166" s="39">
        <v>157992823.60687512</v>
      </c>
      <c r="H166" s="39">
        <v>29274192.553599</v>
      </c>
      <c r="I166" s="39">
        <v>24417255.809687104</v>
      </c>
      <c r="J166" s="39">
        <v>12972846.165081598</v>
      </c>
      <c r="K166" s="39">
        <v>13397359.203919247</v>
      </c>
      <c r="L166" s="39">
        <v>2321963.1136245546</v>
      </c>
      <c r="M166" s="39">
        <v>2562262.2769661867</v>
      </c>
      <c r="N166" s="39">
        <v>4102231.8972613043</v>
      </c>
      <c r="O166" s="39">
        <v>570349.3729858245</v>
      </c>
      <c r="P166" s="39">
        <v>157992823.60687512</v>
      </c>
      <c r="Q166" s="39">
        <v>29274192.553599</v>
      </c>
      <c r="R166" s="39">
        <v>24417255.809687104</v>
      </c>
      <c r="S166" s="39">
        <v>12972846.165081598</v>
      </c>
      <c r="T166" s="39">
        <v>11004996.214773146</v>
      </c>
      <c r="U166" s="39">
        <v>34766.54137485056</v>
      </c>
      <c r="V166" s="39">
        <v>2357596.447771248</v>
      </c>
      <c r="W166" s="39">
        <v>278480.6737850852</v>
      </c>
      <c r="X166" s="39">
        <v>2562262.2769661867</v>
      </c>
      <c r="Y166" s="39">
        <v>2043482.4398394695</v>
      </c>
      <c r="Z166" s="39">
        <v>4102231.8972613043</v>
      </c>
      <c r="AA166" s="39">
        <v>497186.05131536344</v>
      </c>
      <c r="AB166" s="39">
        <v>73163.32167046101</v>
      </c>
      <c r="AC166" s="39"/>
      <c r="AD166" s="39"/>
      <c r="AE166" s="39"/>
      <c r="AF166" s="39"/>
      <c r="AG166" s="39"/>
      <c r="AH166"/>
      <c r="AI166"/>
      <c r="AJ166"/>
      <c r="AK166"/>
      <c r="AL166"/>
      <c r="AM166"/>
      <c r="AN166"/>
      <c r="AO166" s="277"/>
      <c r="AP166" s="277"/>
      <c r="AQ166" s="277"/>
      <c r="AR166" s="277"/>
      <c r="AS166" s="277"/>
      <c r="AT166" s="277"/>
    </row>
    <row r="167" spans="1:46" s="261" customFormat="1" ht="11.25">
      <c r="A167" s="62">
        <v>115</v>
      </c>
      <c r="B167" s="276" t="s">
        <v>332</v>
      </c>
      <c r="C167" s="274" t="s">
        <v>1286</v>
      </c>
      <c r="D167" s="262" t="s">
        <v>852</v>
      </c>
      <c r="E167" s="62" t="s">
        <v>967</v>
      </c>
      <c r="F167" s="39">
        <v>164744463</v>
      </c>
      <c r="G167" s="39">
        <v>105118161.26670691</v>
      </c>
      <c r="H167" s="39">
        <v>19477146.009231415</v>
      </c>
      <c r="I167" s="39">
        <v>16245655.817125574</v>
      </c>
      <c r="J167" s="39">
        <v>8631289.09362619</v>
      </c>
      <c r="K167" s="39">
        <v>8913732.492368093</v>
      </c>
      <c r="L167" s="39">
        <v>1544883.415975038</v>
      </c>
      <c r="M167" s="39">
        <v>1704762.8689003997</v>
      </c>
      <c r="N167" s="39">
        <v>2729358.614431258</v>
      </c>
      <c r="O167" s="39">
        <v>379473.42163508333</v>
      </c>
      <c r="P167" s="39">
        <v>105118161.26670691</v>
      </c>
      <c r="Q167" s="39">
        <v>19477146.009231415</v>
      </c>
      <c r="R167" s="39">
        <v>16245655.817125574</v>
      </c>
      <c r="S167" s="39">
        <v>8631289.09362619</v>
      </c>
      <c r="T167" s="39">
        <v>7322009.572551768</v>
      </c>
      <c r="U167" s="39">
        <v>23131.398119833008</v>
      </c>
      <c r="V167" s="39">
        <v>1568591.5216964902</v>
      </c>
      <c r="W167" s="39">
        <v>185282.94961954173</v>
      </c>
      <c r="X167" s="39">
        <v>1704762.8689003997</v>
      </c>
      <c r="Y167" s="39">
        <v>1359600.466355496</v>
      </c>
      <c r="Z167" s="39">
        <v>2729358.614431258</v>
      </c>
      <c r="AA167" s="39">
        <v>330795.30024584825</v>
      </c>
      <c r="AB167" s="39">
        <v>48678.12138923508</v>
      </c>
      <c r="AC167" s="39"/>
      <c r="AD167" s="39"/>
      <c r="AE167" s="39"/>
      <c r="AF167" s="39"/>
      <c r="AG167" s="39"/>
      <c r="AH167"/>
      <c r="AI167"/>
      <c r="AJ167"/>
      <c r="AK167"/>
      <c r="AL167"/>
      <c r="AM167"/>
      <c r="AN167"/>
      <c r="AO167" s="277"/>
      <c r="AP167" s="277"/>
      <c r="AQ167" s="277"/>
      <c r="AR167" s="277"/>
      <c r="AS167" s="277"/>
      <c r="AT167" s="277"/>
    </row>
    <row r="168" spans="1:46" s="261" customFormat="1" ht="11.25">
      <c r="A168" s="62">
        <v>503</v>
      </c>
      <c r="B168" s="276" t="s">
        <v>275</v>
      </c>
      <c r="C168" s="284" t="s">
        <v>1404</v>
      </c>
      <c r="D168" s="262" t="s">
        <v>852</v>
      </c>
      <c r="E168" s="274" t="s">
        <v>967</v>
      </c>
      <c r="F168" s="39">
        <v>247827</v>
      </c>
      <c r="G168" s="39">
        <v>158130.46507210488</v>
      </c>
      <c r="H168" s="39">
        <v>29299.6958813104</v>
      </c>
      <c r="I168" s="39">
        <v>24438.52783198413</v>
      </c>
      <c r="J168" s="39">
        <v>12984.147954071743</v>
      </c>
      <c r="K168" s="39">
        <v>13409.030823610181</v>
      </c>
      <c r="L168" s="39">
        <v>2323.985980219837</v>
      </c>
      <c r="M168" s="39">
        <v>2564.494489329085</v>
      </c>
      <c r="N168" s="39">
        <v>4105.805712806599</v>
      </c>
      <c r="O168" s="39">
        <v>570.8462545630914</v>
      </c>
      <c r="P168" s="39">
        <v>158130.46507210488</v>
      </c>
      <c r="Q168" s="39">
        <v>29299.6958813104</v>
      </c>
      <c r="R168" s="39">
        <v>24438.52783198413</v>
      </c>
      <c r="S168" s="39">
        <v>12984.147954071743</v>
      </c>
      <c r="T168" s="39">
        <v>11014.583636336156</v>
      </c>
      <c r="U168" s="39">
        <v>34.79682957140632</v>
      </c>
      <c r="V168" s="39">
        <v>2359.65035770262</v>
      </c>
      <c r="W168" s="39">
        <v>278.72328282961575</v>
      </c>
      <c r="X168" s="39">
        <v>2564.494489329085</v>
      </c>
      <c r="Y168" s="39">
        <v>2045.2626973902215</v>
      </c>
      <c r="Z168" s="39">
        <v>4105.805712806599</v>
      </c>
      <c r="AA168" s="39">
        <v>497.61919387863026</v>
      </c>
      <c r="AB168" s="39">
        <v>73.22706068446112</v>
      </c>
      <c r="AC168" s="39"/>
      <c r="AD168" s="39"/>
      <c r="AE168" s="39"/>
      <c r="AF168" s="39"/>
      <c r="AG168" s="39"/>
      <c r="AH168"/>
      <c r="AI168"/>
      <c r="AJ168"/>
      <c r="AK168"/>
      <c r="AL168"/>
      <c r="AM168"/>
      <c r="AN168"/>
      <c r="AO168" s="277"/>
      <c r="AP168" s="277"/>
      <c r="AQ168" s="277"/>
      <c r="AR168" s="277"/>
      <c r="AS168" s="277"/>
      <c r="AT168" s="277"/>
    </row>
    <row r="169" spans="1:46" s="261" customFormat="1" ht="11.25">
      <c r="A169" s="62">
        <v>116</v>
      </c>
      <c r="B169" s="285" t="s">
        <v>13</v>
      </c>
      <c r="C169" s="284" t="s">
        <v>14</v>
      </c>
      <c r="D169" s="262" t="s">
        <v>852</v>
      </c>
      <c r="E169" s="274" t="s">
        <v>967</v>
      </c>
      <c r="F169" s="39">
        <v>173413</v>
      </c>
      <c r="G169" s="39">
        <v>110649.27687277383</v>
      </c>
      <c r="H169" s="39">
        <v>20501.99599666574</v>
      </c>
      <c r="I169" s="39">
        <v>17100.47100165786</v>
      </c>
      <c r="J169" s="39">
        <v>9085.450936175004</v>
      </c>
      <c r="K169" s="39">
        <v>9382.755963695288</v>
      </c>
      <c r="L169" s="39">
        <v>1626.1722120183135</v>
      </c>
      <c r="M169" s="39">
        <v>1794.4642144642216</v>
      </c>
      <c r="N169" s="39">
        <v>2872.972218825757</v>
      </c>
      <c r="O169" s="39">
        <v>399.4405837239258</v>
      </c>
      <c r="P169" s="39">
        <v>110649.27687277383</v>
      </c>
      <c r="Q169" s="39">
        <v>20501.99599666574</v>
      </c>
      <c r="R169" s="39">
        <v>17100.47100165786</v>
      </c>
      <c r="S169" s="39">
        <v>9085.450936175004</v>
      </c>
      <c r="T169" s="39">
        <v>7707.279643170283</v>
      </c>
      <c r="U169" s="39">
        <v>24.34852782976142</v>
      </c>
      <c r="V169" s="39">
        <v>1651.1277926952448</v>
      </c>
      <c r="W169" s="39">
        <v>195.03218230996686</v>
      </c>
      <c r="X169" s="39">
        <v>1794.4642144642216</v>
      </c>
      <c r="Y169" s="39">
        <v>1431.1400297083467</v>
      </c>
      <c r="Z169" s="39">
        <v>2872.972218825757</v>
      </c>
      <c r="AA169" s="39">
        <v>348.20111314778006</v>
      </c>
      <c r="AB169" s="39">
        <v>51.239470576145685</v>
      </c>
      <c r="AC169" s="39"/>
      <c r="AD169" s="39"/>
      <c r="AE169" s="39"/>
      <c r="AF169" s="39"/>
      <c r="AG169" s="39"/>
      <c r="AH169"/>
      <c r="AI169"/>
      <c r="AJ169"/>
      <c r="AK169"/>
      <c r="AL169"/>
      <c r="AM169"/>
      <c r="AN169"/>
      <c r="AO169" s="277"/>
      <c r="AP169" s="277"/>
      <c r="AQ169" s="277"/>
      <c r="AR169" s="277"/>
      <c r="AS169" s="277"/>
      <c r="AT169" s="277"/>
    </row>
    <row r="170" spans="1:46" s="261" customFormat="1" ht="11.25">
      <c r="A170" s="62">
        <v>117</v>
      </c>
      <c r="B170" s="286" t="s">
        <v>41</v>
      </c>
      <c r="C170" s="62" t="s">
        <v>42</v>
      </c>
      <c r="D170" s="262" t="s">
        <v>852</v>
      </c>
      <c r="E170" s="62" t="s">
        <v>852</v>
      </c>
      <c r="F170" s="39">
        <v>-92320222</v>
      </c>
      <c r="G170" s="39">
        <v>-58906574.5072973</v>
      </c>
      <c r="H170" s="39">
        <v>-10914688.182865717</v>
      </c>
      <c r="I170" s="39">
        <v>-9103811.589544132</v>
      </c>
      <c r="J170" s="39">
        <v>-4836839.49529611</v>
      </c>
      <c r="K170" s="39">
        <v>-4995116.361173459</v>
      </c>
      <c r="L170" s="39">
        <v>-865728.5187601955</v>
      </c>
      <c r="M170" s="39">
        <v>-955322.4651577019</v>
      </c>
      <c r="N170" s="39">
        <v>-1529489.9058422751</v>
      </c>
      <c r="O170" s="39">
        <v>-212650.97406308883</v>
      </c>
      <c r="P170" s="39">
        <v>-58906574.5072973</v>
      </c>
      <c r="Q170" s="39">
        <v>-10914688.182865717</v>
      </c>
      <c r="R170" s="39">
        <v>-9103811.589544132</v>
      </c>
      <c r="S170" s="39">
        <v>-4836839.49529611</v>
      </c>
      <c r="T170" s="39">
        <v>-4103139.716593112</v>
      </c>
      <c r="U170" s="39">
        <v>-12962.473947263197</v>
      </c>
      <c r="V170" s="39">
        <v>-879014.1706330839</v>
      </c>
      <c r="W170" s="39">
        <v>-103829.6688714261</v>
      </c>
      <c r="X170" s="39">
        <v>-955322.4651577019</v>
      </c>
      <c r="Y170" s="39">
        <v>-761898.8498887694</v>
      </c>
      <c r="Z170" s="39">
        <v>-1529489.9058422751</v>
      </c>
      <c r="AA170" s="39">
        <v>-185372.5157078776</v>
      </c>
      <c r="AB170" s="39">
        <v>-27278.458355211187</v>
      </c>
      <c r="AC170" s="39"/>
      <c r="AD170" s="39"/>
      <c r="AE170" s="39"/>
      <c r="AF170" s="39"/>
      <c r="AG170" s="39"/>
      <c r="AH170"/>
      <c r="AI170"/>
      <c r="AJ170"/>
      <c r="AK170"/>
      <c r="AL170"/>
      <c r="AM170"/>
      <c r="AN170"/>
      <c r="AO170" s="277"/>
      <c r="AP170" s="277"/>
      <c r="AQ170" s="277"/>
      <c r="AR170" s="277"/>
      <c r="AS170" s="277"/>
      <c r="AT170" s="277"/>
    </row>
    <row r="171" spans="1:46" s="261" customFormat="1" ht="11.25">
      <c r="A171" s="62">
        <v>118</v>
      </c>
      <c r="B171" s="285" t="s">
        <v>333</v>
      </c>
      <c r="C171" s="274" t="s">
        <v>46</v>
      </c>
      <c r="D171" s="262" t="s">
        <v>852</v>
      </c>
      <c r="E171" s="274" t="s">
        <v>967</v>
      </c>
      <c r="F171" s="39">
        <v>1656044</v>
      </c>
      <c r="G171" s="39">
        <v>1056668.5950274542</v>
      </c>
      <c r="H171" s="39">
        <v>195788.13271382378</v>
      </c>
      <c r="I171" s="39">
        <v>163304.5527121352</v>
      </c>
      <c r="J171" s="39">
        <v>86763.42898252727</v>
      </c>
      <c r="K171" s="39">
        <v>89602.60601651436</v>
      </c>
      <c r="L171" s="39">
        <v>15529.474345519982</v>
      </c>
      <c r="M171" s="39">
        <v>17136.614299840196</v>
      </c>
      <c r="N171" s="39">
        <v>27436.05384344358</v>
      </c>
      <c r="O171" s="39">
        <v>3814.5420587413</v>
      </c>
      <c r="P171" s="39">
        <v>1056668.5950274542</v>
      </c>
      <c r="Q171" s="39">
        <v>195788.13271382378</v>
      </c>
      <c r="R171" s="39">
        <v>163304.5527121352</v>
      </c>
      <c r="S171" s="39">
        <v>86763.42898252727</v>
      </c>
      <c r="T171" s="39">
        <v>73602.29169320807</v>
      </c>
      <c r="U171" s="39">
        <v>232.52139932594113</v>
      </c>
      <c r="V171" s="39">
        <v>15767.79292398035</v>
      </c>
      <c r="W171" s="39">
        <v>1862.5009389222653</v>
      </c>
      <c r="X171" s="39">
        <v>17136.614299840196</v>
      </c>
      <c r="Y171" s="39">
        <v>13666.973406597717</v>
      </c>
      <c r="Z171" s="39">
        <v>27436.05384344358</v>
      </c>
      <c r="AA171" s="39">
        <v>3325.219932886822</v>
      </c>
      <c r="AB171" s="39">
        <v>489.32212585447814</v>
      </c>
      <c r="AC171" s="39"/>
      <c r="AD171" s="39"/>
      <c r="AE171" s="39"/>
      <c r="AF171" s="39"/>
      <c r="AG171" s="39"/>
      <c r="AH171"/>
      <c r="AI171"/>
      <c r="AJ171"/>
      <c r="AK171"/>
      <c r="AL171"/>
      <c r="AM171"/>
      <c r="AN171"/>
      <c r="AO171" s="277"/>
      <c r="AP171" s="277"/>
      <c r="AQ171" s="277"/>
      <c r="AR171" s="277"/>
      <c r="AS171" s="277"/>
      <c r="AT171" s="277"/>
    </row>
    <row r="172" spans="1:46" s="261" customFormat="1" ht="11.25">
      <c r="A172" s="62">
        <v>119</v>
      </c>
      <c r="B172" s="285" t="s">
        <v>334</v>
      </c>
      <c r="C172" s="62" t="s">
        <v>58</v>
      </c>
      <c r="D172" s="262" t="s">
        <v>852</v>
      </c>
      <c r="E172" s="274" t="s">
        <v>967</v>
      </c>
      <c r="F172" s="39">
        <v>-60059597</v>
      </c>
      <c r="G172" s="39">
        <v>-38322103.74839382</v>
      </c>
      <c r="H172" s="39">
        <v>-7100630.386737775</v>
      </c>
      <c r="I172" s="39">
        <v>-5922551.347763766</v>
      </c>
      <c r="J172" s="39">
        <v>-3146641.3809226737</v>
      </c>
      <c r="K172" s="39">
        <v>-3249609.555966887</v>
      </c>
      <c r="L172" s="39">
        <v>-563206.0324567275</v>
      </c>
      <c r="M172" s="39">
        <v>-621492.0308837441</v>
      </c>
      <c r="N172" s="39">
        <v>-995020.8672641079</v>
      </c>
      <c r="O172" s="39">
        <v>-138341.64961048908</v>
      </c>
      <c r="P172" s="39">
        <v>-38322103.74839382</v>
      </c>
      <c r="Q172" s="39">
        <v>-7100630.386737775</v>
      </c>
      <c r="R172" s="39">
        <v>-5922551.347763766</v>
      </c>
      <c r="S172" s="39">
        <v>-3146641.3809226737</v>
      </c>
      <c r="T172" s="39">
        <v>-2669327.6128958673</v>
      </c>
      <c r="U172" s="39">
        <v>-8432.832423167558</v>
      </c>
      <c r="V172" s="39">
        <v>-571849.1106478521</v>
      </c>
      <c r="W172" s="39">
        <v>-67547.15201032875</v>
      </c>
      <c r="X172" s="39">
        <v>-621492.0308837441</v>
      </c>
      <c r="Y172" s="39">
        <v>-495658.88044639875</v>
      </c>
      <c r="Z172" s="39">
        <v>-995020.8672641079</v>
      </c>
      <c r="AA172" s="39">
        <v>-120595.44861461988</v>
      </c>
      <c r="AB172" s="39">
        <v>-17746.200995869214</v>
      </c>
      <c r="AC172" s="39"/>
      <c r="AD172" s="39"/>
      <c r="AE172" s="39"/>
      <c r="AF172" s="39"/>
      <c r="AG172" s="39"/>
      <c r="AH172"/>
      <c r="AI172"/>
      <c r="AJ172"/>
      <c r="AK172"/>
      <c r="AL172"/>
      <c r="AM172"/>
      <c r="AN172"/>
      <c r="AO172" s="277"/>
      <c r="AP172" s="277"/>
      <c r="AQ172" s="277"/>
      <c r="AR172" s="277"/>
      <c r="AS172" s="277"/>
      <c r="AT172" s="277"/>
    </row>
    <row r="173" spans="1:46" s="261" customFormat="1" ht="22.5">
      <c r="A173" s="62">
        <v>120</v>
      </c>
      <c r="B173" s="282" t="s">
        <v>335</v>
      </c>
      <c r="C173" s="284" t="s">
        <v>336</v>
      </c>
      <c r="D173" s="262" t="s">
        <v>852</v>
      </c>
      <c r="E173" s="262" t="s">
        <v>852</v>
      </c>
      <c r="F173" s="39">
        <f aca="true" t="shared" si="48" ref="F173:AB173">(F166+F167+F169+F170+F171+F172+F168)</f>
        <v>262053212</v>
      </c>
      <c r="G173" s="39">
        <f t="shared" si="48"/>
        <v>167207754.95486325</v>
      </c>
      <c r="H173" s="39">
        <f t="shared" si="48"/>
        <v>30981609.81781873</v>
      </c>
      <c r="I173" s="39">
        <f t="shared" si="48"/>
        <v>25841392.241050556</v>
      </c>
      <c r="J173" s="39">
        <f t="shared" si="48"/>
        <v>13729487.410361778</v>
      </c>
      <c r="K173" s="39">
        <f t="shared" si="48"/>
        <v>14178760.171950813</v>
      </c>
      <c r="L173" s="39">
        <f t="shared" si="48"/>
        <v>2457391.610920428</v>
      </c>
      <c r="M173" s="39">
        <f t="shared" si="48"/>
        <v>2711706.222828774</v>
      </c>
      <c r="N173" s="39">
        <f t="shared" si="48"/>
        <v>4341494.570361255</v>
      </c>
      <c r="O173" s="39">
        <f t="shared" si="48"/>
        <v>603614.9998443584</v>
      </c>
      <c r="P173" s="39">
        <f t="shared" si="48"/>
        <v>167207754.95486325</v>
      </c>
      <c r="Q173" s="39">
        <f t="shared" si="48"/>
        <v>30981609.81781873</v>
      </c>
      <c r="R173" s="39">
        <f t="shared" si="48"/>
        <v>25841392.241050556</v>
      </c>
      <c r="S173" s="39">
        <f t="shared" si="48"/>
        <v>13729487.410361778</v>
      </c>
      <c r="T173" s="39">
        <f t="shared" si="48"/>
        <v>11646862.612808648</v>
      </c>
      <c r="U173" s="39">
        <f t="shared" si="48"/>
        <v>36794.29988097992</v>
      </c>
      <c r="V173" s="39">
        <f t="shared" si="48"/>
        <v>2495103.25926118</v>
      </c>
      <c r="W173" s="39">
        <f t="shared" si="48"/>
        <v>294723.058926934</v>
      </c>
      <c r="X173" s="39">
        <f t="shared" si="48"/>
        <v>2711706.222828774</v>
      </c>
      <c r="Y173" s="39">
        <f t="shared" si="48"/>
        <v>2162668.5519934935</v>
      </c>
      <c r="Z173" s="39">
        <f t="shared" si="48"/>
        <v>4341494.570361255</v>
      </c>
      <c r="AA173" s="39">
        <f t="shared" si="48"/>
        <v>526184.4274786274</v>
      </c>
      <c r="AB173" s="39">
        <f t="shared" si="48"/>
        <v>77430.57236573075</v>
      </c>
      <c r="AC173" s="39"/>
      <c r="AD173" s="39"/>
      <c r="AE173" s="39"/>
      <c r="AF173" s="39"/>
      <c r="AG173" s="39"/>
      <c r="AH173"/>
      <c r="AI173"/>
      <c r="AJ173"/>
      <c r="AK173"/>
      <c r="AL173"/>
      <c r="AM173"/>
      <c r="AN173"/>
      <c r="AO173" s="277"/>
      <c r="AP173" s="277"/>
      <c r="AQ173" s="277"/>
      <c r="AR173" s="277"/>
      <c r="AS173" s="277"/>
      <c r="AT173" s="277"/>
    </row>
    <row r="174" spans="1:46" s="261" customFormat="1" ht="11.25">
      <c r="A174" s="62"/>
      <c r="B174" s="275"/>
      <c r="C174" s="62"/>
      <c r="D174" s="61"/>
      <c r="E174" s="62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/>
      <c r="AI174"/>
      <c r="AJ174"/>
      <c r="AK174"/>
      <c r="AL174"/>
      <c r="AM174"/>
      <c r="AN174"/>
      <c r="AO174" s="277"/>
      <c r="AP174" s="277"/>
      <c r="AQ174" s="277"/>
      <c r="AR174" s="277"/>
      <c r="AS174" s="277"/>
      <c r="AT174" s="277"/>
    </row>
    <row r="175" spans="1:46" s="261" customFormat="1" ht="11.25">
      <c r="A175" s="62">
        <v>121</v>
      </c>
      <c r="B175" s="280" t="s">
        <v>317</v>
      </c>
      <c r="C175" s="274" t="s">
        <v>337</v>
      </c>
      <c r="D175" s="262" t="s">
        <v>852</v>
      </c>
      <c r="E175" s="262" t="s">
        <v>852</v>
      </c>
      <c r="F175" s="39">
        <f aca="true" t="shared" si="49" ref="F175:AB175">(F173*F162)</f>
        <v>77392023.42254908</v>
      </c>
      <c r="G175" s="39">
        <f t="shared" si="49"/>
        <v>42430831.18805995</v>
      </c>
      <c r="H175" s="39">
        <f t="shared" si="49"/>
        <v>9242864.38665854</v>
      </c>
      <c r="I175" s="39">
        <f t="shared" si="49"/>
        <v>9722254.030569425</v>
      </c>
      <c r="J175" s="39">
        <f t="shared" si="49"/>
        <v>6463804.625085143</v>
      </c>
      <c r="K175" s="39">
        <f t="shared" si="49"/>
        <v>5993155.607786476</v>
      </c>
      <c r="L175" s="39">
        <f t="shared" si="49"/>
        <v>6.962254643246802E-17</v>
      </c>
      <c r="M175" s="39">
        <f t="shared" si="49"/>
        <v>1822976.1624116742</v>
      </c>
      <c r="N175" s="39">
        <f t="shared" si="49"/>
        <v>406793.8348173437</v>
      </c>
      <c r="O175" s="39">
        <f t="shared" si="49"/>
        <v>25118.639912951796</v>
      </c>
      <c r="P175" s="39">
        <f t="shared" si="49"/>
        <v>42430831.18805995</v>
      </c>
      <c r="Q175" s="39">
        <f t="shared" si="49"/>
        <v>9242864.38665854</v>
      </c>
      <c r="R175" s="39">
        <f t="shared" si="49"/>
        <v>9722254.030569425</v>
      </c>
      <c r="S175" s="39">
        <f t="shared" si="49"/>
        <v>6463804.625085143</v>
      </c>
      <c r="T175" s="39">
        <f t="shared" si="49"/>
        <v>5466170.96180195</v>
      </c>
      <c r="U175" s="39">
        <f t="shared" si="49"/>
        <v>12918.002668312814</v>
      </c>
      <c r="V175" s="39">
        <f t="shared" si="49"/>
        <v>516281.0191819145</v>
      </c>
      <c r="W175" s="39">
        <f t="shared" si="49"/>
        <v>3.7129077025523186E-18</v>
      </c>
      <c r="X175" s="39">
        <f t="shared" si="49"/>
        <v>1822976.1624116742</v>
      </c>
      <c r="Y175" s="39">
        <f t="shared" si="49"/>
        <v>6.6235764061647E-17</v>
      </c>
      <c r="Z175" s="39">
        <f t="shared" si="49"/>
        <v>406793.8348173437</v>
      </c>
      <c r="AA175" s="39">
        <f t="shared" si="49"/>
        <v>0</v>
      </c>
      <c r="AB175" s="39">
        <f t="shared" si="49"/>
        <v>40206.123847035255</v>
      </c>
      <c r="AC175" s="39"/>
      <c r="AD175" s="39"/>
      <c r="AE175" s="39"/>
      <c r="AF175" s="39"/>
      <c r="AG175" s="39"/>
      <c r="AH175"/>
      <c r="AI175"/>
      <c r="AJ175"/>
      <c r="AK175"/>
      <c r="AL175"/>
      <c r="AM175"/>
      <c r="AN175"/>
      <c r="AO175" s="277"/>
      <c r="AP175" s="277"/>
      <c r="AQ175" s="277"/>
      <c r="AR175" s="277"/>
      <c r="AS175" s="277"/>
      <c r="AT175" s="277"/>
    </row>
    <row r="176" spans="1:46" s="261" customFormat="1" ht="11.25">
      <c r="A176" s="62">
        <v>122</v>
      </c>
      <c r="B176" s="280" t="s">
        <v>319</v>
      </c>
      <c r="C176" s="274" t="s">
        <v>338</v>
      </c>
      <c r="D176" s="262" t="s">
        <v>852</v>
      </c>
      <c r="E176" s="262" t="s">
        <v>852</v>
      </c>
      <c r="F176" s="39">
        <f aca="true" t="shared" si="50" ref="F176:AB176">(F173*F163)</f>
        <v>10720544.062652286</v>
      </c>
      <c r="G176" s="39">
        <f t="shared" si="50"/>
        <v>5539930.161915271</v>
      </c>
      <c r="H176" s="39">
        <f t="shared" si="50"/>
        <v>1205570.7432992912</v>
      </c>
      <c r="I176" s="39">
        <f t="shared" si="50"/>
        <v>1267964.169558589</v>
      </c>
      <c r="J176" s="39">
        <f t="shared" si="50"/>
        <v>842881.532057566</v>
      </c>
      <c r="K176" s="39">
        <f t="shared" si="50"/>
        <v>781165.1083505428</v>
      </c>
      <c r="L176" s="39">
        <f t="shared" si="50"/>
        <v>598205.1653018976</v>
      </c>
      <c r="M176" s="39">
        <f t="shared" si="50"/>
        <v>237520.01352943634</v>
      </c>
      <c r="N176" s="39">
        <f t="shared" si="50"/>
        <v>52961.68963863773</v>
      </c>
      <c r="O176" s="39">
        <f t="shared" si="50"/>
        <v>34626.74375043362</v>
      </c>
      <c r="P176" s="39">
        <f t="shared" si="50"/>
        <v>5539930.161915271</v>
      </c>
      <c r="Q176" s="39">
        <f t="shared" si="50"/>
        <v>1205570.7432992912</v>
      </c>
      <c r="R176" s="39">
        <f t="shared" si="50"/>
        <v>1267964.169558589</v>
      </c>
      <c r="S176" s="39">
        <f t="shared" si="50"/>
        <v>842881.532057566</v>
      </c>
      <c r="T176" s="39">
        <f t="shared" si="50"/>
        <v>712707.2301920409</v>
      </c>
      <c r="U176" s="39">
        <f t="shared" si="50"/>
        <v>1678.1918111946413</v>
      </c>
      <c r="V176" s="39">
        <f t="shared" si="50"/>
        <v>67069.44428819708</v>
      </c>
      <c r="W176" s="39">
        <f t="shared" si="50"/>
        <v>31847.500143002962</v>
      </c>
      <c r="X176" s="39">
        <f t="shared" si="50"/>
        <v>237520.01352943634</v>
      </c>
      <c r="Y176" s="39">
        <f t="shared" si="50"/>
        <v>569163.5874530446</v>
      </c>
      <c r="Z176" s="39">
        <f t="shared" si="50"/>
        <v>52961.68963863773</v>
      </c>
      <c r="AA176" s="39">
        <f t="shared" si="50"/>
        <v>29709.50192150278</v>
      </c>
      <c r="AB176" s="39">
        <f t="shared" si="50"/>
        <v>5244.803046864026</v>
      </c>
      <c r="AC176" s="39"/>
      <c r="AD176" s="39"/>
      <c r="AE176" s="39"/>
      <c r="AF176" s="39"/>
      <c r="AG176" s="39"/>
      <c r="AH176"/>
      <c r="AI176"/>
      <c r="AJ176"/>
      <c r="AK176"/>
      <c r="AL176"/>
      <c r="AM176"/>
      <c r="AN176"/>
      <c r="AO176" s="277"/>
      <c r="AP176" s="277"/>
      <c r="AQ176" s="277"/>
      <c r="AR176" s="277"/>
      <c r="AS176" s="277"/>
      <c r="AT176" s="277"/>
    </row>
    <row r="177" spans="1:46" s="261" customFormat="1" ht="11.25">
      <c r="A177" s="62">
        <v>123</v>
      </c>
      <c r="B177" s="280" t="s">
        <v>321</v>
      </c>
      <c r="C177" s="274" t="s">
        <v>339</v>
      </c>
      <c r="D177" s="262" t="s">
        <v>852</v>
      </c>
      <c r="E177" s="262" t="s">
        <v>852</v>
      </c>
      <c r="F177" s="39">
        <f aca="true" t="shared" si="51" ref="F177:AB177">(F173*F164)</f>
        <v>173940644.51479864</v>
      </c>
      <c r="G177" s="39">
        <f t="shared" si="51"/>
        <v>119236993.60488805</v>
      </c>
      <c r="H177" s="39">
        <f t="shared" si="51"/>
        <v>20533174.687860895</v>
      </c>
      <c r="I177" s="39">
        <f t="shared" si="51"/>
        <v>14851174.040922545</v>
      </c>
      <c r="J177" s="39">
        <f t="shared" si="51"/>
        <v>6422801.25321907</v>
      </c>
      <c r="K177" s="39">
        <f t="shared" si="51"/>
        <v>7404439.455813794</v>
      </c>
      <c r="L177" s="39">
        <f t="shared" si="51"/>
        <v>1859186.4456185303</v>
      </c>
      <c r="M177" s="39">
        <f t="shared" si="51"/>
        <v>651210.0468876633</v>
      </c>
      <c r="N177" s="39">
        <f t="shared" si="51"/>
        <v>3881739.045905273</v>
      </c>
      <c r="O177" s="39">
        <f t="shared" si="51"/>
        <v>543869.616180973</v>
      </c>
      <c r="P177" s="39">
        <f t="shared" si="51"/>
        <v>119236993.60488805</v>
      </c>
      <c r="Q177" s="39">
        <f t="shared" si="51"/>
        <v>20533174.687860895</v>
      </c>
      <c r="R177" s="39">
        <f t="shared" si="51"/>
        <v>14851174.040922545</v>
      </c>
      <c r="S177" s="39">
        <f t="shared" si="51"/>
        <v>6422801.25321907</v>
      </c>
      <c r="T177" s="39">
        <f t="shared" si="51"/>
        <v>5467984.420814658</v>
      </c>
      <c r="U177" s="39">
        <f t="shared" si="51"/>
        <v>22198.105401472458</v>
      </c>
      <c r="V177" s="39">
        <f t="shared" si="51"/>
        <v>1911752.7957910686</v>
      </c>
      <c r="W177" s="39">
        <f t="shared" si="51"/>
        <v>262875.558783931</v>
      </c>
      <c r="X177" s="39">
        <f t="shared" si="51"/>
        <v>651210.0468876633</v>
      </c>
      <c r="Y177" s="39">
        <f t="shared" si="51"/>
        <v>1593504.964540449</v>
      </c>
      <c r="Z177" s="39">
        <f t="shared" si="51"/>
        <v>3881739.045905273</v>
      </c>
      <c r="AA177" s="39">
        <f t="shared" si="51"/>
        <v>496474.92555712466</v>
      </c>
      <c r="AB177" s="39">
        <f t="shared" si="51"/>
        <v>31979.64547183147</v>
      </c>
      <c r="AC177" s="39"/>
      <c r="AD177" s="39"/>
      <c r="AE177" s="39"/>
      <c r="AF177" s="39"/>
      <c r="AG177" s="39"/>
      <c r="AH177"/>
      <c r="AI177"/>
      <c r="AJ177"/>
      <c r="AK177"/>
      <c r="AL177"/>
      <c r="AM177"/>
      <c r="AN177"/>
      <c r="AO177" s="277"/>
      <c r="AP177" s="277"/>
      <c r="AQ177" s="277"/>
      <c r="AR177" s="277"/>
      <c r="AS177" s="277"/>
      <c r="AT177" s="277"/>
    </row>
    <row r="178" spans="1:46" s="261" customFormat="1" ht="11.25">
      <c r="A178" s="62"/>
      <c r="B178" s="275"/>
      <c r="C178" s="62"/>
      <c r="D178" s="61"/>
      <c r="E178" s="62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/>
      <c r="AI178"/>
      <c r="AJ178"/>
      <c r="AK178"/>
      <c r="AL178"/>
      <c r="AM178"/>
      <c r="AN178"/>
      <c r="AO178" s="277"/>
      <c r="AP178" s="277"/>
      <c r="AQ178" s="277"/>
      <c r="AR178" s="277"/>
      <c r="AS178" s="277"/>
      <c r="AT178" s="277"/>
    </row>
    <row r="179" spans="2:46" s="291" customFormat="1" ht="11.25">
      <c r="B179" s="291" t="s">
        <v>340</v>
      </c>
      <c r="C179" s="292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/>
      <c r="AI179"/>
      <c r="AJ179"/>
      <c r="AK179"/>
      <c r="AL179"/>
      <c r="AM179"/>
      <c r="AN179"/>
      <c r="AO179" s="293"/>
      <c r="AP179" s="293"/>
      <c r="AQ179" s="293"/>
      <c r="AR179" s="293"/>
      <c r="AS179" s="293"/>
      <c r="AT179" s="293"/>
    </row>
    <row r="180" spans="1:46" s="261" customFormat="1" ht="11.25">
      <c r="A180" s="62">
        <v>124</v>
      </c>
      <c r="B180" s="280" t="s">
        <v>324</v>
      </c>
      <c r="C180" s="274" t="s">
        <v>341</v>
      </c>
      <c r="D180" s="262" t="s">
        <v>852</v>
      </c>
      <c r="E180" s="262" t="s">
        <v>852</v>
      </c>
      <c r="F180" s="39">
        <f aca="true" t="shared" si="52" ref="F180:AB180">(F152+F175)</f>
        <v>-27092345.839785337</v>
      </c>
      <c r="G180" s="39">
        <f t="shared" si="52"/>
        <v>-12828401.496150725</v>
      </c>
      <c r="H180" s="39">
        <f t="shared" si="52"/>
        <v>-3381559.705109637</v>
      </c>
      <c r="I180" s="39">
        <f t="shared" si="52"/>
        <v>-5233619.773392327</v>
      </c>
      <c r="J180" s="39">
        <f t="shared" si="52"/>
        <v>-3299960.5972373746</v>
      </c>
      <c r="K180" s="39">
        <f t="shared" si="52"/>
        <v>-3080050.9157447508</v>
      </c>
      <c r="L180" s="39">
        <f t="shared" si="52"/>
        <v>-2.0876812660042733E-17</v>
      </c>
      <c r="M180" s="39">
        <f t="shared" si="52"/>
        <v>-429204.72226853226</v>
      </c>
      <c r="N180" s="39">
        <f t="shared" si="52"/>
        <v>-144.69981995853595</v>
      </c>
      <c r="O180" s="39">
        <f t="shared" si="52"/>
        <v>-14314.108491657993</v>
      </c>
      <c r="P180" s="39">
        <f t="shared" si="52"/>
        <v>-12828401.496150725</v>
      </c>
      <c r="Q180" s="39">
        <f t="shared" si="52"/>
        <v>-3381559.705109637</v>
      </c>
      <c r="R180" s="39">
        <f t="shared" si="52"/>
        <v>-5233619.773392327</v>
      </c>
      <c r="S180" s="39">
        <f t="shared" si="52"/>
        <v>-3299960.5972373746</v>
      </c>
      <c r="T180" s="39">
        <f t="shared" si="52"/>
        <v>-2795942.712315065</v>
      </c>
      <c r="U180" s="39">
        <f t="shared" si="52"/>
        <v>-7512.909225822559</v>
      </c>
      <c r="V180" s="39">
        <f t="shared" si="52"/>
        <v>-270977.1877392748</v>
      </c>
      <c r="W180" s="39">
        <f t="shared" si="52"/>
        <v>-1.4511651425945679E-18</v>
      </c>
      <c r="X180" s="39">
        <f t="shared" si="52"/>
        <v>-429204.72226853226</v>
      </c>
      <c r="Y180" s="39">
        <f t="shared" si="52"/>
        <v>-1.9063416421648475E-17</v>
      </c>
      <c r="Z180" s="39">
        <f t="shared" si="52"/>
        <v>-144.69981995853595</v>
      </c>
      <c r="AA180" s="39">
        <f t="shared" si="52"/>
        <v>0</v>
      </c>
      <c r="AB180" s="39">
        <f t="shared" si="52"/>
        <v>-190.51639824836457</v>
      </c>
      <c r="AC180" s="39"/>
      <c r="AD180" s="39"/>
      <c r="AE180" s="39"/>
      <c r="AF180" s="39"/>
      <c r="AG180" s="39"/>
      <c r="AH180"/>
      <c r="AI180"/>
      <c r="AJ180"/>
      <c r="AK180"/>
      <c r="AL180"/>
      <c r="AM180"/>
      <c r="AN180"/>
      <c r="AO180" s="277"/>
      <c r="AP180" s="277"/>
      <c r="AQ180" s="277"/>
      <c r="AR180" s="277"/>
      <c r="AS180" s="277"/>
      <c r="AT180" s="277"/>
    </row>
    <row r="181" spans="1:46" s="261" customFormat="1" ht="11.25">
      <c r="A181" s="62">
        <v>125</v>
      </c>
      <c r="B181" s="275" t="s">
        <v>325</v>
      </c>
      <c r="C181" s="274" t="s">
        <v>342</v>
      </c>
      <c r="D181" s="262" t="s">
        <v>852</v>
      </c>
      <c r="E181" s="262" t="s">
        <v>852</v>
      </c>
      <c r="F181" s="39">
        <f aca="true" t="shared" si="53" ref="F181:AB181">(F153+F176)</f>
        <v>-34209208.53522366</v>
      </c>
      <c r="G181" s="39">
        <f t="shared" si="53"/>
        <v>-16857060.958880566</v>
      </c>
      <c r="H181" s="39">
        <f t="shared" si="53"/>
        <v>-3906063.507404587</v>
      </c>
      <c r="I181" s="39">
        <f t="shared" si="53"/>
        <v>-4787032.184383894</v>
      </c>
      <c r="J181" s="39">
        <f t="shared" si="53"/>
        <v>-3109489.6349718254</v>
      </c>
      <c r="K181" s="39">
        <f t="shared" si="53"/>
        <v>-2890052.741831309</v>
      </c>
      <c r="L181" s="39">
        <f t="shared" si="53"/>
        <v>-1815631.2563793682</v>
      </c>
      <c r="M181" s="39">
        <f t="shared" si="53"/>
        <v>-673409.0629355478</v>
      </c>
      <c r="N181" s="39">
        <f t="shared" si="53"/>
        <v>-111505.1562392292</v>
      </c>
      <c r="O181" s="39">
        <f t="shared" si="53"/>
        <v>-134119.7111825266</v>
      </c>
      <c r="P181" s="39">
        <f t="shared" si="53"/>
        <v>-16857060.958880566</v>
      </c>
      <c r="Q181" s="39">
        <f t="shared" si="53"/>
        <v>-3906063.507404587</v>
      </c>
      <c r="R181" s="39">
        <f t="shared" si="53"/>
        <v>-4787032.184383894</v>
      </c>
      <c r="S181" s="39">
        <f t="shared" si="53"/>
        <v>-3109489.6349718254</v>
      </c>
      <c r="T181" s="39">
        <f t="shared" si="53"/>
        <v>-2631407.716486356</v>
      </c>
      <c r="U181" s="39">
        <f t="shared" si="53"/>
        <v>-6561.217079653425</v>
      </c>
      <c r="V181" s="39">
        <f t="shared" si="53"/>
        <v>-250411.61677402037</v>
      </c>
      <c r="W181" s="39">
        <f t="shared" si="53"/>
        <v>-105656.59477801745</v>
      </c>
      <c r="X181" s="39">
        <f t="shared" si="53"/>
        <v>-673409.0629355478</v>
      </c>
      <c r="Y181" s="39">
        <f t="shared" si="53"/>
        <v>-1706203.6130625173</v>
      </c>
      <c r="Z181" s="39">
        <f t="shared" si="53"/>
        <v>-111505.1562392292</v>
      </c>
      <c r="AA181" s="39">
        <f t="shared" si="53"/>
        <v>-122718.39776073021</v>
      </c>
      <c r="AB181" s="39">
        <f t="shared" si="53"/>
        <v>-11113.727976440678</v>
      </c>
      <c r="AC181" s="39"/>
      <c r="AD181" s="39"/>
      <c r="AE181" s="39"/>
      <c r="AF181" s="39"/>
      <c r="AG181" s="39"/>
      <c r="AH181"/>
      <c r="AI181"/>
      <c r="AJ181"/>
      <c r="AK181"/>
      <c r="AL181"/>
      <c r="AM181"/>
      <c r="AN181"/>
      <c r="AO181" s="277"/>
      <c r="AP181" s="277"/>
      <c r="AQ181" s="277"/>
      <c r="AR181" s="277"/>
      <c r="AS181" s="277"/>
      <c r="AT181" s="277"/>
    </row>
    <row r="182" spans="1:46" s="261" customFormat="1" ht="11.25">
      <c r="A182" s="62">
        <v>126</v>
      </c>
      <c r="B182" s="275" t="s">
        <v>326</v>
      </c>
      <c r="C182" s="274" t="s">
        <v>343</v>
      </c>
      <c r="D182" s="262" t="s">
        <v>852</v>
      </c>
      <c r="E182" s="262" t="s">
        <v>852</v>
      </c>
      <c r="F182" s="39">
        <f aca="true" t="shared" si="54" ref="F182:AB182">(F154+F177)</f>
        <v>-36667232.624991</v>
      </c>
      <c r="G182" s="39">
        <f t="shared" si="54"/>
        <v>-20031455.68428248</v>
      </c>
      <c r="H182" s="39">
        <f t="shared" si="54"/>
        <v>-4619229.773201808</v>
      </c>
      <c r="I182" s="39">
        <f t="shared" si="54"/>
        <v>-5637979.967397511</v>
      </c>
      <c r="J182" s="39">
        <f t="shared" si="54"/>
        <v>-2278255.5147707704</v>
      </c>
      <c r="K182" s="39">
        <f t="shared" si="54"/>
        <v>-2649027.1689503016</v>
      </c>
      <c r="L182" s="39">
        <f t="shared" si="54"/>
        <v>-308203.0108482898</v>
      </c>
      <c r="M182" s="39">
        <f t="shared" si="54"/>
        <v>-70332.22964118072</v>
      </c>
      <c r="N182" s="39">
        <f t="shared" si="54"/>
        <v>399174.27521006437</v>
      </c>
      <c r="O182" s="39">
        <f t="shared" si="54"/>
        <v>-221857.69369387848</v>
      </c>
      <c r="P182" s="39">
        <f t="shared" si="54"/>
        <v>-20031455.68428248</v>
      </c>
      <c r="Q182" s="39">
        <f t="shared" si="54"/>
        <v>-4619229.773201808</v>
      </c>
      <c r="R182" s="39">
        <f t="shared" si="54"/>
        <v>-5637979.967397511</v>
      </c>
      <c r="S182" s="39">
        <f t="shared" si="54"/>
        <v>-2278255.5147707704</v>
      </c>
      <c r="T182" s="39">
        <f t="shared" si="54"/>
        <v>-1944326.6245585596</v>
      </c>
      <c r="U182" s="39">
        <f t="shared" si="54"/>
        <v>-9288.56238644494</v>
      </c>
      <c r="V182" s="39">
        <f t="shared" si="54"/>
        <v>-702702.2799611725</v>
      </c>
      <c r="W182" s="39">
        <f t="shared" si="54"/>
        <v>-65028.52616171463</v>
      </c>
      <c r="X182" s="39">
        <f t="shared" si="54"/>
        <v>-70332.22964118072</v>
      </c>
      <c r="Y182" s="39">
        <f t="shared" si="54"/>
        <v>-246945.53322540806</v>
      </c>
      <c r="Z182" s="39">
        <f t="shared" si="54"/>
        <v>399174.27521006437</v>
      </c>
      <c r="AA182" s="39">
        <f t="shared" si="54"/>
        <v>-239431.76017527585</v>
      </c>
      <c r="AB182" s="39">
        <f t="shared" si="54"/>
        <v>3162.8889426316346</v>
      </c>
      <c r="AC182" s="39"/>
      <c r="AD182" s="39"/>
      <c r="AE182" s="39"/>
      <c r="AF182" s="39"/>
      <c r="AG182" s="39"/>
      <c r="AH182"/>
      <c r="AI182"/>
      <c r="AJ182"/>
      <c r="AK182"/>
      <c r="AL182"/>
      <c r="AM182"/>
      <c r="AN182"/>
      <c r="AO182" s="277"/>
      <c r="AP182" s="277"/>
      <c r="AQ182" s="277"/>
      <c r="AR182" s="277"/>
      <c r="AS182" s="277"/>
      <c r="AT182" s="277"/>
    </row>
    <row r="183" spans="1:46" s="291" customFormat="1" ht="11.25">
      <c r="A183" s="62">
        <v>127</v>
      </c>
      <c r="B183" s="291" t="s">
        <v>340</v>
      </c>
      <c r="C183" s="274" t="s">
        <v>344</v>
      </c>
      <c r="D183" s="262" t="s">
        <v>852</v>
      </c>
      <c r="E183" s="262" t="s">
        <v>852</v>
      </c>
      <c r="F183" s="39">
        <f aca="true" t="shared" si="55" ref="F183:AB183">(F180+F181+F182)</f>
        <v>-97968787</v>
      </c>
      <c r="G183" s="39">
        <f t="shared" si="55"/>
        <v>-49716918.13931377</v>
      </c>
      <c r="H183" s="39">
        <f t="shared" si="55"/>
        <v>-11906852.985716034</v>
      </c>
      <c r="I183" s="39">
        <f t="shared" si="55"/>
        <v>-15658631.925173733</v>
      </c>
      <c r="J183" s="39">
        <f t="shared" si="55"/>
        <v>-8687705.74697997</v>
      </c>
      <c r="K183" s="39">
        <f t="shared" si="55"/>
        <v>-8619130.826526362</v>
      </c>
      <c r="L183" s="39">
        <f t="shared" si="55"/>
        <v>-2123834.267227658</v>
      </c>
      <c r="M183" s="39">
        <f t="shared" si="55"/>
        <v>-1172946.0148452607</v>
      </c>
      <c r="N183" s="39">
        <f t="shared" si="55"/>
        <v>287524.41915087664</v>
      </c>
      <c r="O183" s="39">
        <f t="shared" si="55"/>
        <v>-370291.5133680631</v>
      </c>
      <c r="P183" s="39">
        <f t="shared" si="55"/>
        <v>-49716918.13931377</v>
      </c>
      <c r="Q183" s="39">
        <f t="shared" si="55"/>
        <v>-11906852.985716034</v>
      </c>
      <c r="R183" s="39">
        <f t="shared" si="55"/>
        <v>-15658631.925173733</v>
      </c>
      <c r="S183" s="39">
        <f t="shared" si="55"/>
        <v>-8687705.74697997</v>
      </c>
      <c r="T183" s="39">
        <f t="shared" si="55"/>
        <v>-7371677.053359981</v>
      </c>
      <c r="U183" s="39">
        <f t="shared" si="55"/>
        <v>-23362.688691920925</v>
      </c>
      <c r="V183" s="39">
        <f t="shared" si="55"/>
        <v>-1224091.0844744677</v>
      </c>
      <c r="W183" s="39">
        <f t="shared" si="55"/>
        <v>-170685.12093973206</v>
      </c>
      <c r="X183" s="39">
        <f t="shared" si="55"/>
        <v>-1172946.0148452607</v>
      </c>
      <c r="Y183" s="39">
        <f t="shared" si="55"/>
        <v>-1953149.1462879253</v>
      </c>
      <c r="Z183" s="39">
        <f t="shared" si="55"/>
        <v>287524.41915087664</v>
      </c>
      <c r="AA183" s="39">
        <f t="shared" si="55"/>
        <v>-362150.1579360061</v>
      </c>
      <c r="AB183" s="39">
        <f t="shared" si="55"/>
        <v>-8141.355432057408</v>
      </c>
      <c r="AC183" s="39"/>
      <c r="AD183" s="39"/>
      <c r="AE183" s="39"/>
      <c r="AF183" s="39"/>
      <c r="AG183" s="39"/>
      <c r="AH183"/>
      <c r="AI183"/>
      <c r="AJ183"/>
      <c r="AK183"/>
      <c r="AL183"/>
      <c r="AM183"/>
      <c r="AN183"/>
      <c r="AO183" s="293"/>
      <c r="AP183" s="293"/>
      <c r="AQ183" s="293"/>
      <c r="AR183" s="293"/>
      <c r="AS183" s="293"/>
      <c r="AT183" s="293"/>
    </row>
    <row r="184" spans="1:46" s="261" customFormat="1" ht="11.25">
      <c r="A184" s="62"/>
      <c r="B184" s="285"/>
      <c r="C184" s="284"/>
      <c r="D184" s="61"/>
      <c r="E184" s="62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/>
      <c r="AI184"/>
      <c r="AJ184"/>
      <c r="AK184"/>
      <c r="AL184"/>
      <c r="AM184"/>
      <c r="AN184"/>
      <c r="AO184" s="277"/>
      <c r="AP184" s="277"/>
      <c r="AQ184" s="277"/>
      <c r="AR184" s="277"/>
      <c r="AS184" s="277"/>
      <c r="AT184" s="277"/>
    </row>
    <row r="185" spans="1:46" s="261" customFormat="1" ht="11.25">
      <c r="A185" s="62"/>
      <c r="B185" s="282" t="s">
        <v>345</v>
      </c>
      <c r="C185" s="284"/>
      <c r="D185" s="61"/>
      <c r="E185" s="62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/>
      <c r="AI185"/>
      <c r="AJ185"/>
      <c r="AK185"/>
      <c r="AL185"/>
      <c r="AM185"/>
      <c r="AN185"/>
      <c r="AO185" s="277"/>
      <c r="AP185" s="277"/>
      <c r="AQ185" s="277"/>
      <c r="AR185" s="277"/>
      <c r="AS185" s="277"/>
      <c r="AT185" s="277"/>
    </row>
    <row r="186" spans="1:46" s="261" customFormat="1" ht="11.25">
      <c r="A186" s="62">
        <v>128</v>
      </c>
      <c r="B186" s="280" t="s">
        <v>324</v>
      </c>
      <c r="C186" s="284" t="s">
        <v>346</v>
      </c>
      <c r="D186" s="262" t="s">
        <v>852</v>
      </c>
      <c r="E186" s="262" t="s">
        <v>852</v>
      </c>
      <c r="F186" s="39">
        <f aca="true" t="shared" si="56" ref="F186:AB186">(F180*F37)</f>
        <v>-2470821.9413205157</v>
      </c>
      <c r="G186" s="39">
        <f t="shared" si="56"/>
        <v>-1169950.216795597</v>
      </c>
      <c r="H186" s="39">
        <f t="shared" si="56"/>
        <v>-308398.245197376</v>
      </c>
      <c r="I186" s="39">
        <f t="shared" si="56"/>
        <v>-477306.1234748038</v>
      </c>
      <c r="J186" s="39">
        <f t="shared" si="56"/>
        <v>-300956.4065572206</v>
      </c>
      <c r="K186" s="39">
        <f t="shared" si="56"/>
        <v>-280900.6435991508</v>
      </c>
      <c r="L186" s="39">
        <f t="shared" si="56"/>
        <v>-1.9039653151600337E-18</v>
      </c>
      <c r="M186" s="39">
        <f t="shared" si="56"/>
        <v>-39143.47068248818</v>
      </c>
      <c r="N186" s="39">
        <f t="shared" si="56"/>
        <v>-13.196623584128579</v>
      </c>
      <c r="O186" s="39">
        <f t="shared" si="56"/>
        <v>-1305.446694826007</v>
      </c>
      <c r="P186" s="39">
        <f t="shared" si="56"/>
        <v>-1169950.216795597</v>
      </c>
      <c r="Q186" s="39">
        <f t="shared" si="56"/>
        <v>-308398.245197376</v>
      </c>
      <c r="R186" s="39">
        <f t="shared" si="56"/>
        <v>-477306.1234748038</v>
      </c>
      <c r="S186" s="39">
        <f t="shared" si="56"/>
        <v>-300956.4065572206</v>
      </c>
      <c r="T186" s="39">
        <f t="shared" si="56"/>
        <v>-254989.97543868626</v>
      </c>
      <c r="U186" s="39">
        <f t="shared" si="56"/>
        <v>-685.1773215980323</v>
      </c>
      <c r="V186" s="39">
        <f t="shared" si="56"/>
        <v>-24713.11952914425</v>
      </c>
      <c r="W186" s="39">
        <f t="shared" si="56"/>
        <v>-1.3234626104383819E-19</v>
      </c>
      <c r="X186" s="39">
        <f t="shared" si="56"/>
        <v>-39143.47068248818</v>
      </c>
      <c r="Y186" s="39">
        <f t="shared" si="56"/>
        <v>-1.7385835781694756E-18</v>
      </c>
      <c r="Z186" s="39">
        <f t="shared" si="56"/>
        <v>-13.196623584128579</v>
      </c>
      <c r="AA186" s="39">
        <f t="shared" si="56"/>
        <v>0</v>
      </c>
      <c r="AB186" s="39">
        <f t="shared" si="56"/>
        <v>-17.37509552539901</v>
      </c>
      <c r="AC186" s="39"/>
      <c r="AD186" s="39"/>
      <c r="AE186" s="39"/>
      <c r="AF186" s="39"/>
      <c r="AG186" s="39"/>
      <c r="AH186"/>
      <c r="AI186"/>
      <c r="AJ186"/>
      <c r="AK186"/>
      <c r="AL186"/>
      <c r="AM186"/>
      <c r="AN186"/>
      <c r="AO186" s="277"/>
      <c r="AP186" s="277"/>
      <c r="AQ186" s="277"/>
      <c r="AR186" s="277"/>
      <c r="AS186" s="277"/>
      <c r="AT186" s="277"/>
    </row>
    <row r="187" spans="1:46" s="261" customFormat="1" ht="11.25">
      <c r="A187" s="62">
        <v>129</v>
      </c>
      <c r="B187" s="275" t="s">
        <v>325</v>
      </c>
      <c r="C187" s="284" t="s">
        <v>347</v>
      </c>
      <c r="D187" s="262" t="s">
        <v>852</v>
      </c>
      <c r="E187" s="262" t="s">
        <v>852</v>
      </c>
      <c r="F187" s="39">
        <f aca="true" t="shared" si="57" ref="F187:AB187">(F181*F37)</f>
        <v>-3119879.819336804</v>
      </c>
      <c r="G187" s="39">
        <f t="shared" si="57"/>
        <v>-1537363.9599054216</v>
      </c>
      <c r="H187" s="39">
        <f t="shared" si="57"/>
        <v>-356232.9919808487</v>
      </c>
      <c r="I187" s="39">
        <f t="shared" si="57"/>
        <v>-436577.335345167</v>
      </c>
      <c r="J187" s="39">
        <f t="shared" si="57"/>
        <v>-283585.4547934556</v>
      </c>
      <c r="K187" s="39">
        <f t="shared" si="57"/>
        <v>-263572.8101331108</v>
      </c>
      <c r="L187" s="39">
        <f t="shared" si="57"/>
        <v>-165585.57063086066</v>
      </c>
      <c r="M187" s="39">
        <f t="shared" si="57"/>
        <v>-61414.90655791892</v>
      </c>
      <c r="N187" s="39">
        <f t="shared" si="57"/>
        <v>-10169.270252030812</v>
      </c>
      <c r="O187" s="39">
        <f t="shared" si="57"/>
        <v>-12231.71766347063</v>
      </c>
      <c r="P187" s="39">
        <f t="shared" si="57"/>
        <v>-1537363.9599054216</v>
      </c>
      <c r="Q187" s="39">
        <f t="shared" si="57"/>
        <v>-356232.9919808487</v>
      </c>
      <c r="R187" s="39">
        <f t="shared" si="57"/>
        <v>-436577.335345167</v>
      </c>
      <c r="S187" s="39">
        <f t="shared" si="57"/>
        <v>-283585.4547934556</v>
      </c>
      <c r="T187" s="39">
        <f t="shared" si="57"/>
        <v>-239984.38381466194</v>
      </c>
      <c r="U187" s="39">
        <f t="shared" si="57"/>
        <v>-598.3829978416906</v>
      </c>
      <c r="V187" s="39">
        <f t="shared" si="57"/>
        <v>-22837.53945655732</v>
      </c>
      <c r="W187" s="39">
        <f t="shared" si="57"/>
        <v>-9635.88144661026</v>
      </c>
      <c r="X187" s="39">
        <f t="shared" si="57"/>
        <v>-61414.90655791892</v>
      </c>
      <c r="Y187" s="39">
        <f t="shared" si="57"/>
        <v>-155605.76955740686</v>
      </c>
      <c r="Z187" s="39">
        <f t="shared" si="57"/>
        <v>-10169.270252030812</v>
      </c>
      <c r="AA187" s="39">
        <f t="shared" si="57"/>
        <v>-11191.917879094712</v>
      </c>
      <c r="AB187" s="39">
        <f t="shared" si="57"/>
        <v>-1013.5719917517066</v>
      </c>
      <c r="AC187" s="39"/>
      <c r="AD187" s="39"/>
      <c r="AE187" s="39"/>
      <c r="AF187" s="39"/>
      <c r="AG187" s="39"/>
      <c r="AH187"/>
      <c r="AI187"/>
      <c r="AJ187"/>
      <c r="AK187"/>
      <c r="AL187"/>
      <c r="AM187"/>
      <c r="AN187"/>
      <c r="AO187" s="277"/>
      <c r="AP187" s="277"/>
      <c r="AQ187" s="277"/>
      <c r="AR187" s="277"/>
      <c r="AS187" s="277"/>
      <c r="AT187" s="277"/>
    </row>
    <row r="188" spans="1:46" s="261" customFormat="1" ht="11.25">
      <c r="A188" s="62">
        <v>130</v>
      </c>
      <c r="B188" s="275" t="s">
        <v>326</v>
      </c>
      <c r="C188" s="284" t="s">
        <v>348</v>
      </c>
      <c r="D188" s="262" t="s">
        <v>852</v>
      </c>
      <c r="E188" s="262" t="s">
        <v>852</v>
      </c>
      <c r="F188" s="39">
        <f aca="true" t="shared" si="58" ref="F188:AB188">(F182*F37)</f>
        <v>-3344051.616390006</v>
      </c>
      <c r="G188" s="39">
        <f t="shared" si="58"/>
        <v>-1826868.7589478553</v>
      </c>
      <c r="H188" s="39">
        <f t="shared" si="58"/>
        <v>-421273.7554408266</v>
      </c>
      <c r="I188" s="39">
        <f t="shared" si="58"/>
        <v>-514183.77317900327</v>
      </c>
      <c r="J188" s="39">
        <f t="shared" si="58"/>
        <v>-207776.90300865762</v>
      </c>
      <c r="K188" s="39">
        <f t="shared" si="58"/>
        <v>-241591.2778798499</v>
      </c>
      <c r="L188" s="39">
        <f t="shared" si="58"/>
        <v>-28108.11459769234</v>
      </c>
      <c r="M188" s="39">
        <f t="shared" si="58"/>
        <v>-6414.2993451762095</v>
      </c>
      <c r="N188" s="39">
        <f t="shared" si="58"/>
        <v>36404.69390994442</v>
      </c>
      <c r="O188" s="39">
        <f t="shared" si="58"/>
        <v>-20233.42167087679</v>
      </c>
      <c r="P188" s="39">
        <f t="shared" si="58"/>
        <v>-1826868.7589478553</v>
      </c>
      <c r="Q188" s="39">
        <f t="shared" si="58"/>
        <v>-421273.7554408266</v>
      </c>
      <c r="R188" s="39">
        <f t="shared" si="58"/>
        <v>-514183.77317900327</v>
      </c>
      <c r="S188" s="39">
        <f t="shared" si="58"/>
        <v>-207776.90300865762</v>
      </c>
      <c r="T188" s="39">
        <f t="shared" si="58"/>
        <v>-177322.5882122805</v>
      </c>
      <c r="U188" s="39">
        <f t="shared" si="58"/>
        <v>-847.1168898947756</v>
      </c>
      <c r="V188" s="39">
        <f t="shared" si="58"/>
        <v>-64086.44795144746</v>
      </c>
      <c r="W188" s="39">
        <f t="shared" si="58"/>
        <v>-5930.601587705585</v>
      </c>
      <c r="X188" s="39">
        <f t="shared" si="58"/>
        <v>-6414.2993451762095</v>
      </c>
      <c r="Y188" s="39">
        <f t="shared" si="58"/>
        <v>-22521.432636830214</v>
      </c>
      <c r="Z188" s="39">
        <f t="shared" si="58"/>
        <v>36404.69390994442</v>
      </c>
      <c r="AA188" s="39">
        <f t="shared" si="58"/>
        <v>-21836.17653445512</v>
      </c>
      <c r="AB188" s="39">
        <f t="shared" si="58"/>
        <v>288.4554716534731</v>
      </c>
      <c r="AC188" s="39"/>
      <c r="AD188" s="39"/>
      <c r="AE188" s="39"/>
      <c r="AF188" s="39"/>
      <c r="AG188" s="39"/>
      <c r="AH188"/>
      <c r="AI188"/>
      <c r="AJ188"/>
      <c r="AK188"/>
      <c r="AL188"/>
      <c r="AM188"/>
      <c r="AN188"/>
      <c r="AO188" s="277"/>
      <c r="AP188" s="277"/>
      <c r="AQ188" s="277"/>
      <c r="AR188" s="277"/>
      <c r="AS188" s="277"/>
      <c r="AT188" s="277"/>
    </row>
    <row r="189" spans="1:46" ht="11.25">
      <c r="A189" s="62">
        <v>131</v>
      </c>
      <c r="B189" s="257" t="s">
        <v>349</v>
      </c>
      <c r="C189" s="262" t="s">
        <v>350</v>
      </c>
      <c r="D189" s="262" t="s">
        <v>852</v>
      </c>
      <c r="E189" s="262" t="s">
        <v>852</v>
      </c>
      <c r="F189" s="39">
        <f aca="true" t="shared" si="59" ref="F189:AB189">(F186+F187+F188)</f>
        <v>-8934753.377047326</v>
      </c>
      <c r="G189" s="39">
        <f t="shared" si="59"/>
        <v>-4534182.935648873</v>
      </c>
      <c r="H189" s="39">
        <f t="shared" si="59"/>
        <v>-1085904.9926190514</v>
      </c>
      <c r="I189" s="39">
        <f t="shared" si="59"/>
        <v>-1428067.231998974</v>
      </c>
      <c r="J189" s="39">
        <f t="shared" si="59"/>
        <v>-792318.7643593339</v>
      </c>
      <c r="K189" s="39">
        <f t="shared" si="59"/>
        <v>-786064.7316121116</v>
      </c>
      <c r="L189" s="39">
        <f t="shared" si="59"/>
        <v>-193693.685228553</v>
      </c>
      <c r="M189" s="39">
        <f t="shared" si="59"/>
        <v>-106972.67658558332</v>
      </c>
      <c r="N189" s="39">
        <f t="shared" si="59"/>
        <v>26222.22703432948</v>
      </c>
      <c r="O189" s="39">
        <f t="shared" si="59"/>
        <v>-33770.58602917343</v>
      </c>
      <c r="P189" s="39">
        <f t="shared" si="59"/>
        <v>-4534182.935648873</v>
      </c>
      <c r="Q189" s="39">
        <f t="shared" si="59"/>
        <v>-1085904.9926190514</v>
      </c>
      <c r="R189" s="39">
        <f t="shared" si="59"/>
        <v>-1428067.231998974</v>
      </c>
      <c r="S189" s="39">
        <f t="shared" si="59"/>
        <v>-792318.7643593339</v>
      </c>
      <c r="T189" s="39">
        <f t="shared" si="59"/>
        <v>-672296.9474656287</v>
      </c>
      <c r="U189" s="39">
        <f t="shared" si="59"/>
        <v>-2130.6772093344985</v>
      </c>
      <c r="V189" s="39">
        <f t="shared" si="59"/>
        <v>-111637.10693714902</v>
      </c>
      <c r="W189" s="39">
        <f t="shared" si="59"/>
        <v>-15566.483034315845</v>
      </c>
      <c r="X189" s="39">
        <f t="shared" si="59"/>
        <v>-106972.67658558332</v>
      </c>
      <c r="Y189" s="39">
        <f t="shared" si="59"/>
        <v>-178127.2021942371</v>
      </c>
      <c r="Z189" s="39">
        <f t="shared" si="59"/>
        <v>26222.22703432948</v>
      </c>
      <c r="AA189" s="39">
        <f t="shared" si="59"/>
        <v>-33028.09441354983</v>
      </c>
      <c r="AB189" s="39">
        <f t="shared" si="59"/>
        <v>-742.4916156236325</v>
      </c>
      <c r="AC189" s="39"/>
      <c r="AD189" s="39"/>
      <c r="AE189" s="39"/>
      <c r="AF189" s="39"/>
      <c r="AG189" s="39"/>
      <c r="AH189"/>
      <c r="AI189"/>
      <c r="AJ189"/>
      <c r="AK189"/>
      <c r="AL189"/>
      <c r="AM189"/>
      <c r="AN189"/>
      <c r="AO189" s="289"/>
      <c r="AP189" s="289"/>
      <c r="AQ189" s="289"/>
      <c r="AR189" s="289"/>
      <c r="AS189" s="289"/>
      <c r="AT189" s="289"/>
    </row>
    <row r="190" spans="1:46" ht="11.25">
      <c r="A190" s="62"/>
      <c r="B190" s="257"/>
      <c r="C190" s="262"/>
      <c r="E190" s="253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/>
      <c r="AI190"/>
      <c r="AJ190"/>
      <c r="AK190"/>
      <c r="AL190"/>
      <c r="AM190"/>
      <c r="AN190"/>
      <c r="AO190" s="289"/>
      <c r="AP190" s="289"/>
      <c r="AQ190" s="289"/>
      <c r="AR190" s="289"/>
      <c r="AS190" s="289"/>
      <c r="AT190" s="289"/>
    </row>
    <row r="191" spans="1:46" ht="11.25">
      <c r="A191" s="253">
        <v>132</v>
      </c>
      <c r="B191" s="261" t="s">
        <v>351</v>
      </c>
      <c r="C191" s="262" t="s">
        <v>352</v>
      </c>
      <c r="D191" s="62" t="s">
        <v>852</v>
      </c>
      <c r="E191" s="62" t="s">
        <v>852</v>
      </c>
      <c r="F191" s="39">
        <f aca="true" t="shared" si="60" ref="F191:AB191">(F39)</f>
        <v>82903919.79416405</v>
      </c>
      <c r="G191" s="39">
        <f t="shared" si="60"/>
        <v>43686572.71033065</v>
      </c>
      <c r="H191" s="39">
        <f t="shared" si="60"/>
        <v>10021613.0184569</v>
      </c>
      <c r="I191" s="39">
        <f t="shared" si="60"/>
        <v>11972487.381974315</v>
      </c>
      <c r="J191" s="39">
        <f t="shared" si="60"/>
        <v>7822838.617274543</v>
      </c>
      <c r="K191" s="39">
        <f t="shared" si="60"/>
        <v>7263765.378763013</v>
      </c>
      <c r="L191" s="39">
        <f t="shared" si="60"/>
        <v>5.403386634006933E-17</v>
      </c>
      <c r="M191" s="39">
        <f t="shared" si="60"/>
        <v>1791552.203971248</v>
      </c>
      <c r="N191" s="39">
        <f t="shared" si="60"/>
        <v>313516.83587965975</v>
      </c>
      <c r="O191" s="39">
        <f t="shared" si="60"/>
        <v>31573.647513731583</v>
      </c>
      <c r="P191" s="39">
        <f t="shared" si="60"/>
        <v>43686572.71033065</v>
      </c>
      <c r="Q191" s="39">
        <f t="shared" si="60"/>
        <v>10021613.0184569</v>
      </c>
      <c r="R191" s="39">
        <f t="shared" si="60"/>
        <v>11972487.381974315</v>
      </c>
      <c r="S191" s="39">
        <f t="shared" si="60"/>
        <v>7822838.617274543</v>
      </c>
      <c r="T191" s="39">
        <f t="shared" si="60"/>
        <v>6619730.293440684</v>
      </c>
      <c r="U191" s="39">
        <f t="shared" si="60"/>
        <v>16370.490769827875</v>
      </c>
      <c r="V191" s="39">
        <f t="shared" si="60"/>
        <v>627664.5945525003</v>
      </c>
      <c r="W191" s="39">
        <f t="shared" si="60"/>
        <v>3.058438058699007E-18</v>
      </c>
      <c r="X191" s="39">
        <f t="shared" si="60"/>
        <v>1791552.203971248</v>
      </c>
      <c r="Y191" s="39">
        <f t="shared" si="60"/>
        <v>5.097542828137031E-17</v>
      </c>
      <c r="Z191" s="39">
        <f t="shared" si="60"/>
        <v>313516.83587965975</v>
      </c>
      <c r="AA191" s="39">
        <f t="shared" si="60"/>
        <v>0</v>
      </c>
      <c r="AB191" s="39">
        <f t="shared" si="60"/>
        <v>31573.647513731583</v>
      </c>
      <c r="AC191" s="39"/>
      <c r="AD191" s="39"/>
      <c r="AE191" s="39"/>
      <c r="AF191" s="39"/>
      <c r="AG191" s="39"/>
      <c r="AH191"/>
      <c r="AI191"/>
      <c r="AJ191"/>
      <c r="AK191"/>
      <c r="AL191"/>
      <c r="AM191"/>
      <c r="AN191"/>
      <c r="AO191" s="289"/>
      <c r="AP191" s="289"/>
      <c r="AQ191" s="289"/>
      <c r="AR191" s="289"/>
      <c r="AS191" s="289"/>
      <c r="AT191" s="289"/>
    </row>
    <row r="192" spans="1:46" ht="11.25">
      <c r="A192" s="253">
        <v>133</v>
      </c>
      <c r="B192" s="261" t="s">
        <v>353</v>
      </c>
      <c r="C192" s="262" t="s">
        <v>354</v>
      </c>
      <c r="D192" s="62" t="s">
        <v>852</v>
      </c>
      <c r="E192" s="62" t="s">
        <v>852</v>
      </c>
      <c r="F192" s="39">
        <f aca="true" t="shared" si="61" ref="F192:AB192">(F43)</f>
        <v>14090.947204175083</v>
      </c>
      <c r="G192" s="39">
        <f t="shared" si="61"/>
        <v>7425.284487404403</v>
      </c>
      <c r="H192" s="39">
        <f t="shared" si="61"/>
        <v>1703.345514836447</v>
      </c>
      <c r="I192" s="39">
        <f t="shared" si="61"/>
        <v>2034.9301700198769</v>
      </c>
      <c r="J192" s="39">
        <f t="shared" si="61"/>
        <v>1329.625984108863</v>
      </c>
      <c r="K192" s="39">
        <f t="shared" si="61"/>
        <v>1234.6018705724632</v>
      </c>
      <c r="L192" s="39">
        <f t="shared" si="61"/>
        <v>0</v>
      </c>
      <c r="M192" s="39">
        <f t="shared" si="61"/>
        <v>304.50511365880476</v>
      </c>
      <c r="N192" s="39">
        <f t="shared" si="61"/>
        <v>53.28757907911725</v>
      </c>
      <c r="O192" s="39">
        <f t="shared" si="61"/>
        <v>5.366484495110013</v>
      </c>
      <c r="P192" s="39">
        <f t="shared" si="61"/>
        <v>7425.284487404403</v>
      </c>
      <c r="Q192" s="39">
        <f t="shared" si="61"/>
        <v>1703.345514836447</v>
      </c>
      <c r="R192" s="39">
        <f t="shared" si="61"/>
        <v>2034.9301700198769</v>
      </c>
      <c r="S192" s="39">
        <f t="shared" si="61"/>
        <v>1329.625984108863</v>
      </c>
      <c r="T192" s="39">
        <f t="shared" si="61"/>
        <v>1125.1370297368899</v>
      </c>
      <c r="U192" s="39">
        <f t="shared" si="61"/>
        <v>2.7824464960982254</v>
      </c>
      <c r="V192" s="39">
        <f t="shared" si="61"/>
        <v>106.6823943394753</v>
      </c>
      <c r="W192" s="39">
        <f t="shared" si="61"/>
        <v>0</v>
      </c>
      <c r="X192" s="39">
        <f t="shared" si="61"/>
        <v>304.50511365880476</v>
      </c>
      <c r="Y192" s="39">
        <f t="shared" si="61"/>
        <v>0</v>
      </c>
      <c r="Z192" s="39">
        <f t="shared" si="61"/>
        <v>53.28757907911725</v>
      </c>
      <c r="AA192" s="39">
        <f t="shared" si="61"/>
        <v>0</v>
      </c>
      <c r="AB192" s="39">
        <f t="shared" si="61"/>
        <v>5.366484495110013</v>
      </c>
      <c r="AC192" s="39"/>
      <c r="AD192" s="39"/>
      <c r="AE192" s="39"/>
      <c r="AF192" s="39"/>
      <c r="AG192" s="39"/>
      <c r="AH192"/>
      <c r="AI192"/>
      <c r="AJ192"/>
      <c r="AK192"/>
      <c r="AL192"/>
      <c r="AM192"/>
      <c r="AN192"/>
      <c r="AO192" s="289"/>
      <c r="AP192" s="289"/>
      <c r="AQ192" s="289"/>
      <c r="AR192" s="289"/>
      <c r="AS192" s="289"/>
      <c r="AT192" s="289"/>
    </row>
    <row r="193" spans="1:46" ht="11.25">
      <c r="A193" s="253">
        <v>134</v>
      </c>
      <c r="B193" s="261" t="s">
        <v>355</v>
      </c>
      <c r="C193" s="262" t="s">
        <v>356</v>
      </c>
      <c r="D193" s="62" t="s">
        <v>852</v>
      </c>
      <c r="E193" s="62" t="s">
        <v>852</v>
      </c>
      <c r="F193" s="39">
        <f aca="true" t="shared" si="62" ref="F193:AB193">(F70)</f>
        <v>39255968.19655381</v>
      </c>
      <c r="G193" s="39">
        <f t="shared" si="62"/>
        <v>19621167.47188312</v>
      </c>
      <c r="H193" s="39">
        <f t="shared" si="62"/>
        <v>4497029.6916190395</v>
      </c>
      <c r="I193" s="39">
        <f t="shared" si="62"/>
        <v>5371943.930885902</v>
      </c>
      <c r="J193" s="39">
        <f t="shared" si="62"/>
        <v>3509591.145370399</v>
      </c>
      <c r="K193" s="39">
        <f t="shared" si="62"/>
        <v>3257496.053388754</v>
      </c>
      <c r="L193" s="39">
        <f t="shared" si="62"/>
        <v>1920259.1949045993</v>
      </c>
      <c r="M193" s="39">
        <f t="shared" si="62"/>
        <v>803159.7760199719</v>
      </c>
      <c r="N193" s="39">
        <f t="shared" si="62"/>
        <v>140455.27312804398</v>
      </c>
      <c r="O193" s="39">
        <f t="shared" si="62"/>
        <v>134865.65935399383</v>
      </c>
      <c r="P193" s="39">
        <f t="shared" si="62"/>
        <v>19621167.47188312</v>
      </c>
      <c r="Q193" s="39">
        <f t="shared" si="62"/>
        <v>4497029.6916190395</v>
      </c>
      <c r="R193" s="39">
        <f t="shared" si="62"/>
        <v>5371943.930885902</v>
      </c>
      <c r="S193" s="39">
        <f t="shared" si="62"/>
        <v>3509591.145370399</v>
      </c>
      <c r="T193" s="39">
        <f t="shared" si="62"/>
        <v>2969529.296964761</v>
      </c>
      <c r="U193" s="39">
        <f t="shared" si="62"/>
        <v>7319.833220669798</v>
      </c>
      <c r="V193" s="39">
        <f t="shared" si="62"/>
        <v>280646.9232033218</v>
      </c>
      <c r="W193" s="39">
        <f t="shared" si="62"/>
        <v>108506.1709675494</v>
      </c>
      <c r="X193" s="39">
        <f t="shared" si="62"/>
        <v>803159.7760199719</v>
      </c>
      <c r="Y193" s="39">
        <f t="shared" si="62"/>
        <v>1811753.0239370496</v>
      </c>
      <c r="Z193" s="39">
        <f t="shared" si="62"/>
        <v>140455.27312804398</v>
      </c>
      <c r="AA193" s="39">
        <f t="shared" si="62"/>
        <v>120696.04072492267</v>
      </c>
      <c r="AB193" s="39">
        <f t="shared" si="62"/>
        <v>14169.618629071228</v>
      </c>
      <c r="AC193" s="39"/>
      <c r="AD193" s="39"/>
      <c r="AE193" s="39"/>
      <c r="AF193" s="39"/>
      <c r="AG193" s="39"/>
      <c r="AH193"/>
      <c r="AI193"/>
      <c r="AJ193"/>
      <c r="AK193"/>
      <c r="AL193"/>
      <c r="AM193"/>
      <c r="AN193"/>
      <c r="AO193" s="289"/>
      <c r="AP193" s="289"/>
      <c r="AQ193" s="289"/>
      <c r="AR193" s="289"/>
      <c r="AS193" s="289"/>
      <c r="AT193" s="289"/>
    </row>
    <row r="194" spans="1:46" ht="11.25">
      <c r="A194" s="253">
        <v>135</v>
      </c>
      <c r="B194" s="261" t="s">
        <v>357</v>
      </c>
      <c r="C194" s="262" t="s">
        <v>358</v>
      </c>
      <c r="D194" s="62" t="s">
        <v>852</v>
      </c>
      <c r="E194" s="62" t="s">
        <v>852</v>
      </c>
      <c r="F194" s="39">
        <f aca="true" t="shared" si="63" ref="F194:AB194">(F133)</f>
        <v>118961396.43912527</v>
      </c>
      <c r="G194" s="39">
        <f t="shared" si="63"/>
        <v>79447154.204071</v>
      </c>
      <c r="H194" s="39">
        <f t="shared" si="63"/>
        <v>14343161.707726672</v>
      </c>
      <c r="I194" s="39">
        <f t="shared" si="63"/>
        <v>11599805.78687102</v>
      </c>
      <c r="J194" s="39">
        <f t="shared" si="63"/>
        <v>4660565.318855553</v>
      </c>
      <c r="K194" s="39">
        <f t="shared" si="63"/>
        <v>5568441.186476519</v>
      </c>
      <c r="L194" s="39">
        <f t="shared" si="63"/>
        <v>581597.0591558033</v>
      </c>
      <c r="M194" s="39">
        <f t="shared" si="63"/>
        <v>253962.8097535985</v>
      </c>
      <c r="N194" s="39">
        <f t="shared" si="63"/>
        <v>2077615.0033845666</v>
      </c>
      <c r="O194" s="39">
        <f t="shared" si="63"/>
        <v>429093.36283055384</v>
      </c>
      <c r="P194" s="39">
        <f t="shared" si="63"/>
        <v>79447154.204071</v>
      </c>
      <c r="Q194" s="39">
        <f t="shared" si="63"/>
        <v>14343161.707726672</v>
      </c>
      <c r="R194" s="39">
        <f t="shared" si="63"/>
        <v>11599805.78687102</v>
      </c>
      <c r="S194" s="39">
        <f t="shared" si="63"/>
        <v>4660565.318855553</v>
      </c>
      <c r="T194" s="39">
        <f t="shared" si="63"/>
        <v>3976040.4925666214</v>
      </c>
      <c r="U194" s="39">
        <f t="shared" si="63"/>
        <v>18142.261369936812</v>
      </c>
      <c r="V194" s="39">
        <f t="shared" si="63"/>
        <v>1574258.4325399625</v>
      </c>
      <c r="W194" s="39">
        <f t="shared" si="63"/>
        <v>161467.07354539842</v>
      </c>
      <c r="X194" s="39">
        <f t="shared" si="63"/>
        <v>253962.8097535985</v>
      </c>
      <c r="Y194" s="39">
        <f t="shared" si="63"/>
        <v>420129.98561040487</v>
      </c>
      <c r="Z194" s="39">
        <f t="shared" si="63"/>
        <v>2077615.0033845666</v>
      </c>
      <c r="AA194" s="39">
        <f t="shared" si="63"/>
        <v>414680.74122414686</v>
      </c>
      <c r="AB194" s="39">
        <f t="shared" si="63"/>
        <v>14412.621606407276</v>
      </c>
      <c r="AC194" s="39"/>
      <c r="AD194" s="39"/>
      <c r="AE194" s="39"/>
      <c r="AF194" s="39"/>
      <c r="AG194" s="39"/>
      <c r="AH194"/>
      <c r="AI194"/>
      <c r="AJ194"/>
      <c r="AK194"/>
      <c r="AL194"/>
      <c r="AM194"/>
      <c r="AN194"/>
      <c r="AO194" s="289"/>
      <c r="AP194" s="289"/>
      <c r="AQ194" s="289"/>
      <c r="AR194" s="289"/>
      <c r="AS194" s="289"/>
      <c r="AT194" s="289"/>
    </row>
    <row r="195" spans="1:46" ht="11.25">
      <c r="A195" s="253">
        <v>136</v>
      </c>
      <c r="B195" s="261" t="s">
        <v>359</v>
      </c>
      <c r="C195" s="262" t="s">
        <v>360</v>
      </c>
      <c r="D195" s="62" t="s">
        <v>852</v>
      </c>
      <c r="E195" s="62" t="s">
        <v>852</v>
      </c>
      <c r="F195" s="39">
        <f aca="true" t="shared" si="64" ref="F195:AB195">(F189)</f>
        <v>-8934753.377047326</v>
      </c>
      <c r="G195" s="39">
        <f t="shared" si="64"/>
        <v>-4534182.935648873</v>
      </c>
      <c r="H195" s="39">
        <f t="shared" si="64"/>
        <v>-1085904.9926190514</v>
      </c>
      <c r="I195" s="39">
        <f t="shared" si="64"/>
        <v>-1428067.231998974</v>
      </c>
      <c r="J195" s="39">
        <f t="shared" si="64"/>
        <v>-792318.7643593339</v>
      </c>
      <c r="K195" s="39">
        <f t="shared" si="64"/>
        <v>-786064.7316121116</v>
      </c>
      <c r="L195" s="39">
        <f t="shared" si="64"/>
        <v>-193693.685228553</v>
      </c>
      <c r="M195" s="39">
        <f t="shared" si="64"/>
        <v>-106972.67658558332</v>
      </c>
      <c r="N195" s="39">
        <f t="shared" si="64"/>
        <v>26222.22703432948</v>
      </c>
      <c r="O195" s="39">
        <f t="shared" si="64"/>
        <v>-33770.58602917343</v>
      </c>
      <c r="P195" s="39">
        <f t="shared" si="64"/>
        <v>-4534182.935648873</v>
      </c>
      <c r="Q195" s="39">
        <f t="shared" si="64"/>
        <v>-1085904.9926190514</v>
      </c>
      <c r="R195" s="39">
        <f t="shared" si="64"/>
        <v>-1428067.231998974</v>
      </c>
      <c r="S195" s="39">
        <f t="shared" si="64"/>
        <v>-792318.7643593339</v>
      </c>
      <c r="T195" s="39">
        <f t="shared" si="64"/>
        <v>-672296.9474656287</v>
      </c>
      <c r="U195" s="39">
        <f t="shared" si="64"/>
        <v>-2130.6772093344985</v>
      </c>
      <c r="V195" s="39">
        <f t="shared" si="64"/>
        <v>-111637.10693714902</v>
      </c>
      <c r="W195" s="39">
        <f t="shared" si="64"/>
        <v>-15566.483034315845</v>
      </c>
      <c r="X195" s="39">
        <f t="shared" si="64"/>
        <v>-106972.67658558332</v>
      </c>
      <c r="Y195" s="39">
        <f t="shared" si="64"/>
        <v>-178127.2021942371</v>
      </c>
      <c r="Z195" s="39">
        <f t="shared" si="64"/>
        <v>26222.22703432948</v>
      </c>
      <c r="AA195" s="39">
        <f t="shared" si="64"/>
        <v>-33028.09441354983</v>
      </c>
      <c r="AB195" s="39">
        <f t="shared" si="64"/>
        <v>-742.4916156236325</v>
      </c>
      <c r="AC195" s="39"/>
      <c r="AD195" s="39"/>
      <c r="AE195" s="39"/>
      <c r="AF195" s="39"/>
      <c r="AG195" s="39"/>
      <c r="AH195"/>
      <c r="AI195"/>
      <c r="AJ195"/>
      <c r="AK195"/>
      <c r="AL195"/>
      <c r="AM195"/>
      <c r="AN195"/>
      <c r="AO195" s="289"/>
      <c r="AP195" s="289"/>
      <c r="AQ195" s="289"/>
      <c r="AR195" s="289"/>
      <c r="AS195" s="289"/>
      <c r="AT195" s="289"/>
    </row>
    <row r="196" spans="1:46" ht="22.5">
      <c r="A196" s="253">
        <v>137</v>
      </c>
      <c r="B196" s="261" t="s">
        <v>361</v>
      </c>
      <c r="C196" s="262" t="s">
        <v>362</v>
      </c>
      <c r="D196" s="62" t="s">
        <v>852</v>
      </c>
      <c r="E196" s="62" t="s">
        <v>852</v>
      </c>
      <c r="F196" s="39">
        <f aca="true" t="shared" si="65" ref="F196:AB196">(F191+F192+F193+F194+F195)</f>
        <v>232200621.99999997</v>
      </c>
      <c r="G196" s="39">
        <f t="shared" si="65"/>
        <v>138228136.73512328</v>
      </c>
      <c r="H196" s="39">
        <f t="shared" si="65"/>
        <v>27777602.770698395</v>
      </c>
      <c r="I196" s="39">
        <f t="shared" si="65"/>
        <v>27518204.797902282</v>
      </c>
      <c r="J196" s="39">
        <f t="shared" si="65"/>
        <v>15202005.943125268</v>
      </c>
      <c r="K196" s="39">
        <f t="shared" si="65"/>
        <v>15304872.488886746</v>
      </c>
      <c r="L196" s="39">
        <f t="shared" si="65"/>
        <v>2308162.5688318494</v>
      </c>
      <c r="M196" s="39">
        <f t="shared" si="65"/>
        <v>2742006.6182728936</v>
      </c>
      <c r="N196" s="39">
        <f t="shared" si="65"/>
        <v>2557862.627005679</v>
      </c>
      <c r="O196" s="39">
        <f t="shared" si="65"/>
        <v>561767.4501536009</v>
      </c>
      <c r="P196" s="39">
        <f t="shared" si="65"/>
        <v>138228136.73512328</v>
      </c>
      <c r="Q196" s="39">
        <f t="shared" si="65"/>
        <v>27777602.770698395</v>
      </c>
      <c r="R196" s="39">
        <f t="shared" si="65"/>
        <v>27518204.797902282</v>
      </c>
      <c r="S196" s="39">
        <f t="shared" si="65"/>
        <v>15202005.943125268</v>
      </c>
      <c r="T196" s="39">
        <f t="shared" si="65"/>
        <v>12894128.272536175</v>
      </c>
      <c r="U196" s="39">
        <f t="shared" si="65"/>
        <v>39704.69059759608</v>
      </c>
      <c r="V196" s="39">
        <f t="shared" si="65"/>
        <v>2371039.525752975</v>
      </c>
      <c r="W196" s="39">
        <f t="shared" si="65"/>
        <v>254406.76147863202</v>
      </c>
      <c r="X196" s="39">
        <f t="shared" si="65"/>
        <v>2742006.6182728936</v>
      </c>
      <c r="Y196" s="39">
        <f t="shared" si="65"/>
        <v>2053755.8073532172</v>
      </c>
      <c r="Z196" s="39">
        <f t="shared" si="65"/>
        <v>2557862.627005679</v>
      </c>
      <c r="AA196" s="39">
        <f t="shared" si="65"/>
        <v>502348.68753551977</v>
      </c>
      <c r="AB196" s="39">
        <f t="shared" si="65"/>
        <v>59418.762618081564</v>
      </c>
      <c r="AC196" s="39"/>
      <c r="AD196" s="39"/>
      <c r="AE196" s="39"/>
      <c r="AF196" s="39"/>
      <c r="AG196" s="39"/>
      <c r="AH196"/>
      <c r="AI196"/>
      <c r="AJ196"/>
      <c r="AK196"/>
      <c r="AL196"/>
      <c r="AM196"/>
      <c r="AN196"/>
      <c r="AO196" s="289"/>
      <c r="AP196" s="289"/>
      <c r="AQ196" s="289"/>
      <c r="AR196" s="289"/>
      <c r="AS196" s="289"/>
      <c r="AT196" s="289"/>
    </row>
    <row r="197" spans="1:46" ht="11.25">
      <c r="A197" s="61"/>
      <c r="B197" s="257"/>
      <c r="C197" s="253"/>
      <c r="E197" s="253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/>
      <c r="AI197"/>
      <c r="AJ197"/>
      <c r="AK197"/>
      <c r="AL197"/>
      <c r="AM197"/>
      <c r="AN197"/>
      <c r="AO197" s="289"/>
      <c r="AP197" s="289"/>
      <c r="AQ197" s="289"/>
      <c r="AR197" s="289"/>
      <c r="AS197" s="289"/>
      <c r="AT197" s="289"/>
    </row>
    <row r="198" spans="1:46" s="261" customFormat="1" ht="11.25">
      <c r="A198" s="62">
        <v>138</v>
      </c>
      <c r="B198" s="282" t="s">
        <v>363</v>
      </c>
      <c r="C198" s="283" t="s">
        <v>830</v>
      </c>
      <c r="D198" s="62" t="s">
        <v>852</v>
      </c>
      <c r="E198" s="62" t="s">
        <v>852</v>
      </c>
      <c r="F198" s="39">
        <v>232200621.99999997</v>
      </c>
      <c r="G198" s="39">
        <v>138228136.73512325</v>
      </c>
      <c r="H198" s="39">
        <v>27777602.770698383</v>
      </c>
      <c r="I198" s="39">
        <v>27518204.797902297</v>
      </c>
      <c r="J198" s="39">
        <v>15202005.943125278</v>
      </c>
      <c r="K198" s="39">
        <v>15304872.488886742</v>
      </c>
      <c r="L198" s="39">
        <v>2308162.5688318494</v>
      </c>
      <c r="M198" s="39">
        <v>2742006.618272894</v>
      </c>
      <c r="N198" s="39">
        <v>2557862.6270056795</v>
      </c>
      <c r="O198" s="39">
        <v>561767.450153601</v>
      </c>
      <c r="P198" s="39">
        <v>138228136.73512325</v>
      </c>
      <c r="Q198" s="39">
        <v>27777602.770698383</v>
      </c>
      <c r="R198" s="39">
        <v>27518204.797902297</v>
      </c>
      <c r="S198" s="39">
        <v>15202005.943125278</v>
      </c>
      <c r="T198" s="39">
        <v>12894128.272536173</v>
      </c>
      <c r="U198" s="39">
        <v>39704.69059759608</v>
      </c>
      <c r="V198" s="39">
        <v>2371039.525752974</v>
      </c>
      <c r="W198" s="39">
        <v>254406.76147863202</v>
      </c>
      <c r="X198" s="39">
        <v>2742006.618272894</v>
      </c>
      <c r="Y198" s="39">
        <v>2053755.8073532172</v>
      </c>
      <c r="Z198" s="39">
        <v>2557862.6270056795</v>
      </c>
      <c r="AA198" s="39">
        <v>502348.6875355195</v>
      </c>
      <c r="AB198" s="39">
        <v>59418.76261808157</v>
      </c>
      <c r="AC198" s="39"/>
      <c r="AD198" s="39"/>
      <c r="AE198" s="39"/>
      <c r="AF198" s="39"/>
      <c r="AG198" s="39"/>
      <c r="AH198"/>
      <c r="AI198"/>
      <c r="AJ198"/>
      <c r="AK198"/>
      <c r="AL198"/>
      <c r="AM198"/>
      <c r="AN198"/>
      <c r="AO198" s="277"/>
      <c r="AP198" s="277"/>
      <c r="AQ198" s="277"/>
      <c r="AR198" s="277"/>
      <c r="AS198" s="277"/>
      <c r="AT198" s="277"/>
    </row>
    <row r="199" spans="1:46" s="261" customFormat="1" ht="11.25">
      <c r="A199" s="62">
        <v>139</v>
      </c>
      <c r="B199" s="279" t="s">
        <v>1276</v>
      </c>
      <c r="C199" s="274" t="s">
        <v>364</v>
      </c>
      <c r="D199" s="62" t="s">
        <v>852</v>
      </c>
      <c r="E199" s="62" t="s">
        <v>852</v>
      </c>
      <c r="F199" s="39">
        <f aca="true" t="shared" si="66" ref="F199:AB199">(F198-F196)</f>
        <v>0</v>
      </c>
      <c r="G199" s="39">
        <f t="shared" si="66"/>
        <v>-2.9802322387695312E-08</v>
      </c>
      <c r="H199" s="39">
        <f t="shared" si="66"/>
        <v>-1.1175870895385742E-08</v>
      </c>
      <c r="I199" s="39">
        <f t="shared" si="66"/>
        <v>1.4901161193847656E-08</v>
      </c>
      <c r="J199" s="39">
        <f t="shared" si="66"/>
        <v>9.313225746154785E-09</v>
      </c>
      <c r="K199" s="39">
        <f t="shared" si="66"/>
        <v>-3.725290298461914E-09</v>
      </c>
      <c r="L199" s="39">
        <f t="shared" si="66"/>
        <v>0</v>
      </c>
      <c r="M199" s="39">
        <f t="shared" si="66"/>
        <v>4.656612873077393E-10</v>
      </c>
      <c r="N199" s="39">
        <f t="shared" si="66"/>
        <v>4.656612873077393E-10</v>
      </c>
      <c r="O199" s="39">
        <f t="shared" si="66"/>
        <v>1.1641532182693481E-10</v>
      </c>
      <c r="P199" s="39">
        <f t="shared" si="66"/>
        <v>-2.9802322387695312E-08</v>
      </c>
      <c r="Q199" s="39">
        <f t="shared" si="66"/>
        <v>-1.1175870895385742E-08</v>
      </c>
      <c r="R199" s="39">
        <f t="shared" si="66"/>
        <v>1.4901161193847656E-08</v>
      </c>
      <c r="S199" s="39">
        <f t="shared" si="66"/>
        <v>9.313225746154785E-09</v>
      </c>
      <c r="T199" s="39">
        <f t="shared" si="66"/>
        <v>-1.862645149230957E-09</v>
      </c>
      <c r="U199" s="39">
        <f t="shared" si="66"/>
        <v>0</v>
      </c>
      <c r="V199" s="39">
        <f t="shared" si="66"/>
        <v>-9.313225746154785E-10</v>
      </c>
      <c r="W199" s="39">
        <f t="shared" si="66"/>
        <v>0</v>
      </c>
      <c r="X199" s="39">
        <f t="shared" si="66"/>
        <v>4.656612873077393E-10</v>
      </c>
      <c r="Y199" s="39">
        <f t="shared" si="66"/>
        <v>0</v>
      </c>
      <c r="Z199" s="39">
        <f t="shared" si="66"/>
        <v>4.656612873077393E-10</v>
      </c>
      <c r="AA199" s="39">
        <f t="shared" si="66"/>
        <v>-2.9103830456733704E-10</v>
      </c>
      <c r="AB199" s="39">
        <f t="shared" si="66"/>
        <v>7.275957614183426E-12</v>
      </c>
      <c r="AC199" s="39"/>
      <c r="AD199" s="39"/>
      <c r="AE199" s="39"/>
      <c r="AF199" s="39"/>
      <c r="AG199" s="39"/>
      <c r="AH199"/>
      <c r="AI199"/>
      <c r="AJ199"/>
      <c r="AK199"/>
      <c r="AL199"/>
      <c r="AM199"/>
      <c r="AN199"/>
      <c r="AO199" s="277"/>
      <c r="AP199" s="277"/>
      <c r="AQ199" s="277"/>
      <c r="AR199" s="277"/>
      <c r="AS199" s="277"/>
      <c r="AT199" s="277"/>
    </row>
    <row r="200" spans="1:46" s="261" customFormat="1" ht="11.25">
      <c r="A200" s="62"/>
      <c r="B200" s="279"/>
      <c r="C200" s="274"/>
      <c r="D200" s="61"/>
      <c r="E200" s="62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/>
      <c r="AI200"/>
      <c r="AJ200"/>
      <c r="AK200"/>
      <c r="AL200"/>
      <c r="AM200"/>
      <c r="AN200"/>
      <c r="AO200" s="277"/>
      <c r="AP200" s="277"/>
      <c r="AQ200" s="277"/>
      <c r="AR200" s="277"/>
      <c r="AS200" s="277"/>
      <c r="AT200" s="277"/>
    </row>
    <row r="201" spans="1:46" s="261" customFormat="1" ht="11.25">
      <c r="A201" s="294"/>
      <c r="B201" s="281" t="s">
        <v>365</v>
      </c>
      <c r="C201" s="294"/>
      <c r="D201" s="61"/>
      <c r="E201" s="294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/>
      <c r="AI201"/>
      <c r="AJ201"/>
      <c r="AK201"/>
      <c r="AL201"/>
      <c r="AM201"/>
      <c r="AN201"/>
      <c r="AO201" s="277"/>
      <c r="AP201" s="277"/>
      <c r="AQ201" s="277"/>
      <c r="AR201" s="277"/>
      <c r="AS201" s="277"/>
      <c r="AT201" s="277"/>
    </row>
    <row r="202" spans="1:46" s="261" customFormat="1" ht="11.25">
      <c r="A202" s="294">
        <v>140</v>
      </c>
      <c r="B202" s="159" t="s">
        <v>366</v>
      </c>
      <c r="C202" s="158" t="s">
        <v>367</v>
      </c>
      <c r="D202" s="158" t="s">
        <v>852</v>
      </c>
      <c r="E202" s="158" t="s">
        <v>852</v>
      </c>
      <c r="F202" s="39">
        <v>146121367</v>
      </c>
      <c r="G202" s="39">
        <v>76999275.06235686</v>
      </c>
      <c r="H202" s="39">
        <v>17663480.779168192</v>
      </c>
      <c r="I202" s="39">
        <v>21101972.343260523</v>
      </c>
      <c r="J202" s="39">
        <v>13788055.805016503</v>
      </c>
      <c r="K202" s="39">
        <v>12802667.586133119</v>
      </c>
      <c r="L202" s="39">
        <v>1.286093068416025E-16</v>
      </c>
      <c r="M202" s="39">
        <v>3157680.0921609686</v>
      </c>
      <c r="N202" s="39">
        <v>552585.5562679365</v>
      </c>
      <c r="O202" s="39">
        <v>55649.775635908816</v>
      </c>
      <c r="P202" s="39">
        <v>76999275.06235686</v>
      </c>
      <c r="Q202" s="39">
        <v>17663480.779168192</v>
      </c>
      <c r="R202" s="39">
        <v>21101972.343260523</v>
      </c>
      <c r="S202" s="39">
        <v>13788055.805016503</v>
      </c>
      <c r="T202" s="39">
        <v>11667530.824241616</v>
      </c>
      <c r="U202" s="39">
        <v>28853.623516080348</v>
      </c>
      <c r="V202" s="39">
        <v>1106283.1383754222</v>
      </c>
      <c r="W202" s="39">
        <v>7.279575299529658E-18</v>
      </c>
      <c r="X202" s="39">
        <v>3157680.0921609686</v>
      </c>
      <c r="Y202" s="39">
        <v>1.2132973154207283E-16</v>
      </c>
      <c r="Z202" s="39">
        <v>552585.5562679365</v>
      </c>
      <c r="AA202" s="39">
        <v>0</v>
      </c>
      <c r="AB202" s="39">
        <v>55649.775635908816</v>
      </c>
      <c r="AC202" s="39"/>
      <c r="AD202" s="39"/>
      <c r="AE202" s="39"/>
      <c r="AF202" s="39"/>
      <c r="AG202" s="39"/>
      <c r="AH202"/>
      <c r="AI202"/>
      <c r="AJ202"/>
      <c r="AK202"/>
      <c r="AL202"/>
      <c r="AM202"/>
      <c r="AN202"/>
      <c r="AO202" s="277"/>
      <c r="AP202" s="277"/>
      <c r="AQ202" s="277"/>
      <c r="AR202" s="277"/>
      <c r="AS202" s="277"/>
      <c r="AT202" s="277"/>
    </row>
    <row r="203" spans="1:46" s="261" customFormat="1" ht="11.25">
      <c r="A203" s="294">
        <v>141</v>
      </c>
      <c r="B203" s="295" t="s">
        <v>368</v>
      </c>
      <c r="C203" s="294" t="s">
        <v>369</v>
      </c>
      <c r="D203" s="262" t="s">
        <v>852</v>
      </c>
      <c r="E203" s="262" t="s">
        <v>852</v>
      </c>
      <c r="F203" s="39">
        <v>52576332.00000001</v>
      </c>
      <c r="G203" s="39">
        <v>27649708.833321825</v>
      </c>
      <c r="H203" s="39">
        <v>6347665.626173129</v>
      </c>
      <c r="I203" s="39">
        <v>7583959.64901891</v>
      </c>
      <c r="J203" s="39">
        <v>4955906.591626571</v>
      </c>
      <c r="K203" s="39">
        <v>4603268.998279914</v>
      </c>
      <c r="L203" s="39">
        <v>69783.38049154264</v>
      </c>
      <c r="M203" s="39">
        <v>1142582.0828068538</v>
      </c>
      <c r="N203" s="39">
        <v>198859.50602750608</v>
      </c>
      <c r="O203" s="39">
        <v>24597.33225375371</v>
      </c>
      <c r="P203" s="39">
        <v>27649708.833321825</v>
      </c>
      <c r="Q203" s="39">
        <v>6347665.626173129</v>
      </c>
      <c r="R203" s="39">
        <v>7583959.64901891</v>
      </c>
      <c r="S203" s="39">
        <v>4955906.591626571</v>
      </c>
      <c r="T203" s="39">
        <v>4194087.502325181</v>
      </c>
      <c r="U203" s="39">
        <v>10400.697897642247</v>
      </c>
      <c r="V203" s="39">
        <v>398780.79805709125</v>
      </c>
      <c r="W203" s="39">
        <v>4196.309239507812</v>
      </c>
      <c r="X203" s="39">
        <v>1142582.0828068538</v>
      </c>
      <c r="Y203" s="39">
        <v>65587.07125203485</v>
      </c>
      <c r="Z203" s="39">
        <v>198859.50602750608</v>
      </c>
      <c r="AA203" s="39">
        <v>4600.448801889561</v>
      </c>
      <c r="AB203" s="39">
        <v>19996.883451864152</v>
      </c>
      <c r="AC203" s="39"/>
      <c r="AD203" s="39"/>
      <c r="AE203" s="39"/>
      <c r="AF203" s="39"/>
      <c r="AG203" s="39"/>
      <c r="AH203"/>
      <c r="AI203"/>
      <c r="AJ203"/>
      <c r="AK203"/>
      <c r="AL203"/>
      <c r="AM203"/>
      <c r="AN203"/>
      <c r="AO203" s="277"/>
      <c r="AP203" s="277"/>
      <c r="AQ203" s="277"/>
      <c r="AR203" s="277"/>
      <c r="AS203" s="277"/>
      <c r="AT203" s="277"/>
    </row>
    <row r="204" spans="1:46" s="261" customFormat="1" ht="11.25">
      <c r="A204" s="294">
        <v>142</v>
      </c>
      <c r="B204" s="295" t="s">
        <v>370</v>
      </c>
      <c r="C204" s="294" t="s">
        <v>371</v>
      </c>
      <c r="D204" s="262" t="s">
        <v>852</v>
      </c>
      <c r="E204" s="262" t="s">
        <v>852</v>
      </c>
      <c r="F204" s="39">
        <v>586217224.03</v>
      </c>
      <c r="G204" s="39">
        <v>307996975.5070476</v>
      </c>
      <c r="H204" s="39">
        <v>70694302.18135384</v>
      </c>
      <c r="I204" s="39">
        <v>84461223.08820853</v>
      </c>
      <c r="J204" s="39">
        <v>55191525.65736096</v>
      </c>
      <c r="K204" s="39">
        <v>51259965.53235523</v>
      </c>
      <c r="L204" s="39">
        <v>1474477.1525806938</v>
      </c>
      <c r="M204" s="39">
        <v>12645655.24270858</v>
      </c>
      <c r="N204" s="39">
        <v>2213914.3754989454</v>
      </c>
      <c r="O204" s="39">
        <v>279185.2928856169</v>
      </c>
      <c r="P204" s="39">
        <v>307996975.5070476</v>
      </c>
      <c r="Q204" s="39">
        <v>70694302.18135384</v>
      </c>
      <c r="R204" s="39">
        <v>84461223.08820853</v>
      </c>
      <c r="S204" s="39">
        <v>55191525.65736096</v>
      </c>
      <c r="T204" s="39">
        <v>46706457.44998167</v>
      </c>
      <c r="U204" s="39">
        <v>115742.8196713048</v>
      </c>
      <c r="V204" s="39">
        <v>4437765.26270226</v>
      </c>
      <c r="W204" s="39">
        <v>74360.27386884071</v>
      </c>
      <c r="X204" s="39">
        <v>12645655.24270858</v>
      </c>
      <c r="Y204" s="39">
        <v>1400116.878711853</v>
      </c>
      <c r="Z204" s="39">
        <v>2213914.3754989454</v>
      </c>
      <c r="AA204" s="39">
        <v>56473.796030529986</v>
      </c>
      <c r="AB204" s="39">
        <v>222711.49685508688</v>
      </c>
      <c r="AC204" s="39"/>
      <c r="AD204" s="39"/>
      <c r="AE204" s="39"/>
      <c r="AF204" s="39"/>
      <c r="AG204" s="39"/>
      <c r="AH204"/>
      <c r="AI204"/>
      <c r="AJ204"/>
      <c r="AK204"/>
      <c r="AL204"/>
      <c r="AM204"/>
      <c r="AN204"/>
      <c r="AO204" s="277"/>
      <c r="AP204" s="277"/>
      <c r="AQ204" s="277"/>
      <c r="AR204" s="277"/>
      <c r="AS204" s="277"/>
      <c r="AT204" s="277"/>
    </row>
    <row r="205" spans="1:46" s="261" customFormat="1" ht="11.25">
      <c r="A205" s="294">
        <v>143</v>
      </c>
      <c r="B205" s="207" t="s">
        <v>372</v>
      </c>
      <c r="C205" s="168" t="s">
        <v>1018</v>
      </c>
      <c r="D205" s="262" t="s">
        <v>852</v>
      </c>
      <c r="E205" s="294" t="s">
        <v>933</v>
      </c>
      <c r="F205" s="39">
        <v>43721038</v>
      </c>
      <c r="G205" s="39">
        <v>23038986.700512845</v>
      </c>
      <c r="H205" s="39">
        <v>5285097.793796865</v>
      </c>
      <c r="I205" s="39">
        <v>6313930.3555423375</v>
      </c>
      <c r="J205" s="39">
        <v>4125530.19571222</v>
      </c>
      <c r="K205" s="39">
        <v>3830691.756631966</v>
      </c>
      <c r="L205" s="39">
        <v>3.848124683623691E-17</v>
      </c>
      <c r="M205" s="39">
        <v>944810.8386586145</v>
      </c>
      <c r="N205" s="39">
        <v>165339.3654867846</v>
      </c>
      <c r="O205" s="39">
        <v>16650.993658367865</v>
      </c>
      <c r="P205" s="39">
        <v>23038986.700512845</v>
      </c>
      <c r="Q205" s="39">
        <v>5285097.793796865</v>
      </c>
      <c r="R205" s="39">
        <v>6313930.3555423375</v>
      </c>
      <c r="S205" s="39">
        <v>4125530.19571222</v>
      </c>
      <c r="T205" s="39">
        <v>3491046.990635113</v>
      </c>
      <c r="U205" s="39">
        <v>8633.305286448918</v>
      </c>
      <c r="V205" s="39">
        <v>331011.46071040444</v>
      </c>
      <c r="W205" s="39">
        <v>2.1781249028049233E-18</v>
      </c>
      <c r="X205" s="39">
        <v>944810.8386586145</v>
      </c>
      <c r="Y205" s="39">
        <v>3.6303121933431985E-17</v>
      </c>
      <c r="Z205" s="39">
        <v>165339.3654867846</v>
      </c>
      <c r="AA205" s="39">
        <v>0</v>
      </c>
      <c r="AB205" s="39">
        <v>16650.993658367865</v>
      </c>
      <c r="AC205" s="39"/>
      <c r="AD205" s="39"/>
      <c r="AE205" s="39"/>
      <c r="AF205" s="39"/>
      <c r="AG205" s="39"/>
      <c r="AH205"/>
      <c r="AI205"/>
      <c r="AJ205"/>
      <c r="AK205"/>
      <c r="AL205"/>
      <c r="AM205"/>
      <c r="AN205"/>
      <c r="AO205" s="277"/>
      <c r="AP205" s="277"/>
      <c r="AQ205" s="277"/>
      <c r="AR205" s="277"/>
      <c r="AS205" s="277"/>
      <c r="AT205" s="277"/>
    </row>
    <row r="206" spans="1:46" s="261" customFormat="1" ht="11.25">
      <c r="A206" s="294">
        <v>144</v>
      </c>
      <c r="B206" s="173" t="s">
        <v>373</v>
      </c>
      <c r="C206" s="172" t="s">
        <v>1185</v>
      </c>
      <c r="D206" s="262" t="s">
        <v>852</v>
      </c>
      <c r="E206" s="294" t="s">
        <v>933</v>
      </c>
      <c r="F206" s="39">
        <v>19860502</v>
      </c>
      <c r="G206" s="39">
        <v>10465575.896059668</v>
      </c>
      <c r="H206" s="39">
        <v>2400782.32597996</v>
      </c>
      <c r="I206" s="39">
        <v>2868134.705633231</v>
      </c>
      <c r="J206" s="39">
        <v>1874042.8967629485</v>
      </c>
      <c r="K206" s="39">
        <v>1740111.0489182048</v>
      </c>
      <c r="L206" s="39">
        <v>1.7480300439197644E-17</v>
      </c>
      <c r="M206" s="39">
        <v>429185.0882131639</v>
      </c>
      <c r="N206" s="39">
        <v>75106.24059129192</v>
      </c>
      <c r="O206" s="39">
        <v>7563.797841533458</v>
      </c>
      <c r="P206" s="39">
        <v>10465575.896059668</v>
      </c>
      <c r="Q206" s="39">
        <v>2400782.32597996</v>
      </c>
      <c r="R206" s="39">
        <v>2868134.705633231</v>
      </c>
      <c r="S206" s="39">
        <v>1874042.8967629485</v>
      </c>
      <c r="T206" s="39">
        <v>1585825.7011099015</v>
      </c>
      <c r="U206" s="39">
        <v>3921.7224647806693</v>
      </c>
      <c r="V206" s="39">
        <v>150363.6253435225</v>
      </c>
      <c r="W206" s="39">
        <v>9.894242215476902E-19</v>
      </c>
      <c r="X206" s="39">
        <v>429185.0882131639</v>
      </c>
      <c r="Y206" s="39">
        <v>1.6490876217649955E-17</v>
      </c>
      <c r="Z206" s="39">
        <v>75106.24059129192</v>
      </c>
      <c r="AA206" s="39">
        <v>0</v>
      </c>
      <c r="AB206" s="39">
        <v>7563.797841533458</v>
      </c>
      <c r="AC206" s="39"/>
      <c r="AD206" s="39"/>
      <c r="AE206" s="39"/>
      <c r="AF206" s="39"/>
      <c r="AG206" s="39"/>
      <c r="AH206"/>
      <c r="AI206"/>
      <c r="AJ206"/>
      <c r="AK206"/>
      <c r="AL206"/>
      <c r="AM206"/>
      <c r="AN206"/>
      <c r="AO206" s="277"/>
      <c r="AP206" s="277"/>
      <c r="AQ206" s="277"/>
      <c r="AR206" s="277"/>
      <c r="AS206" s="277"/>
      <c r="AT206" s="277"/>
    </row>
    <row r="207" spans="1:46" s="261" customFormat="1" ht="11.25">
      <c r="A207" s="294">
        <v>145</v>
      </c>
      <c r="B207" s="173" t="s">
        <v>374</v>
      </c>
      <c r="C207" s="172" t="s">
        <v>1187</v>
      </c>
      <c r="D207" s="262" t="s">
        <v>852</v>
      </c>
      <c r="E207" s="294" t="s">
        <v>933</v>
      </c>
      <c r="F207" s="39">
        <v>10489004</v>
      </c>
      <c r="G207" s="39">
        <v>5527225.214955465</v>
      </c>
      <c r="H207" s="39">
        <v>1267934.4872719282</v>
      </c>
      <c r="I207" s="39">
        <v>1514759.1133358958</v>
      </c>
      <c r="J207" s="39">
        <v>989745.5482403291</v>
      </c>
      <c r="K207" s="39">
        <v>919011.6016476947</v>
      </c>
      <c r="L207" s="39">
        <v>9.231938912115406E-18</v>
      </c>
      <c r="M207" s="39">
        <v>226667.18630819247</v>
      </c>
      <c r="N207" s="39">
        <v>39666.15033129693</v>
      </c>
      <c r="O207" s="39">
        <v>3994.6979091986605</v>
      </c>
      <c r="P207" s="39">
        <v>5527225.214955465</v>
      </c>
      <c r="Q207" s="39">
        <v>1267934.4872719282</v>
      </c>
      <c r="R207" s="39">
        <v>1514759.1133358958</v>
      </c>
      <c r="S207" s="39">
        <v>989745.5482403291</v>
      </c>
      <c r="T207" s="39">
        <v>837528.2821272374</v>
      </c>
      <c r="U207" s="39">
        <v>2071.1945055555143</v>
      </c>
      <c r="V207" s="39">
        <v>79412.12501490187</v>
      </c>
      <c r="W207" s="39">
        <v>5.225484540879485E-19</v>
      </c>
      <c r="X207" s="39">
        <v>226667.18630819247</v>
      </c>
      <c r="Y207" s="39">
        <v>8.709390458027457E-18</v>
      </c>
      <c r="Z207" s="39">
        <v>39666.15033129693</v>
      </c>
      <c r="AA207" s="39">
        <v>0</v>
      </c>
      <c r="AB207" s="39">
        <v>3994.6979091986605</v>
      </c>
      <c r="AC207" s="39"/>
      <c r="AD207" s="39"/>
      <c r="AE207" s="39"/>
      <c r="AF207" s="39"/>
      <c r="AG207" s="39"/>
      <c r="AH207"/>
      <c r="AI207"/>
      <c r="AJ207"/>
      <c r="AK207"/>
      <c r="AL207"/>
      <c r="AM207"/>
      <c r="AN207"/>
      <c r="AO207" s="277"/>
      <c r="AP207" s="277"/>
      <c r="AQ207" s="277"/>
      <c r="AR207" s="277"/>
      <c r="AS207" s="277"/>
      <c r="AT207" s="277"/>
    </row>
    <row r="208" spans="1:46" s="291" customFormat="1" ht="11.25">
      <c r="A208" s="294">
        <v>146</v>
      </c>
      <c r="B208" s="173" t="s">
        <v>375</v>
      </c>
      <c r="C208" s="172" t="s">
        <v>1189</v>
      </c>
      <c r="D208" s="262" t="s">
        <v>852</v>
      </c>
      <c r="E208" s="294" t="s">
        <v>933</v>
      </c>
      <c r="F208" s="39">
        <v>4184762</v>
      </c>
      <c r="G208" s="39">
        <v>2205178.112715703</v>
      </c>
      <c r="H208" s="39">
        <v>505863.4795853876</v>
      </c>
      <c r="I208" s="39">
        <v>604338.2552472808</v>
      </c>
      <c r="J208" s="39">
        <v>394875.391404684</v>
      </c>
      <c r="K208" s="39">
        <v>366654.9110034099</v>
      </c>
      <c r="L208" s="39">
        <v>3.6832350474594055E-18</v>
      </c>
      <c r="M208" s="39">
        <v>90432.63096376396</v>
      </c>
      <c r="N208" s="39">
        <v>15825.46813717478</v>
      </c>
      <c r="O208" s="39">
        <v>1593.7509425960752</v>
      </c>
      <c r="P208" s="39">
        <v>2205178.112715703</v>
      </c>
      <c r="Q208" s="39">
        <v>505863.4795853876</v>
      </c>
      <c r="R208" s="39">
        <v>604338.2552472808</v>
      </c>
      <c r="S208" s="39">
        <v>394875.391404684</v>
      </c>
      <c r="T208" s="39">
        <v>334145.7901027917</v>
      </c>
      <c r="U208" s="39">
        <v>826.3373778346834</v>
      </c>
      <c r="V208" s="39">
        <v>31682.783522783557</v>
      </c>
      <c r="W208" s="39">
        <v>2.0847936694713736E-19</v>
      </c>
      <c r="X208" s="39">
        <v>90432.63096376396</v>
      </c>
      <c r="Y208" s="39">
        <v>3.474755680512268E-18</v>
      </c>
      <c r="Z208" s="39">
        <v>15825.46813717478</v>
      </c>
      <c r="AA208" s="39">
        <v>0</v>
      </c>
      <c r="AB208" s="39">
        <v>1593.7509425960752</v>
      </c>
      <c r="AC208" s="39"/>
      <c r="AD208" s="39"/>
      <c r="AE208" s="39"/>
      <c r="AF208" s="39"/>
      <c r="AG208" s="39"/>
      <c r="AH208"/>
      <c r="AI208"/>
      <c r="AJ208"/>
      <c r="AK208"/>
      <c r="AL208"/>
      <c r="AM208"/>
      <c r="AN208"/>
      <c r="AO208" s="293"/>
      <c r="AP208" s="293"/>
      <c r="AQ208" s="293"/>
      <c r="AR208" s="293"/>
      <c r="AS208" s="293"/>
      <c r="AT208" s="293"/>
    </row>
    <row r="209" spans="1:46" s="291" customFormat="1" ht="11.25">
      <c r="A209" s="294">
        <v>147</v>
      </c>
      <c r="B209" s="173" t="s">
        <v>376</v>
      </c>
      <c r="C209" s="174" t="s">
        <v>1199</v>
      </c>
      <c r="D209" s="262" t="s">
        <v>852</v>
      </c>
      <c r="E209" s="294" t="s">
        <v>933</v>
      </c>
      <c r="F209" s="39">
        <v>26792</v>
      </c>
      <c r="G209" s="39">
        <v>14118.158212074932</v>
      </c>
      <c r="H209" s="39">
        <v>3238.6774552654865</v>
      </c>
      <c r="I209" s="39">
        <v>3869.14011706882</v>
      </c>
      <c r="J209" s="39">
        <v>2528.101116984501</v>
      </c>
      <c r="K209" s="39">
        <v>2347.4258214931597</v>
      </c>
      <c r="L209" s="39">
        <v>2.358108618639062E-20</v>
      </c>
      <c r="M209" s="39">
        <v>578.9746343474645</v>
      </c>
      <c r="N209" s="39">
        <v>101.31900985795289</v>
      </c>
      <c r="O209" s="39">
        <v>10.20363290768604</v>
      </c>
      <c r="P209" s="39">
        <v>14118.158212074932</v>
      </c>
      <c r="Q209" s="39">
        <v>3238.6774552654865</v>
      </c>
      <c r="R209" s="39">
        <v>3869.14011706882</v>
      </c>
      <c r="S209" s="39">
        <v>2528.101116984501</v>
      </c>
      <c r="T209" s="39">
        <v>2139.293467211276</v>
      </c>
      <c r="U209" s="39">
        <v>5.290439701695541</v>
      </c>
      <c r="V209" s="39">
        <v>202.84191458018807</v>
      </c>
      <c r="W209" s="39">
        <v>1.334742381824272E-21</v>
      </c>
      <c r="X209" s="39">
        <v>578.9746343474645</v>
      </c>
      <c r="Y209" s="39">
        <v>2.224634380456635E-20</v>
      </c>
      <c r="Z209" s="39">
        <v>101.31900985795289</v>
      </c>
      <c r="AA209" s="39">
        <v>0</v>
      </c>
      <c r="AB209" s="39">
        <v>10.20363290768604</v>
      </c>
      <c r="AC209" s="39"/>
      <c r="AD209" s="39"/>
      <c r="AE209" s="39"/>
      <c r="AF209" s="39"/>
      <c r="AG209" s="39"/>
      <c r="AH209"/>
      <c r="AI209"/>
      <c r="AJ209"/>
      <c r="AK209"/>
      <c r="AL209"/>
      <c r="AM209"/>
      <c r="AN209"/>
      <c r="AO209" s="293"/>
      <c r="AP209" s="293"/>
      <c r="AQ209" s="293"/>
      <c r="AR209" s="293"/>
      <c r="AS209" s="293"/>
      <c r="AT209" s="293"/>
    </row>
    <row r="210" spans="1:46" s="261" customFormat="1" ht="11.25">
      <c r="A210" s="294">
        <v>148</v>
      </c>
      <c r="B210" s="296" t="s">
        <v>377</v>
      </c>
      <c r="C210" s="294" t="s">
        <v>1205</v>
      </c>
      <c r="D210" s="262" t="s">
        <v>852</v>
      </c>
      <c r="E210" s="294" t="s">
        <v>933</v>
      </c>
      <c r="F210" s="39">
        <v>1784058</v>
      </c>
      <c r="G210" s="39">
        <v>940116.9417556727</v>
      </c>
      <c r="H210" s="39">
        <v>215660.95937167935</v>
      </c>
      <c r="I210" s="39">
        <v>257642.9672655108</v>
      </c>
      <c r="J210" s="39">
        <v>168344.24539284618</v>
      </c>
      <c r="K210" s="39">
        <v>156313.22097049284</v>
      </c>
      <c r="L210" s="39">
        <v>1.570245799474458E-18</v>
      </c>
      <c r="M210" s="39">
        <v>38553.4610407834</v>
      </c>
      <c r="N210" s="39">
        <v>6746.752392100618</v>
      </c>
      <c r="O210" s="39">
        <v>679.4518109144724</v>
      </c>
      <c r="P210" s="39">
        <v>940116.9417556727</v>
      </c>
      <c r="Q210" s="39">
        <v>215660.95937167935</v>
      </c>
      <c r="R210" s="39">
        <v>257642.9672655108</v>
      </c>
      <c r="S210" s="39">
        <v>168344.24539284618</v>
      </c>
      <c r="T210" s="39">
        <v>142453.8528115115</v>
      </c>
      <c r="U210" s="39">
        <v>352.2861777145247</v>
      </c>
      <c r="V210" s="39">
        <v>13507.081981266841</v>
      </c>
      <c r="W210" s="39">
        <v>8.887943506392382E-20</v>
      </c>
      <c r="X210" s="39">
        <v>38553.4610407834</v>
      </c>
      <c r="Y210" s="39">
        <v>1.4813663644105341E-18</v>
      </c>
      <c r="Z210" s="39">
        <v>6746.752392100618</v>
      </c>
      <c r="AA210" s="39">
        <v>0</v>
      </c>
      <c r="AB210" s="39">
        <v>679.4518109144724</v>
      </c>
      <c r="AC210" s="39"/>
      <c r="AD210" s="39"/>
      <c r="AE210" s="39"/>
      <c r="AF210" s="39"/>
      <c r="AG210" s="39"/>
      <c r="AH210"/>
      <c r="AI210"/>
      <c r="AJ210"/>
      <c r="AK210"/>
      <c r="AL210"/>
      <c r="AM210"/>
      <c r="AN210"/>
      <c r="AO210" s="277"/>
      <c r="AP210" s="277"/>
      <c r="AQ210" s="277"/>
      <c r="AR210" s="277"/>
      <c r="AS210" s="277"/>
      <c r="AT210" s="277"/>
    </row>
    <row r="211" spans="1:46" s="261" customFormat="1" ht="11.25">
      <c r="A211" s="294">
        <v>149</v>
      </c>
      <c r="B211" s="296" t="s">
        <v>378</v>
      </c>
      <c r="C211" s="294" t="s">
        <v>1207</v>
      </c>
      <c r="D211" s="262" t="s">
        <v>852</v>
      </c>
      <c r="E211" s="294" t="s">
        <v>933</v>
      </c>
      <c r="F211" s="39">
        <v>62894</v>
      </c>
      <c r="G211" s="39">
        <v>33142.26047291135</v>
      </c>
      <c r="H211" s="39">
        <v>7602.768732138978</v>
      </c>
      <c r="I211" s="39">
        <v>9082.774653737173</v>
      </c>
      <c r="J211" s="39">
        <v>5934.6966128554495</v>
      </c>
      <c r="K211" s="39">
        <v>5510.562840287802</v>
      </c>
      <c r="L211" s="39">
        <v>5.535640618867019E-20</v>
      </c>
      <c r="M211" s="39">
        <v>1359.1381999346609</v>
      </c>
      <c r="N211" s="39">
        <v>237.84554366997946</v>
      </c>
      <c r="O211" s="39">
        <v>23.95294446461652</v>
      </c>
      <c r="P211" s="39">
        <v>33142.26047291135</v>
      </c>
      <c r="Q211" s="39">
        <v>7602.768732138978</v>
      </c>
      <c r="R211" s="39">
        <v>9082.774653737173</v>
      </c>
      <c r="S211" s="39">
        <v>5934.6966128554495</v>
      </c>
      <c r="T211" s="39">
        <v>5021.973847670424</v>
      </c>
      <c r="U211" s="39">
        <v>12.41926375777991</v>
      </c>
      <c r="V211" s="39">
        <v>476.16972885959797</v>
      </c>
      <c r="W211" s="39">
        <v>3.1332967812203554E-21</v>
      </c>
      <c r="X211" s="39">
        <v>1359.1381999346609</v>
      </c>
      <c r="Y211" s="39">
        <v>5.2223109407449834E-20</v>
      </c>
      <c r="Z211" s="39">
        <v>237.84554366997946</v>
      </c>
      <c r="AA211" s="39">
        <v>0</v>
      </c>
      <c r="AB211" s="39">
        <v>23.95294446461652</v>
      </c>
      <c r="AC211" s="39"/>
      <c r="AD211" s="39"/>
      <c r="AE211" s="39"/>
      <c r="AF211" s="39"/>
      <c r="AG211" s="39"/>
      <c r="AH211"/>
      <c r="AI211"/>
      <c r="AJ211"/>
      <c r="AK211"/>
      <c r="AL211"/>
      <c r="AM211"/>
      <c r="AN211"/>
      <c r="AO211" s="277"/>
      <c r="AP211" s="277"/>
      <c r="AQ211" s="277"/>
      <c r="AR211" s="277"/>
      <c r="AS211" s="277"/>
      <c r="AT211" s="277"/>
    </row>
    <row r="212" spans="1:46" s="261" customFormat="1" ht="11.25">
      <c r="A212" s="294">
        <v>150</v>
      </c>
      <c r="B212" s="296" t="s">
        <v>379</v>
      </c>
      <c r="C212" s="297" t="s">
        <v>1211</v>
      </c>
      <c r="D212" s="262" t="s">
        <v>852</v>
      </c>
      <c r="E212" s="294" t="s">
        <v>933</v>
      </c>
      <c r="F212" s="39">
        <v>46030</v>
      </c>
      <c r="G212" s="39">
        <v>24255.70403485403</v>
      </c>
      <c r="H212" s="39">
        <v>5564.210333900804</v>
      </c>
      <c r="I212" s="39">
        <v>6647.376813551724</v>
      </c>
      <c r="J212" s="39">
        <v>4343.404539220535</v>
      </c>
      <c r="K212" s="39">
        <v>4032.9953181296705</v>
      </c>
      <c r="L212" s="39">
        <v>4.051348899520604E-20</v>
      </c>
      <c r="M212" s="39">
        <v>994.7074656245816</v>
      </c>
      <c r="N212" s="39">
        <v>174.07114152588727</v>
      </c>
      <c r="O212" s="39">
        <v>17.53035319277353</v>
      </c>
      <c r="P212" s="39">
        <v>24255.70403485403</v>
      </c>
      <c r="Q212" s="39">
        <v>5564.210333900804</v>
      </c>
      <c r="R212" s="39">
        <v>6647.376813551724</v>
      </c>
      <c r="S212" s="39">
        <v>4343.404539220535</v>
      </c>
      <c r="T212" s="39">
        <v>3675.4134926744937</v>
      </c>
      <c r="U212" s="39">
        <v>9.08924079833703</v>
      </c>
      <c r="V212" s="39">
        <v>348.49258465684</v>
      </c>
      <c r="W212" s="39">
        <v>2.293154368295433E-21</v>
      </c>
      <c r="X212" s="39">
        <v>994.7074656245816</v>
      </c>
      <c r="Y212" s="39">
        <v>3.822033462691061E-20</v>
      </c>
      <c r="Z212" s="39">
        <v>174.07114152588727</v>
      </c>
      <c r="AA212" s="39">
        <v>0</v>
      </c>
      <c r="AB212" s="39">
        <v>17.53035319277353</v>
      </c>
      <c r="AC212" s="39"/>
      <c r="AD212" s="39"/>
      <c r="AE212" s="39"/>
      <c r="AF212" s="39"/>
      <c r="AG212" s="39"/>
      <c r="AH212"/>
      <c r="AI212"/>
      <c r="AJ212"/>
      <c r="AK212"/>
      <c r="AL212"/>
      <c r="AM212"/>
      <c r="AN212"/>
      <c r="AO212" s="277"/>
      <c r="AP212" s="277"/>
      <c r="AQ212" s="277"/>
      <c r="AR212" s="277"/>
      <c r="AS212" s="277"/>
      <c r="AT212" s="277"/>
    </row>
    <row r="213" spans="1:46" s="261" customFormat="1" ht="11.25">
      <c r="A213" s="294">
        <v>151</v>
      </c>
      <c r="B213" s="296" t="s">
        <v>380</v>
      </c>
      <c r="C213" s="294" t="s">
        <v>1215</v>
      </c>
      <c r="D213" s="262" t="s">
        <v>852</v>
      </c>
      <c r="E213" s="294" t="s">
        <v>933</v>
      </c>
      <c r="F213" s="39">
        <v>47687</v>
      </c>
      <c r="G213" s="39">
        <v>25128.86722376893</v>
      </c>
      <c r="H213" s="39">
        <v>5764.512235340595</v>
      </c>
      <c r="I213" s="39">
        <v>6886.670825718901</v>
      </c>
      <c r="J213" s="39">
        <v>4499.759553808595</v>
      </c>
      <c r="K213" s="39">
        <v>4178.176140248742</v>
      </c>
      <c r="L213" s="39">
        <v>4.197190418671281E-20</v>
      </c>
      <c r="M213" s="39">
        <v>1030.5152055885167</v>
      </c>
      <c r="N213" s="39">
        <v>180.33740008570467</v>
      </c>
      <c r="O213" s="39">
        <v>18.161415440012846</v>
      </c>
      <c r="P213" s="39">
        <v>25128.86722376893</v>
      </c>
      <c r="Q213" s="39">
        <v>5764.512235340595</v>
      </c>
      <c r="R213" s="39">
        <v>6886.670825718901</v>
      </c>
      <c r="S213" s="39">
        <v>4499.759553808595</v>
      </c>
      <c r="T213" s="39">
        <v>3807.7219905533043</v>
      </c>
      <c r="U213" s="39">
        <v>9.416437670004303</v>
      </c>
      <c r="V213" s="39">
        <v>361.037712025434</v>
      </c>
      <c r="W213" s="39">
        <v>2.375703940058751E-21</v>
      </c>
      <c r="X213" s="39">
        <v>1030.5152055885167</v>
      </c>
      <c r="Y213" s="39">
        <v>3.9596200246654054E-20</v>
      </c>
      <c r="Z213" s="39">
        <v>180.33740008570467</v>
      </c>
      <c r="AA213" s="39">
        <v>0</v>
      </c>
      <c r="AB213" s="39">
        <v>18.161415440012846</v>
      </c>
      <c r="AC213" s="39"/>
      <c r="AD213" s="39"/>
      <c r="AE213" s="39"/>
      <c r="AF213" s="39"/>
      <c r="AG213" s="39"/>
      <c r="AH213"/>
      <c r="AI213"/>
      <c r="AJ213"/>
      <c r="AK213"/>
      <c r="AL213"/>
      <c r="AM213"/>
      <c r="AN213"/>
      <c r="AO213" s="277"/>
      <c r="AP213" s="277"/>
      <c r="AQ213" s="277"/>
      <c r="AR213" s="277"/>
      <c r="AS213" s="277"/>
      <c r="AT213" s="277"/>
    </row>
    <row r="214" spans="1:46" s="261" customFormat="1" ht="11.25">
      <c r="A214" s="294">
        <v>152</v>
      </c>
      <c r="B214" s="296" t="s">
        <v>381</v>
      </c>
      <c r="C214" s="297" t="s">
        <v>1230</v>
      </c>
      <c r="D214" s="262" t="s">
        <v>852</v>
      </c>
      <c r="E214" s="294" t="s">
        <v>933</v>
      </c>
      <c r="F214" s="39">
        <v>453099</v>
      </c>
      <c r="G214" s="39">
        <v>238762.44280878396</v>
      </c>
      <c r="H214" s="39">
        <v>54771.630199437765</v>
      </c>
      <c r="I214" s="39">
        <v>65433.84285994944</v>
      </c>
      <c r="J214" s="39">
        <v>42754.55688282175</v>
      </c>
      <c r="K214" s="39">
        <v>39699.02554093495</v>
      </c>
      <c r="L214" s="39">
        <v>3.9879690093936264E-19</v>
      </c>
      <c r="M214" s="39">
        <v>9791.46117677672</v>
      </c>
      <c r="N214" s="39">
        <v>1713.4794732617424</v>
      </c>
      <c r="O214" s="39">
        <v>172.56105803372787</v>
      </c>
      <c r="P214" s="39">
        <v>238762.44280878396</v>
      </c>
      <c r="Q214" s="39">
        <v>54771.630199437765</v>
      </c>
      <c r="R214" s="39">
        <v>65433.84285994944</v>
      </c>
      <c r="S214" s="39">
        <v>42754.55688282175</v>
      </c>
      <c r="T214" s="39">
        <v>36179.14790608996</v>
      </c>
      <c r="U214" s="39">
        <v>89.47047396232264</v>
      </c>
      <c r="V214" s="39">
        <v>3430.4071608826757</v>
      </c>
      <c r="W214" s="39">
        <v>2.2572799285689603E-20</v>
      </c>
      <c r="X214" s="39">
        <v>9791.46117677672</v>
      </c>
      <c r="Y214" s="39">
        <v>3.7622410165367305E-19</v>
      </c>
      <c r="Z214" s="39">
        <v>1713.4794732617424</v>
      </c>
      <c r="AA214" s="39">
        <v>0</v>
      </c>
      <c r="AB214" s="39">
        <v>172.56105803372787</v>
      </c>
      <c r="AC214" s="39"/>
      <c r="AD214" s="39"/>
      <c r="AE214" s="39"/>
      <c r="AF214" s="39"/>
      <c r="AG214" s="39"/>
      <c r="AH214"/>
      <c r="AI214"/>
      <c r="AJ214"/>
      <c r="AK214"/>
      <c r="AL214"/>
      <c r="AM214"/>
      <c r="AN214"/>
      <c r="AO214" s="277"/>
      <c r="AP214" s="277"/>
      <c r="AQ214" s="277"/>
      <c r="AR214" s="277"/>
      <c r="AS214" s="277"/>
      <c r="AT214" s="277"/>
    </row>
    <row r="215" spans="1:46" s="261" customFormat="1" ht="11.25">
      <c r="A215" s="294">
        <v>153</v>
      </c>
      <c r="B215" s="296" t="s">
        <v>382</v>
      </c>
      <c r="C215" s="297" t="s">
        <v>1238</v>
      </c>
      <c r="D215" s="262" t="s">
        <v>852</v>
      </c>
      <c r="E215" s="294" t="s">
        <v>933</v>
      </c>
      <c r="F215" s="39">
        <v>2618916</v>
      </c>
      <c r="G215" s="39">
        <v>1380048.9113218286</v>
      </c>
      <c r="H215" s="39">
        <v>316580.47948768537</v>
      </c>
      <c r="I215" s="39">
        <v>378208.15761546005</v>
      </c>
      <c r="J215" s="39">
        <v>247121.695464638</v>
      </c>
      <c r="K215" s="39">
        <v>229460.69881761645</v>
      </c>
      <c r="L215" s="39">
        <v>2.305049414411667E-18</v>
      </c>
      <c r="M215" s="39">
        <v>56594.727287500915</v>
      </c>
      <c r="N215" s="39">
        <v>9903.925650237032</v>
      </c>
      <c r="O215" s="39">
        <v>997.4043550337972</v>
      </c>
      <c r="P215" s="39">
        <v>1380048.9113218286</v>
      </c>
      <c r="Q215" s="39">
        <v>316580.47948768537</v>
      </c>
      <c r="R215" s="39">
        <v>378208.15761546005</v>
      </c>
      <c r="S215" s="39">
        <v>247121.695464638</v>
      </c>
      <c r="T215" s="39">
        <v>209115.77672346547</v>
      </c>
      <c r="U215" s="39">
        <v>517.1400859139176</v>
      </c>
      <c r="V215" s="39">
        <v>19827.78200823708</v>
      </c>
      <c r="W215" s="39">
        <v>1.3047096818593965E-19</v>
      </c>
      <c r="X215" s="39">
        <v>56594.727287500915</v>
      </c>
      <c r="Y215" s="39">
        <v>2.1745784462257272E-18</v>
      </c>
      <c r="Z215" s="39">
        <v>9903.925650237032</v>
      </c>
      <c r="AA215" s="39">
        <v>0</v>
      </c>
      <c r="AB215" s="39">
        <v>997.4043550337972</v>
      </c>
      <c r="AC215" s="39"/>
      <c r="AD215" s="39"/>
      <c r="AE215" s="39"/>
      <c r="AF215" s="39"/>
      <c r="AG215" s="39"/>
      <c r="AH215"/>
      <c r="AI215"/>
      <c r="AJ215"/>
      <c r="AK215"/>
      <c r="AL215"/>
      <c r="AM215"/>
      <c r="AN215"/>
      <c r="AO215" s="277"/>
      <c r="AP215" s="277"/>
      <c r="AQ215" s="277"/>
      <c r="AR215" s="277"/>
      <c r="AS215" s="277"/>
      <c r="AT215" s="277"/>
    </row>
    <row r="216" spans="1:46" s="261" customFormat="1" ht="11.25">
      <c r="A216" s="294">
        <v>154</v>
      </c>
      <c r="B216" s="296" t="s">
        <v>383</v>
      </c>
      <c r="C216" s="294" t="s">
        <v>1242</v>
      </c>
      <c r="D216" s="262" t="s">
        <v>852</v>
      </c>
      <c r="E216" s="294" t="s">
        <v>933</v>
      </c>
      <c r="F216" s="39">
        <v>10470556</v>
      </c>
      <c r="G216" s="39">
        <v>5517503.962988596</v>
      </c>
      <c r="H216" s="39">
        <v>1265704.4513770815</v>
      </c>
      <c r="I216" s="39">
        <v>1512094.9637061672</v>
      </c>
      <c r="J216" s="39">
        <v>988004.7894538954</v>
      </c>
      <c r="K216" s="39">
        <v>917395.2493203245</v>
      </c>
      <c r="L216" s="39">
        <v>9.21570183097303E-18</v>
      </c>
      <c r="M216" s="39">
        <v>226268.5253625952</v>
      </c>
      <c r="N216" s="39">
        <v>39596.385733885036</v>
      </c>
      <c r="O216" s="39">
        <v>3987.672057456312</v>
      </c>
      <c r="P216" s="39">
        <v>5517503.962988596</v>
      </c>
      <c r="Q216" s="39">
        <v>1265704.4513770815</v>
      </c>
      <c r="R216" s="39">
        <v>1512094.9637061672</v>
      </c>
      <c r="S216" s="39">
        <v>988004.7894538954</v>
      </c>
      <c r="T216" s="39">
        <v>836055.2421943054</v>
      </c>
      <c r="U216" s="39">
        <v>2067.5517005533916</v>
      </c>
      <c r="V216" s="39">
        <v>79272.45542546565</v>
      </c>
      <c r="W216" s="39">
        <v>5.216293988677374E-19</v>
      </c>
      <c r="X216" s="39">
        <v>226268.5253625952</v>
      </c>
      <c r="Y216" s="39">
        <v>8.694072432105293E-18</v>
      </c>
      <c r="Z216" s="39">
        <v>39596.385733885036</v>
      </c>
      <c r="AA216" s="39">
        <v>0</v>
      </c>
      <c r="AB216" s="39">
        <v>3987.672057456312</v>
      </c>
      <c r="AC216" s="39"/>
      <c r="AD216" s="39"/>
      <c r="AE216" s="39"/>
      <c r="AF216" s="39"/>
      <c r="AG216" s="39"/>
      <c r="AH216"/>
      <c r="AI216"/>
      <c r="AJ216"/>
      <c r="AK216"/>
      <c r="AL216"/>
      <c r="AM216"/>
      <c r="AN216"/>
      <c r="AO216" s="277"/>
      <c r="AP216" s="277"/>
      <c r="AQ216" s="277"/>
      <c r="AR216" s="277"/>
      <c r="AS216" s="277"/>
      <c r="AT216" s="277"/>
    </row>
    <row r="217" spans="1:46" s="261" customFormat="1" ht="11.25">
      <c r="A217" s="294">
        <v>155</v>
      </c>
      <c r="B217" s="298" t="s">
        <v>384</v>
      </c>
      <c r="C217" s="297" t="s">
        <v>1172</v>
      </c>
      <c r="D217" s="262" t="s">
        <v>852</v>
      </c>
      <c r="E217" s="294" t="s">
        <v>933</v>
      </c>
      <c r="F217" s="39">
        <v>-327023</v>
      </c>
      <c r="G217" s="39">
        <v>-172326.15903954091</v>
      </c>
      <c r="H217" s="39">
        <v>-39531.278644867314</v>
      </c>
      <c r="I217" s="39">
        <v>-47226.702318012714</v>
      </c>
      <c r="J217" s="39">
        <v>-30857.987891147444</v>
      </c>
      <c r="K217" s="39">
        <v>-28652.666259411675</v>
      </c>
      <c r="L217" s="39">
        <v>-2.878306042076746E-19</v>
      </c>
      <c r="M217" s="39">
        <v>-7066.961102127906</v>
      </c>
      <c r="N217" s="39">
        <v>-1236.6992595094555</v>
      </c>
      <c r="O217" s="39">
        <v>-124.54548538258479</v>
      </c>
      <c r="P217" s="39">
        <v>-172326.15903954091</v>
      </c>
      <c r="Q217" s="39">
        <v>-39531.278644867314</v>
      </c>
      <c r="R217" s="39">
        <v>-47226.702318012714</v>
      </c>
      <c r="S217" s="39">
        <v>-30857.987891147444</v>
      </c>
      <c r="T217" s="39">
        <v>-26112.20392385164</v>
      </c>
      <c r="U217" s="39">
        <v>-64.57507698445733</v>
      </c>
      <c r="V217" s="39">
        <v>-2475.887258575576</v>
      </c>
      <c r="W217" s="39">
        <v>-1.629185794010596E-20</v>
      </c>
      <c r="X217" s="39">
        <v>-7066.961102127906</v>
      </c>
      <c r="Y217" s="39">
        <v>-2.715387462675687E-19</v>
      </c>
      <c r="Z217" s="39">
        <v>-1236.6992595094555</v>
      </c>
      <c r="AA217" s="39">
        <v>0</v>
      </c>
      <c r="AB217" s="39">
        <v>-124.54548538258479</v>
      </c>
      <c r="AC217" s="39"/>
      <c r="AD217" s="39"/>
      <c r="AE217" s="39"/>
      <c r="AF217" s="39"/>
      <c r="AG217" s="39"/>
      <c r="AH217"/>
      <c r="AI217"/>
      <c r="AJ217"/>
      <c r="AK217"/>
      <c r="AL217"/>
      <c r="AM217"/>
      <c r="AN217"/>
      <c r="AO217" s="277"/>
      <c r="AP217" s="277"/>
      <c r="AQ217" s="277"/>
      <c r="AR217" s="277"/>
      <c r="AS217" s="277"/>
      <c r="AT217" s="277"/>
    </row>
    <row r="218" spans="1:46" s="261" customFormat="1" ht="11.25">
      <c r="A218" s="294">
        <v>156</v>
      </c>
      <c r="B218" s="296" t="s">
        <v>385</v>
      </c>
      <c r="C218" s="297" t="s">
        <v>1174</v>
      </c>
      <c r="D218" s="262" t="s">
        <v>852</v>
      </c>
      <c r="E218" s="294" t="s">
        <v>951</v>
      </c>
      <c r="F218" s="39">
        <v>-280083</v>
      </c>
      <c r="G218" s="39">
        <v>-147182.1950407862</v>
      </c>
      <c r="H218" s="39">
        <v>-33778.17733348949</v>
      </c>
      <c r="I218" s="39">
        <v>-40355.53891835251</v>
      </c>
      <c r="J218" s="39">
        <v>-26370.00047374389</v>
      </c>
      <c r="K218" s="39">
        <v>-24490.133205112</v>
      </c>
      <c r="L218" s="39">
        <v>-661.344665260789</v>
      </c>
      <c r="M218" s="39">
        <v>-6051.847908105701</v>
      </c>
      <c r="N218" s="39">
        <v>-1057.5687578581055</v>
      </c>
      <c r="O218" s="39">
        <v>-136.19369729131012</v>
      </c>
      <c r="P218" s="39">
        <v>-147182.1950407862</v>
      </c>
      <c r="Q218" s="39">
        <v>-33778.17733348949</v>
      </c>
      <c r="R218" s="39">
        <v>-40355.53891835251</v>
      </c>
      <c r="S218" s="39">
        <v>-26370.00047374389</v>
      </c>
      <c r="T218" s="39">
        <v>-22315.57593603052</v>
      </c>
      <c r="U218" s="39">
        <v>-55.27385624382724</v>
      </c>
      <c r="V218" s="39">
        <v>-2119.2834128376544</v>
      </c>
      <c r="W218" s="39">
        <v>-34.74955738786247</v>
      </c>
      <c r="X218" s="39">
        <v>-6051.847908105701</v>
      </c>
      <c r="Y218" s="39">
        <v>-626.5951078729266</v>
      </c>
      <c r="Z218" s="39">
        <v>-1057.5687578581055</v>
      </c>
      <c r="AA218" s="39">
        <v>-29.77913265106143</v>
      </c>
      <c r="AB218" s="39">
        <v>-106.41456464024867</v>
      </c>
      <c r="AC218" s="39"/>
      <c r="AD218" s="39"/>
      <c r="AE218" s="39"/>
      <c r="AF218" s="39"/>
      <c r="AG218" s="39"/>
      <c r="AH218"/>
      <c r="AI218"/>
      <c r="AJ218"/>
      <c r="AK218"/>
      <c r="AL218"/>
      <c r="AM218"/>
      <c r="AN218"/>
      <c r="AO218" s="277"/>
      <c r="AP218" s="277"/>
      <c r="AQ218" s="277"/>
      <c r="AR218" s="277"/>
      <c r="AS218" s="277"/>
      <c r="AT218" s="277"/>
    </row>
    <row r="219" spans="1:46" s="261" customFormat="1" ht="11.25">
      <c r="A219" s="294">
        <v>157</v>
      </c>
      <c r="B219" s="296" t="s">
        <v>386</v>
      </c>
      <c r="C219" s="297" t="s">
        <v>1176</v>
      </c>
      <c r="D219" s="262" t="s">
        <v>852</v>
      </c>
      <c r="E219" s="294" t="s">
        <v>951</v>
      </c>
      <c r="F219" s="39">
        <v>280083</v>
      </c>
      <c r="G219" s="39">
        <v>147182.1950407862</v>
      </c>
      <c r="H219" s="39">
        <v>33778.17733348949</v>
      </c>
      <c r="I219" s="39">
        <v>40355.53891835251</v>
      </c>
      <c r="J219" s="39">
        <v>26370.00047374389</v>
      </c>
      <c r="K219" s="39">
        <v>24490.133205112</v>
      </c>
      <c r="L219" s="39">
        <v>661.344665260789</v>
      </c>
      <c r="M219" s="39">
        <v>6051.847908105701</v>
      </c>
      <c r="N219" s="39">
        <v>1057.5687578581055</v>
      </c>
      <c r="O219" s="39">
        <v>136.19369729131012</v>
      </c>
      <c r="P219" s="39">
        <v>147182.1950407862</v>
      </c>
      <c r="Q219" s="39">
        <v>33778.17733348949</v>
      </c>
      <c r="R219" s="39">
        <v>40355.53891835251</v>
      </c>
      <c r="S219" s="39">
        <v>26370.00047374389</v>
      </c>
      <c r="T219" s="39">
        <v>22315.57593603052</v>
      </c>
      <c r="U219" s="39">
        <v>55.27385624382724</v>
      </c>
      <c r="V219" s="39">
        <v>2119.2834128376544</v>
      </c>
      <c r="W219" s="39">
        <v>34.74955738786247</v>
      </c>
      <c r="X219" s="39">
        <v>6051.847908105701</v>
      </c>
      <c r="Y219" s="39">
        <v>626.5951078729266</v>
      </c>
      <c r="Z219" s="39">
        <v>1057.5687578581055</v>
      </c>
      <c r="AA219" s="39">
        <v>29.77913265106143</v>
      </c>
      <c r="AB219" s="39">
        <v>106.41456464024867</v>
      </c>
      <c r="AC219" s="39"/>
      <c r="AD219" s="39"/>
      <c r="AE219" s="39"/>
      <c r="AF219" s="39"/>
      <c r="AG219" s="39"/>
      <c r="AH219"/>
      <c r="AI219"/>
      <c r="AJ219"/>
      <c r="AK219"/>
      <c r="AL219"/>
      <c r="AM219"/>
      <c r="AN219"/>
      <c r="AO219" s="277"/>
      <c r="AP219" s="277"/>
      <c r="AQ219" s="277"/>
      <c r="AR219" s="277"/>
      <c r="AS219" s="277"/>
      <c r="AT219" s="277"/>
    </row>
    <row r="220" spans="1:46" s="261" customFormat="1" ht="11.25">
      <c r="A220" s="294"/>
      <c r="B220" s="298"/>
      <c r="C220" s="294"/>
      <c r="D220" s="262"/>
      <c r="E220" s="294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/>
      <c r="AI220"/>
      <c r="AJ220"/>
      <c r="AK220"/>
      <c r="AL220"/>
      <c r="AM220"/>
      <c r="AN220"/>
      <c r="AO220" s="277"/>
      <c r="AP220" s="277"/>
      <c r="AQ220" s="277"/>
      <c r="AR220" s="277"/>
      <c r="AS220" s="277"/>
      <c r="AT220" s="277"/>
    </row>
    <row r="221" spans="1:46" s="261" customFormat="1" ht="56.25">
      <c r="A221" s="294">
        <v>159</v>
      </c>
      <c r="B221" s="281" t="s">
        <v>387</v>
      </c>
      <c r="C221" s="274" t="s">
        <v>388</v>
      </c>
      <c r="D221" s="294" t="s">
        <v>852</v>
      </c>
      <c r="E221" s="294" t="s">
        <v>852</v>
      </c>
      <c r="F221" s="39">
        <f aca="true" t="shared" si="67" ref="F221:AB221">(F202+F203+F204+F205+F206+F207+F208+F209+F210+F211+F212+F213+F214+F215+F216+F217+F218+F219)</f>
        <v>878353238.03</v>
      </c>
      <c r="G221" s="39">
        <f t="shared" si="67"/>
        <v>461883676.4167489</v>
      </c>
      <c r="H221" s="39">
        <f t="shared" si="67"/>
        <v>106000483.08387698</v>
      </c>
      <c r="I221" s="39">
        <f t="shared" si="67"/>
        <v>126640956.70178585</v>
      </c>
      <c r="J221" s="39">
        <f t="shared" si="67"/>
        <v>82752355.34725016</v>
      </c>
      <c r="K221" s="39">
        <f t="shared" si="67"/>
        <v>76852656.12347965</v>
      </c>
      <c r="L221" s="39">
        <f t="shared" si="67"/>
        <v>1544260.5330722365</v>
      </c>
      <c r="M221" s="39">
        <f t="shared" si="67"/>
        <v>18965117.711091164</v>
      </c>
      <c r="N221" s="39">
        <f t="shared" si="67"/>
        <v>3318714.079426051</v>
      </c>
      <c r="O221" s="39">
        <f t="shared" si="67"/>
        <v>395018.0332690363</v>
      </c>
      <c r="P221" s="39">
        <f t="shared" si="67"/>
        <v>461883676.4167489</v>
      </c>
      <c r="Q221" s="39">
        <f t="shared" si="67"/>
        <v>106000483.08387698</v>
      </c>
      <c r="R221" s="39">
        <f t="shared" si="67"/>
        <v>126640956.70178585</v>
      </c>
      <c r="S221" s="39">
        <f t="shared" si="67"/>
        <v>82752355.34725016</v>
      </c>
      <c r="T221" s="39">
        <f t="shared" si="67"/>
        <v>70028958.75903314</v>
      </c>
      <c r="U221" s="39">
        <f t="shared" si="67"/>
        <v>173447.78946273474</v>
      </c>
      <c r="V221" s="39">
        <f t="shared" si="67"/>
        <v>6650249.574983785</v>
      </c>
      <c r="W221" s="39">
        <f t="shared" si="67"/>
        <v>78556.58310834852</v>
      </c>
      <c r="X221" s="39">
        <f t="shared" si="67"/>
        <v>18965117.711091164</v>
      </c>
      <c r="Y221" s="39">
        <f t="shared" si="67"/>
        <v>1465703.9499638877</v>
      </c>
      <c r="Z221" s="39">
        <f t="shared" si="67"/>
        <v>3318714.079426051</v>
      </c>
      <c r="AA221" s="39">
        <f t="shared" si="67"/>
        <v>61074.24483241954</v>
      </c>
      <c r="AB221" s="39">
        <f t="shared" si="67"/>
        <v>333943.7884366168</v>
      </c>
      <c r="AC221" s="39"/>
      <c r="AD221" s="39"/>
      <c r="AE221" s="39"/>
      <c r="AF221" s="39"/>
      <c r="AG221" s="39"/>
      <c r="AH221"/>
      <c r="AI221"/>
      <c r="AJ221"/>
      <c r="AK221"/>
      <c r="AL221"/>
      <c r="AM221"/>
      <c r="AN221"/>
      <c r="AO221" s="277"/>
      <c r="AP221" s="277"/>
      <c r="AQ221" s="277"/>
      <c r="AR221" s="277"/>
      <c r="AS221" s="277"/>
      <c r="AT221" s="277"/>
    </row>
    <row r="222" spans="1:46" s="261" customFormat="1" ht="11.25">
      <c r="A222" s="294"/>
      <c r="B222" s="296"/>
      <c r="C222" s="294"/>
      <c r="D222" s="262"/>
      <c r="E222" s="294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/>
      <c r="AI222"/>
      <c r="AJ222"/>
      <c r="AK222"/>
      <c r="AL222"/>
      <c r="AM222"/>
      <c r="AN222"/>
      <c r="AO222" s="277"/>
      <c r="AP222" s="277"/>
      <c r="AQ222" s="277"/>
      <c r="AR222" s="277"/>
      <c r="AS222" s="277"/>
      <c r="AT222" s="277"/>
    </row>
    <row r="223" spans="1:46" s="261" customFormat="1" ht="11.25">
      <c r="A223" s="294"/>
      <c r="B223" s="299" t="s">
        <v>389</v>
      </c>
      <c r="C223" s="294"/>
      <c r="D223" s="262"/>
      <c r="E223" s="294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/>
      <c r="AI223"/>
      <c r="AJ223"/>
      <c r="AK223"/>
      <c r="AL223"/>
      <c r="AM223"/>
      <c r="AN223"/>
      <c r="AO223" s="277"/>
      <c r="AP223" s="277"/>
      <c r="AQ223" s="277"/>
      <c r="AR223" s="277"/>
      <c r="AS223" s="277"/>
      <c r="AT223" s="277"/>
    </row>
    <row r="224" spans="1:46" s="261" customFormat="1" ht="11.25">
      <c r="A224" s="294">
        <v>160</v>
      </c>
      <c r="B224" s="296" t="s">
        <v>390</v>
      </c>
      <c r="C224" s="297" t="s">
        <v>932</v>
      </c>
      <c r="D224" s="61" t="s">
        <v>852</v>
      </c>
      <c r="E224" s="294" t="s">
        <v>933</v>
      </c>
      <c r="F224" s="39">
        <v>36202</v>
      </c>
      <c r="G224" s="39">
        <v>19076.79768563514</v>
      </c>
      <c r="H224" s="39">
        <v>4376.179502669496</v>
      </c>
      <c r="I224" s="39">
        <v>5228.075937523344</v>
      </c>
      <c r="J224" s="39">
        <v>3416.031525719353</v>
      </c>
      <c r="K224" s="39">
        <v>3171.898685790362</v>
      </c>
      <c r="L224" s="39">
        <v>3.18633354030947E-20</v>
      </c>
      <c r="M224" s="39">
        <v>782.3245637745189</v>
      </c>
      <c r="N224" s="39">
        <v>136.904702705196</v>
      </c>
      <c r="O224" s="39">
        <v>13.787396182593685</v>
      </c>
      <c r="P224" s="39">
        <v>19076.79768563514</v>
      </c>
      <c r="Q224" s="39">
        <v>4376.179502669496</v>
      </c>
      <c r="R224" s="39">
        <v>5228.075937523344</v>
      </c>
      <c r="S224" s="39">
        <v>3416.031525719353</v>
      </c>
      <c r="T224" s="39">
        <v>2890.6652022985454</v>
      </c>
      <c r="U224" s="39">
        <v>7.14857039716266</v>
      </c>
      <c r="V224" s="39">
        <v>274.084913094654</v>
      </c>
      <c r="W224" s="39">
        <v>1.8035362685429344E-21</v>
      </c>
      <c r="X224" s="39">
        <v>782.3245637745189</v>
      </c>
      <c r="Y224" s="39">
        <v>3.0059799134551766E-20</v>
      </c>
      <c r="Z224" s="39">
        <v>136.904702705196</v>
      </c>
      <c r="AA224" s="39">
        <v>0</v>
      </c>
      <c r="AB224" s="39">
        <v>13.787396182593685</v>
      </c>
      <c r="AC224" s="39"/>
      <c r="AD224" s="39"/>
      <c r="AE224" s="39"/>
      <c r="AF224" s="39"/>
      <c r="AG224" s="39"/>
      <c r="AH224"/>
      <c r="AI224"/>
      <c r="AJ224"/>
      <c r="AK224"/>
      <c r="AL224"/>
      <c r="AM224"/>
      <c r="AN224"/>
      <c r="AO224" s="277"/>
      <c r="AP224" s="277"/>
      <c r="AQ224" s="277"/>
      <c r="AR224" s="277"/>
      <c r="AS224" s="277"/>
      <c r="AT224" s="277"/>
    </row>
    <row r="225" spans="1:46" s="261" customFormat="1" ht="11.25">
      <c r="A225" s="294">
        <v>161</v>
      </c>
      <c r="B225" s="296" t="s">
        <v>391</v>
      </c>
      <c r="C225" s="297" t="s">
        <v>950</v>
      </c>
      <c r="D225" s="61" t="s">
        <v>852</v>
      </c>
      <c r="E225" s="294" t="s">
        <v>951</v>
      </c>
      <c r="F225" s="39">
        <v>74830</v>
      </c>
      <c r="G225" s="39">
        <v>39322.7852276005</v>
      </c>
      <c r="H225" s="39">
        <v>9024.542760056906</v>
      </c>
      <c r="I225" s="39">
        <v>10781.821735915135</v>
      </c>
      <c r="J225" s="39">
        <v>7045.294200113021</v>
      </c>
      <c r="K225" s="39">
        <v>6543.048552530968</v>
      </c>
      <c r="L225" s="39">
        <v>176.69198523817886</v>
      </c>
      <c r="M225" s="39">
        <v>1616.8770648827299</v>
      </c>
      <c r="N225" s="39">
        <v>282.5514942017974</v>
      </c>
      <c r="O225" s="39">
        <v>36.38697946076247</v>
      </c>
      <c r="P225" s="39">
        <v>39322.7852276005</v>
      </c>
      <c r="Q225" s="39">
        <v>9024.542760056906</v>
      </c>
      <c r="R225" s="39">
        <v>10781.821735915135</v>
      </c>
      <c r="S225" s="39">
        <v>7045.294200113021</v>
      </c>
      <c r="T225" s="39">
        <v>5962.070340910244</v>
      </c>
      <c r="U225" s="39">
        <v>14.76756055428424</v>
      </c>
      <c r="V225" s="39">
        <v>566.2106510664399</v>
      </c>
      <c r="W225" s="39">
        <v>9.284067149144175</v>
      </c>
      <c r="X225" s="39">
        <v>1616.8770648827299</v>
      </c>
      <c r="Y225" s="39">
        <v>167.40791808903467</v>
      </c>
      <c r="Z225" s="39">
        <v>282.5514942017974</v>
      </c>
      <c r="AA225" s="39">
        <v>7.956114781257437</v>
      </c>
      <c r="AB225" s="39">
        <v>28.43086467950503</v>
      </c>
      <c r="AC225" s="39"/>
      <c r="AD225" s="39"/>
      <c r="AE225" s="39"/>
      <c r="AF225" s="39"/>
      <c r="AG225" s="39"/>
      <c r="AH225"/>
      <c r="AI225"/>
      <c r="AJ225"/>
      <c r="AK225"/>
      <c r="AL225"/>
      <c r="AM225"/>
      <c r="AN225"/>
      <c r="AO225" s="277"/>
      <c r="AP225" s="277"/>
      <c r="AQ225" s="277"/>
      <c r="AR225" s="277"/>
      <c r="AS225" s="277"/>
      <c r="AT225" s="277"/>
    </row>
    <row r="226" spans="1:46" s="261" customFormat="1" ht="11.25">
      <c r="A226" s="294">
        <v>162</v>
      </c>
      <c r="B226" s="296" t="s">
        <v>392</v>
      </c>
      <c r="C226" s="297" t="s">
        <v>961</v>
      </c>
      <c r="D226" s="61" t="s">
        <v>852</v>
      </c>
      <c r="E226" s="294" t="s">
        <v>933</v>
      </c>
      <c r="F226" s="39">
        <v>23979</v>
      </c>
      <c r="G226" s="39">
        <v>12635.835912486742</v>
      </c>
      <c r="H226" s="39">
        <v>2898.635663623884</v>
      </c>
      <c r="I226" s="39">
        <v>3462.9035110179616</v>
      </c>
      <c r="J226" s="39">
        <v>2262.6655973488855</v>
      </c>
      <c r="K226" s="39">
        <v>2100.9601289035713</v>
      </c>
      <c r="L226" s="39">
        <v>2.110521296146091E-20</v>
      </c>
      <c r="M226" s="39">
        <v>518.1857553380805</v>
      </c>
      <c r="N226" s="39">
        <v>90.68111889309692</v>
      </c>
      <c r="O226" s="39">
        <v>9.132312387780068</v>
      </c>
      <c r="P226" s="39">
        <v>12635.835912486742</v>
      </c>
      <c r="Q226" s="39">
        <v>2898.635663623884</v>
      </c>
      <c r="R226" s="39">
        <v>3462.9035110179616</v>
      </c>
      <c r="S226" s="39">
        <v>2262.6655973488855</v>
      </c>
      <c r="T226" s="39">
        <v>1914.6804288690353</v>
      </c>
      <c r="U226" s="39">
        <v>4.734975127163235</v>
      </c>
      <c r="V226" s="39">
        <v>181.54472490737274</v>
      </c>
      <c r="W226" s="39">
        <v>1.1946024027233583E-21</v>
      </c>
      <c r="X226" s="39">
        <v>518.1857553380805</v>
      </c>
      <c r="Y226" s="39">
        <v>1.9910610558737552E-20</v>
      </c>
      <c r="Z226" s="39">
        <v>90.68111889309692</v>
      </c>
      <c r="AA226" s="39">
        <v>0</v>
      </c>
      <c r="AB226" s="39">
        <v>9.132312387780068</v>
      </c>
      <c r="AC226" s="39"/>
      <c r="AD226" s="39"/>
      <c r="AE226" s="39"/>
      <c r="AF226" s="39"/>
      <c r="AG226" s="39"/>
      <c r="AH226"/>
      <c r="AI226"/>
      <c r="AJ226"/>
      <c r="AK226"/>
      <c r="AL226"/>
      <c r="AM226"/>
      <c r="AN226"/>
      <c r="AO226" s="277"/>
      <c r="AP226" s="277"/>
      <c r="AQ226" s="277"/>
      <c r="AR226" s="277"/>
      <c r="AS226" s="277"/>
      <c r="AT226" s="277"/>
    </row>
    <row r="227" spans="1:46" s="261" customFormat="1" ht="11.25">
      <c r="A227" s="294">
        <v>163</v>
      </c>
      <c r="B227" s="296" t="s">
        <v>393</v>
      </c>
      <c r="C227" s="297" t="s">
        <v>971</v>
      </c>
      <c r="D227" s="61" t="s">
        <v>852</v>
      </c>
      <c r="E227" s="294" t="s">
        <v>933</v>
      </c>
      <c r="F227" s="39">
        <v>-7010438</v>
      </c>
      <c r="G227" s="39">
        <v>-3694180.0843513794</v>
      </c>
      <c r="H227" s="39">
        <v>-847437.5747288915</v>
      </c>
      <c r="I227" s="39">
        <v>-1012405.4532705174</v>
      </c>
      <c r="J227" s="39">
        <v>-661507.0221838829</v>
      </c>
      <c r="K227" s="39">
        <v>-614231.232501376</v>
      </c>
      <c r="L227" s="39">
        <v>-6.170265104596442E-18</v>
      </c>
      <c r="M227" s="39">
        <v>-151495.43810337302</v>
      </c>
      <c r="N227" s="39">
        <v>-26511.295790928918</v>
      </c>
      <c r="O227" s="39">
        <v>-2669.8990696511164</v>
      </c>
      <c r="P227" s="39">
        <v>-3694180.0843513794</v>
      </c>
      <c r="Q227" s="39">
        <v>-847437.5747288915</v>
      </c>
      <c r="R227" s="39">
        <v>-1012405.4532705174</v>
      </c>
      <c r="S227" s="39">
        <v>-661507.0221838829</v>
      </c>
      <c r="T227" s="39">
        <v>-559770.9844613946</v>
      </c>
      <c r="U227" s="39">
        <v>-1384.304998562074</v>
      </c>
      <c r="V227" s="39">
        <v>-53075.94304141925</v>
      </c>
      <c r="W227" s="39">
        <v>-3.492508477811057E-19</v>
      </c>
      <c r="X227" s="39">
        <v>-151495.43810337302</v>
      </c>
      <c r="Y227" s="39">
        <v>-5.8210142568153365E-18</v>
      </c>
      <c r="Z227" s="39">
        <v>-26511.295790928918</v>
      </c>
      <c r="AA227" s="39">
        <v>0</v>
      </c>
      <c r="AB227" s="39">
        <v>-2669.8990696511164</v>
      </c>
      <c r="AC227" s="39"/>
      <c r="AD227" s="39"/>
      <c r="AE227" s="39"/>
      <c r="AF227" s="39"/>
      <c r="AG227" s="39"/>
      <c r="AH227"/>
      <c r="AI227"/>
      <c r="AJ227"/>
      <c r="AK227"/>
      <c r="AL227"/>
      <c r="AM227"/>
      <c r="AN227"/>
      <c r="AO227" s="277"/>
      <c r="AP227" s="277"/>
      <c r="AQ227" s="277"/>
      <c r="AR227" s="277"/>
      <c r="AS227" s="277"/>
      <c r="AT227" s="277"/>
    </row>
    <row r="228" spans="1:46" s="261" customFormat="1" ht="11.25">
      <c r="A228" s="294">
        <v>164</v>
      </c>
      <c r="B228" s="296" t="s">
        <v>394</v>
      </c>
      <c r="C228" s="297" t="s">
        <v>979</v>
      </c>
      <c r="D228" s="61" t="s">
        <v>852</v>
      </c>
      <c r="E228" s="294" t="s">
        <v>933</v>
      </c>
      <c r="F228" s="39">
        <v>6731013</v>
      </c>
      <c r="G228" s="39">
        <v>3546935.893607537</v>
      </c>
      <c r="H228" s="39">
        <v>813660.0497984064</v>
      </c>
      <c r="I228" s="39">
        <v>972052.5689314627</v>
      </c>
      <c r="J228" s="39">
        <v>635140.395779979</v>
      </c>
      <c r="K228" s="39">
        <v>589748.9444985868</v>
      </c>
      <c r="L228" s="39">
        <v>5.924328070868755E-18</v>
      </c>
      <c r="M228" s="39">
        <v>145457.06891844692</v>
      </c>
      <c r="N228" s="39">
        <v>25454.59736119025</v>
      </c>
      <c r="O228" s="39">
        <v>2563.481104391704</v>
      </c>
      <c r="P228" s="39">
        <v>3546935.893607537</v>
      </c>
      <c r="Q228" s="39">
        <v>813660.0497984064</v>
      </c>
      <c r="R228" s="39">
        <v>972052.5689314627</v>
      </c>
      <c r="S228" s="39">
        <v>635140.395779979</v>
      </c>
      <c r="T228" s="39">
        <v>537459.3960366593</v>
      </c>
      <c r="U228" s="39">
        <v>1329.1287850040612</v>
      </c>
      <c r="V228" s="39">
        <v>50960.419676923535</v>
      </c>
      <c r="W228" s="39">
        <v>3.353302599175178E-19</v>
      </c>
      <c r="X228" s="39">
        <v>145457.06891844692</v>
      </c>
      <c r="Y228" s="39">
        <v>5.588997810951237E-18</v>
      </c>
      <c r="Z228" s="39">
        <v>25454.59736119025</v>
      </c>
      <c r="AA228" s="39">
        <v>0</v>
      </c>
      <c r="AB228" s="39">
        <v>2563.481104391704</v>
      </c>
      <c r="AC228" s="39"/>
      <c r="AD228" s="39"/>
      <c r="AE228" s="39"/>
      <c r="AF228" s="39"/>
      <c r="AG228" s="39"/>
      <c r="AH228"/>
      <c r="AI228"/>
      <c r="AJ228"/>
      <c r="AK228"/>
      <c r="AL228"/>
      <c r="AM228"/>
      <c r="AN228"/>
      <c r="AO228" s="277"/>
      <c r="AP228" s="277"/>
      <c r="AQ228" s="277"/>
      <c r="AR228" s="277"/>
      <c r="AS228" s="277"/>
      <c r="AT228" s="277"/>
    </row>
    <row r="229" spans="1:46" s="261" customFormat="1" ht="11.25">
      <c r="A229" s="294">
        <v>165</v>
      </c>
      <c r="B229" s="296" t="s">
        <v>395</v>
      </c>
      <c r="C229" s="297" t="s">
        <v>984</v>
      </c>
      <c r="D229" s="61" t="s">
        <v>852</v>
      </c>
      <c r="E229" s="294" t="s">
        <v>951</v>
      </c>
      <c r="F229" s="39">
        <v>1125370</v>
      </c>
      <c r="G229" s="39">
        <v>591376.2235946114</v>
      </c>
      <c r="H229" s="39">
        <v>135720.2951474708</v>
      </c>
      <c r="I229" s="39">
        <v>162148.05194369657</v>
      </c>
      <c r="J229" s="39">
        <v>105954.33294108232</v>
      </c>
      <c r="K229" s="39">
        <v>98401.04970682583</v>
      </c>
      <c r="L229" s="39">
        <v>2657.274614826799</v>
      </c>
      <c r="M229" s="39">
        <v>24316.249398731492</v>
      </c>
      <c r="N229" s="39">
        <v>4249.298076037376</v>
      </c>
      <c r="O229" s="39">
        <v>547.224576717336</v>
      </c>
      <c r="P229" s="39">
        <v>591376.2235946114</v>
      </c>
      <c r="Q229" s="39">
        <v>135720.2951474708</v>
      </c>
      <c r="R229" s="39">
        <v>162148.05194369657</v>
      </c>
      <c r="S229" s="39">
        <v>105954.33294108232</v>
      </c>
      <c r="T229" s="39">
        <v>89663.70572698332</v>
      </c>
      <c r="U229" s="39">
        <v>222.08966485333227</v>
      </c>
      <c r="V229" s="39">
        <v>8515.254314989168</v>
      </c>
      <c r="W229" s="39">
        <v>139.6232880880981</v>
      </c>
      <c r="X229" s="39">
        <v>24316.249398731492</v>
      </c>
      <c r="Y229" s="39">
        <v>2517.6513267387004</v>
      </c>
      <c r="Z229" s="39">
        <v>4249.298076037376</v>
      </c>
      <c r="AA229" s="39">
        <v>119.65218350105147</v>
      </c>
      <c r="AB229" s="39">
        <v>427.5723932162846</v>
      </c>
      <c r="AC229" s="39"/>
      <c r="AD229" s="39"/>
      <c r="AE229" s="39"/>
      <c r="AF229" s="39"/>
      <c r="AG229" s="39"/>
      <c r="AH229"/>
      <c r="AI229"/>
      <c r="AJ229"/>
      <c r="AK229"/>
      <c r="AL229"/>
      <c r="AM229"/>
      <c r="AN229"/>
      <c r="AO229" s="277"/>
      <c r="AP229" s="277"/>
      <c r="AQ229" s="277"/>
      <c r="AR229" s="277"/>
      <c r="AS229" s="277"/>
      <c r="AT229" s="277"/>
    </row>
    <row r="230" spans="1:46" s="261" customFormat="1" ht="11.25">
      <c r="A230" s="294">
        <v>510</v>
      </c>
      <c r="B230" s="296" t="s">
        <v>396</v>
      </c>
      <c r="C230" s="297" t="s">
        <v>986</v>
      </c>
      <c r="D230" s="61" t="s">
        <v>852</v>
      </c>
      <c r="E230" s="294" t="s">
        <v>933</v>
      </c>
      <c r="F230" s="39">
        <v>7653</v>
      </c>
      <c r="G230" s="39">
        <v>4032.780859846576</v>
      </c>
      <c r="H230" s="39">
        <v>925.1119201682131</v>
      </c>
      <c r="I230" s="39">
        <v>1105.2004074323559</v>
      </c>
      <c r="J230" s="39">
        <v>722.139364298387</v>
      </c>
      <c r="K230" s="39">
        <v>670.5303751824108</v>
      </c>
      <c r="L230" s="39">
        <v>6.735818624382182E-21</v>
      </c>
      <c r="M230" s="39">
        <v>165.3811912757967</v>
      </c>
      <c r="N230" s="39">
        <v>28.941265394256252</v>
      </c>
      <c r="O230" s="39">
        <v>2.914616402005123</v>
      </c>
      <c r="P230" s="39">
        <v>4032.780859846576</v>
      </c>
      <c r="Q230" s="39">
        <v>925.1119201682131</v>
      </c>
      <c r="R230" s="39">
        <v>1105.2004074323559</v>
      </c>
      <c r="S230" s="39">
        <v>722.139364298387</v>
      </c>
      <c r="T230" s="39">
        <v>611.0784153690615</v>
      </c>
      <c r="U230" s="39">
        <v>1.511187482721558</v>
      </c>
      <c r="V230" s="39">
        <v>57.94077233062777</v>
      </c>
      <c r="W230" s="39">
        <v>3.8126244580849333E-22</v>
      </c>
      <c r="X230" s="39">
        <v>165.3811912757967</v>
      </c>
      <c r="Y230" s="39">
        <v>6.3545561785736885E-21</v>
      </c>
      <c r="Z230" s="39">
        <v>28.941265394256252</v>
      </c>
      <c r="AA230" s="39">
        <v>0</v>
      </c>
      <c r="AB230" s="39">
        <v>2.914616402005123</v>
      </c>
      <c r="AC230" s="39"/>
      <c r="AD230" s="39"/>
      <c r="AE230" s="39"/>
      <c r="AF230" s="39"/>
      <c r="AG230" s="39"/>
      <c r="AH230"/>
      <c r="AI230"/>
      <c r="AJ230"/>
      <c r="AK230"/>
      <c r="AL230"/>
      <c r="AM230"/>
      <c r="AN230"/>
      <c r="AO230" s="277"/>
      <c r="AP230" s="277"/>
      <c r="AQ230" s="277"/>
      <c r="AR230" s="277"/>
      <c r="AS230" s="277"/>
      <c r="AT230" s="277"/>
    </row>
    <row r="231" spans="1:46" s="261" customFormat="1" ht="11.25">
      <c r="A231" s="294">
        <v>166</v>
      </c>
      <c r="B231" s="298" t="s">
        <v>397</v>
      </c>
      <c r="C231" s="297" t="s">
        <v>892</v>
      </c>
      <c r="D231" s="61" t="s">
        <v>852</v>
      </c>
      <c r="E231" s="294" t="s">
        <v>893</v>
      </c>
      <c r="F231" s="39">
        <v>27538643</v>
      </c>
      <c r="G231" s="39">
        <v>14511604.912654892</v>
      </c>
      <c r="H231" s="39">
        <v>3328933.3469955465</v>
      </c>
      <c r="I231" s="39">
        <v>3976965.8256545397</v>
      </c>
      <c r="J231" s="39">
        <v>2598554.5733255227</v>
      </c>
      <c r="K231" s="39">
        <v>2412844.1948000095</v>
      </c>
      <c r="L231" s="39">
        <v>0</v>
      </c>
      <c r="M231" s="39">
        <v>595109.5760432355</v>
      </c>
      <c r="N231" s="39">
        <v>104142.58142697992</v>
      </c>
      <c r="O231" s="39">
        <v>10487.989099276567</v>
      </c>
      <c r="P231" s="39">
        <v>14511604.912654892</v>
      </c>
      <c r="Q231" s="39">
        <v>3328933.3469955465</v>
      </c>
      <c r="R231" s="39">
        <v>3976965.8256545397</v>
      </c>
      <c r="S231" s="39">
        <v>2598554.5733255227</v>
      </c>
      <c r="T231" s="39">
        <v>2198911.580537606</v>
      </c>
      <c r="U231" s="39">
        <v>5437.87437511272</v>
      </c>
      <c r="V231" s="39">
        <v>208494.73988729075</v>
      </c>
      <c r="W231" s="39">
        <v>0</v>
      </c>
      <c r="X231" s="39">
        <v>595109.5760432355</v>
      </c>
      <c r="Y231" s="39">
        <v>0</v>
      </c>
      <c r="Z231" s="39">
        <v>104142.58142697992</v>
      </c>
      <c r="AA231" s="39">
        <v>0</v>
      </c>
      <c r="AB231" s="39">
        <v>10487.989099276567</v>
      </c>
      <c r="AC231" s="39"/>
      <c r="AD231" s="39"/>
      <c r="AE231" s="39"/>
      <c r="AF231" s="39"/>
      <c r="AG231" s="39"/>
      <c r="AH231"/>
      <c r="AI231"/>
      <c r="AJ231"/>
      <c r="AK231"/>
      <c r="AL231"/>
      <c r="AM231"/>
      <c r="AN231"/>
      <c r="AO231" s="277"/>
      <c r="AP231" s="277"/>
      <c r="AQ231" s="277"/>
      <c r="AR231" s="277"/>
      <c r="AS231" s="277"/>
      <c r="AT231" s="277"/>
    </row>
    <row r="232" spans="1:46" s="261" customFormat="1" ht="22.5">
      <c r="A232" s="294">
        <v>167</v>
      </c>
      <c r="B232" s="278" t="s">
        <v>398</v>
      </c>
      <c r="C232" s="274" t="s">
        <v>399</v>
      </c>
      <c r="D232" s="294" t="s">
        <v>852</v>
      </c>
      <c r="E232" s="294" t="s">
        <v>852</v>
      </c>
      <c r="F232" s="39">
        <f aca="true" t="shared" si="68" ref="F232:AB232">(F224+F225+F226+F227+F228+F229+F231+F230)</f>
        <v>28527252</v>
      </c>
      <c r="G232" s="39">
        <f t="shared" si="68"/>
        <v>15030805.14519123</v>
      </c>
      <c r="H232" s="39">
        <f t="shared" si="68"/>
        <v>3448100.587059051</v>
      </c>
      <c r="I232" s="39">
        <f t="shared" si="68"/>
        <v>4119338.9948510705</v>
      </c>
      <c r="J232" s="39">
        <f t="shared" si="68"/>
        <v>2691588.410550181</v>
      </c>
      <c r="K232" s="39">
        <f t="shared" si="68"/>
        <v>2499249.394246454</v>
      </c>
      <c r="L232" s="39">
        <f t="shared" si="68"/>
        <v>2833.9666000649777</v>
      </c>
      <c r="M232" s="39">
        <f t="shared" si="68"/>
        <v>616470.224832312</v>
      </c>
      <c r="N232" s="39">
        <f t="shared" si="68"/>
        <v>107874.25965447297</v>
      </c>
      <c r="O232" s="39">
        <f t="shared" si="68"/>
        <v>10991.017015167632</v>
      </c>
      <c r="P232" s="39">
        <f t="shared" si="68"/>
        <v>15030805.14519123</v>
      </c>
      <c r="Q232" s="39">
        <f t="shared" si="68"/>
        <v>3448100.587059051</v>
      </c>
      <c r="R232" s="39">
        <f t="shared" si="68"/>
        <v>4119338.9948510705</v>
      </c>
      <c r="S232" s="39">
        <f t="shared" si="68"/>
        <v>2691588.410550181</v>
      </c>
      <c r="T232" s="39">
        <f t="shared" si="68"/>
        <v>2277642.192227301</v>
      </c>
      <c r="U232" s="39">
        <f t="shared" si="68"/>
        <v>5632.950119969371</v>
      </c>
      <c r="V232" s="39">
        <f t="shared" si="68"/>
        <v>215974.2518991833</v>
      </c>
      <c r="W232" s="39">
        <f t="shared" si="68"/>
        <v>148.90735523724226</v>
      </c>
      <c r="X232" s="39">
        <f t="shared" si="68"/>
        <v>616470.224832312</v>
      </c>
      <c r="Y232" s="39">
        <f t="shared" si="68"/>
        <v>2685.0592448277353</v>
      </c>
      <c r="Z232" s="39">
        <f t="shared" si="68"/>
        <v>107874.25965447297</v>
      </c>
      <c r="AA232" s="39">
        <f t="shared" si="68"/>
        <v>127.60829828230891</v>
      </c>
      <c r="AB232" s="39">
        <f t="shared" si="68"/>
        <v>10863.408716885324</v>
      </c>
      <c r="AC232" s="39"/>
      <c r="AD232" s="39"/>
      <c r="AE232" s="39"/>
      <c r="AF232" s="39"/>
      <c r="AG232" s="39"/>
      <c r="AH232"/>
      <c r="AI232"/>
      <c r="AJ232"/>
      <c r="AK232"/>
      <c r="AL232"/>
      <c r="AM232"/>
      <c r="AN232"/>
      <c r="AO232" s="277"/>
      <c r="AP232" s="277"/>
      <c r="AQ232" s="277"/>
      <c r="AR232" s="277"/>
      <c r="AS232" s="277"/>
      <c r="AT232" s="277"/>
    </row>
    <row r="233" spans="1:46" s="261" customFormat="1" ht="11.25">
      <c r="A233" s="294">
        <v>168</v>
      </c>
      <c r="B233" s="281" t="s">
        <v>400</v>
      </c>
      <c r="C233" s="274" t="s">
        <v>401</v>
      </c>
      <c r="D233" s="294" t="s">
        <v>852</v>
      </c>
      <c r="E233" s="294" t="s">
        <v>852</v>
      </c>
      <c r="F233" s="39">
        <f aca="true" t="shared" si="69" ref="F233:AB233">(F221-F232)</f>
        <v>849825986.03</v>
      </c>
      <c r="G233" s="39">
        <f t="shared" si="69"/>
        <v>446852871.2715576</v>
      </c>
      <c r="H233" s="39">
        <f t="shared" si="69"/>
        <v>102552382.49681793</v>
      </c>
      <c r="I233" s="39">
        <f t="shared" si="69"/>
        <v>122521617.70693478</v>
      </c>
      <c r="J233" s="39">
        <f t="shared" si="69"/>
        <v>80060766.93669999</v>
      </c>
      <c r="K233" s="39">
        <f t="shared" si="69"/>
        <v>74353406.72923319</v>
      </c>
      <c r="L233" s="39">
        <f t="shared" si="69"/>
        <v>1541426.5664721716</v>
      </c>
      <c r="M233" s="39">
        <f t="shared" si="69"/>
        <v>18348647.486258853</v>
      </c>
      <c r="N233" s="39">
        <f t="shared" si="69"/>
        <v>3210839.819771578</v>
      </c>
      <c r="O233" s="39">
        <f t="shared" si="69"/>
        <v>384027.0162538687</v>
      </c>
      <c r="P233" s="39">
        <f t="shared" si="69"/>
        <v>446852871.2715576</v>
      </c>
      <c r="Q233" s="39">
        <f t="shared" si="69"/>
        <v>102552382.49681793</v>
      </c>
      <c r="R233" s="39">
        <f t="shared" si="69"/>
        <v>122521617.70693478</v>
      </c>
      <c r="S233" s="39">
        <f t="shared" si="69"/>
        <v>80060766.93669999</v>
      </c>
      <c r="T233" s="39">
        <f t="shared" si="69"/>
        <v>67751316.56680584</v>
      </c>
      <c r="U233" s="39">
        <f t="shared" si="69"/>
        <v>167814.83934276536</v>
      </c>
      <c r="V233" s="39">
        <f t="shared" si="69"/>
        <v>6434275.323084601</v>
      </c>
      <c r="W233" s="39">
        <f t="shared" si="69"/>
        <v>78407.67575311128</v>
      </c>
      <c r="X233" s="39">
        <f t="shared" si="69"/>
        <v>18348647.486258853</v>
      </c>
      <c r="Y233" s="39">
        <f t="shared" si="69"/>
        <v>1463018.8907190599</v>
      </c>
      <c r="Z233" s="39">
        <f t="shared" si="69"/>
        <v>3210839.819771578</v>
      </c>
      <c r="AA233" s="39">
        <f t="shared" si="69"/>
        <v>60946.63653413724</v>
      </c>
      <c r="AB233" s="39">
        <f t="shared" si="69"/>
        <v>323080.37971973146</v>
      </c>
      <c r="AC233" s="39"/>
      <c r="AD233" s="39"/>
      <c r="AE233" s="39"/>
      <c r="AF233" s="39"/>
      <c r="AG233" s="39"/>
      <c r="AH233"/>
      <c r="AI233"/>
      <c r="AJ233"/>
      <c r="AK233"/>
      <c r="AL233"/>
      <c r="AM233"/>
      <c r="AN233"/>
      <c r="AO233" s="277"/>
      <c r="AP233" s="277"/>
      <c r="AQ233" s="277"/>
      <c r="AR233" s="277"/>
      <c r="AS233" s="277"/>
      <c r="AT233" s="277"/>
    </row>
    <row r="234" spans="1:46" s="261" customFormat="1" ht="11.25">
      <c r="A234" s="294"/>
      <c r="B234" s="135"/>
      <c r="C234" s="297"/>
      <c r="D234" s="262"/>
      <c r="E234" s="294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/>
      <c r="AI234"/>
      <c r="AJ234"/>
      <c r="AK234"/>
      <c r="AL234"/>
      <c r="AM234"/>
      <c r="AN234"/>
      <c r="AO234" s="277"/>
      <c r="AP234" s="277"/>
      <c r="AQ234" s="277"/>
      <c r="AR234" s="277"/>
      <c r="AS234" s="277"/>
      <c r="AT234" s="277"/>
    </row>
    <row r="235" spans="1:46" s="261" customFormat="1" ht="11.25">
      <c r="A235" s="294">
        <v>169</v>
      </c>
      <c r="B235" s="296" t="s">
        <v>402</v>
      </c>
      <c r="C235" s="297" t="s">
        <v>403</v>
      </c>
      <c r="D235" s="294" t="s">
        <v>852</v>
      </c>
      <c r="E235" s="294" t="s">
        <v>852</v>
      </c>
      <c r="F235" s="39">
        <f aca="true" t="shared" si="70" ref="F235:AB235">(F191)</f>
        <v>82903919.79416405</v>
      </c>
      <c r="G235" s="39">
        <f t="shared" si="70"/>
        <v>43686572.71033065</v>
      </c>
      <c r="H235" s="39">
        <f t="shared" si="70"/>
        <v>10021613.0184569</v>
      </c>
      <c r="I235" s="39">
        <f t="shared" si="70"/>
        <v>11972487.381974315</v>
      </c>
      <c r="J235" s="39">
        <f t="shared" si="70"/>
        <v>7822838.617274543</v>
      </c>
      <c r="K235" s="39">
        <f t="shared" si="70"/>
        <v>7263765.378763013</v>
      </c>
      <c r="L235" s="39">
        <f t="shared" si="70"/>
        <v>5.403386634006933E-17</v>
      </c>
      <c r="M235" s="39">
        <f t="shared" si="70"/>
        <v>1791552.203971248</v>
      </c>
      <c r="N235" s="39">
        <f t="shared" si="70"/>
        <v>313516.83587965975</v>
      </c>
      <c r="O235" s="39">
        <f t="shared" si="70"/>
        <v>31573.647513731583</v>
      </c>
      <c r="P235" s="39">
        <f t="shared" si="70"/>
        <v>43686572.71033065</v>
      </c>
      <c r="Q235" s="39">
        <f t="shared" si="70"/>
        <v>10021613.0184569</v>
      </c>
      <c r="R235" s="39">
        <f t="shared" si="70"/>
        <v>11972487.381974315</v>
      </c>
      <c r="S235" s="39">
        <f t="shared" si="70"/>
        <v>7822838.617274543</v>
      </c>
      <c r="T235" s="39">
        <f t="shared" si="70"/>
        <v>6619730.293440684</v>
      </c>
      <c r="U235" s="39">
        <f t="shared" si="70"/>
        <v>16370.490769827875</v>
      </c>
      <c r="V235" s="39">
        <f t="shared" si="70"/>
        <v>627664.5945525003</v>
      </c>
      <c r="W235" s="39">
        <f t="shared" si="70"/>
        <v>3.058438058699007E-18</v>
      </c>
      <c r="X235" s="39">
        <f t="shared" si="70"/>
        <v>1791552.203971248</v>
      </c>
      <c r="Y235" s="39">
        <f t="shared" si="70"/>
        <v>5.097542828137031E-17</v>
      </c>
      <c r="Z235" s="39">
        <f t="shared" si="70"/>
        <v>313516.83587965975</v>
      </c>
      <c r="AA235" s="39">
        <f t="shared" si="70"/>
        <v>0</v>
      </c>
      <c r="AB235" s="39">
        <f t="shared" si="70"/>
        <v>31573.647513731583</v>
      </c>
      <c r="AC235" s="39"/>
      <c r="AD235" s="39"/>
      <c r="AE235" s="39"/>
      <c r="AF235" s="39"/>
      <c r="AG235" s="39"/>
      <c r="AH235"/>
      <c r="AI235"/>
      <c r="AJ235"/>
      <c r="AK235"/>
      <c r="AL235"/>
      <c r="AM235"/>
      <c r="AN235"/>
      <c r="AO235" s="277"/>
      <c r="AP235" s="277"/>
      <c r="AQ235" s="277"/>
      <c r="AR235" s="277"/>
      <c r="AS235" s="277"/>
      <c r="AT235" s="277"/>
    </row>
    <row r="236" spans="1:46" s="261" customFormat="1" ht="11.25">
      <c r="A236" s="294">
        <v>170</v>
      </c>
      <c r="B236" s="276" t="s">
        <v>404</v>
      </c>
      <c r="C236" s="297" t="s">
        <v>405</v>
      </c>
      <c r="D236" s="294" t="s">
        <v>852</v>
      </c>
      <c r="E236" s="294" t="s">
        <v>852</v>
      </c>
      <c r="F236" s="39">
        <f aca="true" t="shared" si="71" ref="F236:AB236">(F233+F235)</f>
        <v>932729905.824164</v>
      </c>
      <c r="G236" s="39">
        <f t="shared" si="71"/>
        <v>490539443.9818883</v>
      </c>
      <c r="H236" s="39">
        <f t="shared" si="71"/>
        <v>112573995.51527484</v>
      </c>
      <c r="I236" s="39">
        <f t="shared" si="71"/>
        <v>134494105.0889091</v>
      </c>
      <c r="J236" s="39">
        <f t="shared" si="71"/>
        <v>87883605.55397452</v>
      </c>
      <c r="K236" s="39">
        <f t="shared" si="71"/>
        <v>81617172.1079962</v>
      </c>
      <c r="L236" s="39">
        <f t="shared" si="71"/>
        <v>1541426.5664721716</v>
      </c>
      <c r="M236" s="39">
        <f t="shared" si="71"/>
        <v>20140199.6902301</v>
      </c>
      <c r="N236" s="39">
        <f t="shared" si="71"/>
        <v>3524356.655651238</v>
      </c>
      <c r="O236" s="39">
        <f t="shared" si="71"/>
        <v>415600.66376760026</v>
      </c>
      <c r="P236" s="39">
        <f t="shared" si="71"/>
        <v>490539443.9818883</v>
      </c>
      <c r="Q236" s="39">
        <f t="shared" si="71"/>
        <v>112573995.51527484</v>
      </c>
      <c r="R236" s="39">
        <f t="shared" si="71"/>
        <v>134494105.0889091</v>
      </c>
      <c r="S236" s="39">
        <f t="shared" si="71"/>
        <v>87883605.55397452</v>
      </c>
      <c r="T236" s="39">
        <f t="shared" si="71"/>
        <v>74371046.86024652</v>
      </c>
      <c r="U236" s="39">
        <f t="shared" si="71"/>
        <v>184185.33011259325</v>
      </c>
      <c r="V236" s="39">
        <f t="shared" si="71"/>
        <v>7061939.917637101</v>
      </c>
      <c r="W236" s="39">
        <f t="shared" si="71"/>
        <v>78407.67575311128</v>
      </c>
      <c r="X236" s="39">
        <f t="shared" si="71"/>
        <v>20140199.6902301</v>
      </c>
      <c r="Y236" s="39">
        <f t="shared" si="71"/>
        <v>1463018.8907190599</v>
      </c>
      <c r="Z236" s="39">
        <f t="shared" si="71"/>
        <v>3524356.655651238</v>
      </c>
      <c r="AA236" s="39">
        <f t="shared" si="71"/>
        <v>60946.63653413724</v>
      </c>
      <c r="AB236" s="39">
        <f t="shared" si="71"/>
        <v>354654.027233463</v>
      </c>
      <c r="AC236" s="39"/>
      <c r="AD236" s="39"/>
      <c r="AE236" s="39"/>
      <c r="AF236" s="39"/>
      <c r="AG236" s="39"/>
      <c r="AH236"/>
      <c r="AI236"/>
      <c r="AJ236"/>
      <c r="AK236"/>
      <c r="AL236"/>
      <c r="AM236"/>
      <c r="AN236"/>
      <c r="AO236" s="277"/>
      <c r="AP236" s="277"/>
      <c r="AQ236" s="277"/>
      <c r="AR236" s="277"/>
      <c r="AS236" s="277"/>
      <c r="AT236" s="277"/>
    </row>
    <row r="237" spans="1:46" s="261" customFormat="1" ht="11.25">
      <c r="A237" s="294"/>
      <c r="B237" s="276"/>
      <c r="C237" s="294"/>
      <c r="D237" s="61"/>
      <c r="E237" s="294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/>
      <c r="AI237"/>
      <c r="AJ237"/>
      <c r="AK237"/>
      <c r="AL237"/>
      <c r="AM237"/>
      <c r="AN237"/>
      <c r="AO237" s="277"/>
      <c r="AP237" s="277"/>
      <c r="AQ237" s="277"/>
      <c r="AR237" s="277"/>
      <c r="AS237" s="277"/>
      <c r="AT237" s="277"/>
    </row>
    <row r="238" spans="1:46" s="261" customFormat="1" ht="11.25">
      <c r="A238" s="294"/>
      <c r="B238" s="278" t="s">
        <v>406</v>
      </c>
      <c r="C238" s="294"/>
      <c r="D238" s="61"/>
      <c r="E238" s="294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/>
      <c r="AI238"/>
      <c r="AJ238"/>
      <c r="AK238"/>
      <c r="AL238"/>
      <c r="AM238"/>
      <c r="AN238"/>
      <c r="AO238" s="277"/>
      <c r="AP238" s="277"/>
      <c r="AQ238" s="277"/>
      <c r="AR238" s="277"/>
      <c r="AS238" s="277"/>
      <c r="AT238" s="277"/>
    </row>
    <row r="239" spans="1:46" s="261" customFormat="1" ht="11.25">
      <c r="A239" s="294">
        <v>171</v>
      </c>
      <c r="B239" s="278" t="s">
        <v>407</v>
      </c>
      <c r="C239" s="294" t="s">
        <v>1118</v>
      </c>
      <c r="D239" s="262" t="s">
        <v>852</v>
      </c>
      <c r="E239" s="294" t="s">
        <v>893</v>
      </c>
      <c r="F239" s="39">
        <v>98370</v>
      </c>
      <c r="G239" s="39">
        <v>51836.48937450773</v>
      </c>
      <c r="H239" s="39">
        <v>11891.187715529479</v>
      </c>
      <c r="I239" s="39">
        <v>14206.006021053292</v>
      </c>
      <c r="J239" s="39">
        <v>9282.222561875386</v>
      </c>
      <c r="K239" s="39">
        <v>8618.851823689241</v>
      </c>
      <c r="L239" s="39">
        <v>0</v>
      </c>
      <c r="M239" s="39">
        <v>2125.773916869218</v>
      </c>
      <c r="N239" s="39">
        <v>372.0047402107654</v>
      </c>
      <c r="O239" s="39">
        <v>37.46384626489533</v>
      </c>
      <c r="P239" s="39">
        <v>51836.48937450773</v>
      </c>
      <c r="Q239" s="39">
        <v>11891.187715529479</v>
      </c>
      <c r="R239" s="39">
        <v>14206.006021053292</v>
      </c>
      <c r="S239" s="39">
        <v>9282.222561875386</v>
      </c>
      <c r="T239" s="39">
        <v>7854.669243414947</v>
      </c>
      <c r="U239" s="39">
        <v>19.42447571871418</v>
      </c>
      <c r="V239" s="39">
        <v>744.75810455558</v>
      </c>
      <c r="W239" s="39">
        <v>0</v>
      </c>
      <c r="X239" s="39">
        <v>2125.773916869218</v>
      </c>
      <c r="Y239" s="39">
        <v>0</v>
      </c>
      <c r="Z239" s="39">
        <v>372.0047402107654</v>
      </c>
      <c r="AA239" s="39">
        <v>0</v>
      </c>
      <c r="AB239" s="39">
        <v>37.46384626489533</v>
      </c>
      <c r="AC239" s="39"/>
      <c r="AD239" s="39"/>
      <c r="AE239" s="39"/>
      <c r="AF239" s="39"/>
      <c r="AG239" s="39"/>
      <c r="AH239"/>
      <c r="AI239"/>
      <c r="AJ239"/>
      <c r="AK239"/>
      <c r="AL239"/>
      <c r="AM239"/>
      <c r="AN239"/>
      <c r="AO239" s="277"/>
      <c r="AP239" s="277"/>
      <c r="AQ239" s="277"/>
      <c r="AR239" s="277"/>
      <c r="AS239" s="277"/>
      <c r="AT239" s="277"/>
    </row>
    <row r="240" spans="1:46" s="261" customFormat="1" ht="11.25">
      <c r="A240" s="294">
        <v>172</v>
      </c>
      <c r="B240" s="296" t="s">
        <v>408</v>
      </c>
      <c r="C240" s="297" t="s">
        <v>409</v>
      </c>
      <c r="D240" s="262" t="s">
        <v>852</v>
      </c>
      <c r="E240" s="294" t="s">
        <v>852</v>
      </c>
      <c r="F240" s="39">
        <f aca="true" t="shared" si="72" ref="F240:AB240">(F192)</f>
        <v>14090.947204175083</v>
      </c>
      <c r="G240" s="39">
        <f t="shared" si="72"/>
        <v>7425.284487404403</v>
      </c>
      <c r="H240" s="39">
        <f t="shared" si="72"/>
        <v>1703.345514836447</v>
      </c>
      <c r="I240" s="39">
        <f t="shared" si="72"/>
        <v>2034.9301700198769</v>
      </c>
      <c r="J240" s="39">
        <f t="shared" si="72"/>
        <v>1329.625984108863</v>
      </c>
      <c r="K240" s="39">
        <f t="shared" si="72"/>
        <v>1234.6018705724632</v>
      </c>
      <c r="L240" s="39">
        <f t="shared" si="72"/>
        <v>0</v>
      </c>
      <c r="M240" s="39">
        <f t="shared" si="72"/>
        <v>304.50511365880476</v>
      </c>
      <c r="N240" s="39">
        <f t="shared" si="72"/>
        <v>53.28757907911725</v>
      </c>
      <c r="O240" s="39">
        <f t="shared" si="72"/>
        <v>5.366484495110013</v>
      </c>
      <c r="P240" s="39">
        <f t="shared" si="72"/>
        <v>7425.284487404403</v>
      </c>
      <c r="Q240" s="39">
        <f t="shared" si="72"/>
        <v>1703.345514836447</v>
      </c>
      <c r="R240" s="39">
        <f t="shared" si="72"/>
        <v>2034.9301700198769</v>
      </c>
      <c r="S240" s="39">
        <f t="shared" si="72"/>
        <v>1329.625984108863</v>
      </c>
      <c r="T240" s="39">
        <f t="shared" si="72"/>
        <v>1125.1370297368899</v>
      </c>
      <c r="U240" s="39">
        <f t="shared" si="72"/>
        <v>2.7824464960982254</v>
      </c>
      <c r="V240" s="39">
        <f t="shared" si="72"/>
        <v>106.6823943394753</v>
      </c>
      <c r="W240" s="39">
        <f t="shared" si="72"/>
        <v>0</v>
      </c>
      <c r="X240" s="39">
        <f t="shared" si="72"/>
        <v>304.50511365880476</v>
      </c>
      <c r="Y240" s="39">
        <f t="shared" si="72"/>
        <v>0</v>
      </c>
      <c r="Z240" s="39">
        <f t="shared" si="72"/>
        <v>53.28757907911725</v>
      </c>
      <c r="AA240" s="39">
        <f t="shared" si="72"/>
        <v>0</v>
      </c>
      <c r="AB240" s="39">
        <f t="shared" si="72"/>
        <v>5.366484495110013</v>
      </c>
      <c r="AC240" s="39"/>
      <c r="AD240" s="39"/>
      <c r="AE240" s="39"/>
      <c r="AF240" s="39"/>
      <c r="AG240" s="39"/>
      <c r="AH240"/>
      <c r="AI240"/>
      <c r="AJ240"/>
      <c r="AK240"/>
      <c r="AL240"/>
      <c r="AM240"/>
      <c r="AN240"/>
      <c r="AO240" s="277"/>
      <c r="AP240" s="277"/>
      <c r="AQ240" s="277"/>
      <c r="AR240" s="277"/>
      <c r="AS240" s="277"/>
      <c r="AT240" s="277"/>
    </row>
    <row r="241" spans="1:46" s="261" customFormat="1" ht="11.25">
      <c r="A241" s="294">
        <v>173</v>
      </c>
      <c r="B241" s="276" t="s">
        <v>410</v>
      </c>
      <c r="C241" s="297" t="s">
        <v>411</v>
      </c>
      <c r="D241" s="262" t="s">
        <v>852</v>
      </c>
      <c r="E241" s="294" t="s">
        <v>852</v>
      </c>
      <c r="F241" s="39">
        <f aca="true" t="shared" si="73" ref="F241:AB241">(F239+F240)</f>
        <v>112460.94720417509</v>
      </c>
      <c r="G241" s="39">
        <f t="shared" si="73"/>
        <v>59261.77386191213</v>
      </c>
      <c r="H241" s="39">
        <f t="shared" si="73"/>
        <v>13594.533230365925</v>
      </c>
      <c r="I241" s="39">
        <f t="shared" si="73"/>
        <v>16240.93619107317</v>
      </c>
      <c r="J241" s="39">
        <f t="shared" si="73"/>
        <v>10611.848545984249</v>
      </c>
      <c r="K241" s="39">
        <f t="shared" si="73"/>
        <v>9853.453694261705</v>
      </c>
      <c r="L241" s="39">
        <f t="shared" si="73"/>
        <v>0</v>
      </c>
      <c r="M241" s="39">
        <f t="shared" si="73"/>
        <v>2430.2790305280228</v>
      </c>
      <c r="N241" s="39">
        <f t="shared" si="73"/>
        <v>425.2923192898827</v>
      </c>
      <c r="O241" s="39">
        <f t="shared" si="73"/>
        <v>42.830330760005346</v>
      </c>
      <c r="P241" s="39">
        <f t="shared" si="73"/>
        <v>59261.77386191213</v>
      </c>
      <c r="Q241" s="39">
        <f t="shared" si="73"/>
        <v>13594.533230365925</v>
      </c>
      <c r="R241" s="39">
        <f t="shared" si="73"/>
        <v>16240.93619107317</v>
      </c>
      <c r="S241" s="39">
        <f t="shared" si="73"/>
        <v>10611.848545984249</v>
      </c>
      <c r="T241" s="39">
        <f t="shared" si="73"/>
        <v>8979.806273151837</v>
      </c>
      <c r="U241" s="39">
        <f t="shared" si="73"/>
        <v>22.206922214812405</v>
      </c>
      <c r="V241" s="39">
        <f t="shared" si="73"/>
        <v>851.4404988950553</v>
      </c>
      <c r="W241" s="39">
        <f t="shared" si="73"/>
        <v>0</v>
      </c>
      <c r="X241" s="39">
        <f t="shared" si="73"/>
        <v>2430.2790305280228</v>
      </c>
      <c r="Y241" s="39">
        <f t="shared" si="73"/>
        <v>0</v>
      </c>
      <c r="Z241" s="39">
        <f t="shared" si="73"/>
        <v>425.2923192898827</v>
      </c>
      <c r="AA241" s="39">
        <f t="shared" si="73"/>
        <v>0</v>
      </c>
      <c r="AB241" s="39">
        <f t="shared" si="73"/>
        <v>42.830330760005346</v>
      </c>
      <c r="AC241" s="39"/>
      <c r="AD241" s="39"/>
      <c r="AE241" s="39"/>
      <c r="AF241" s="39"/>
      <c r="AG241" s="39"/>
      <c r="AH241"/>
      <c r="AI241"/>
      <c r="AJ241"/>
      <c r="AK241"/>
      <c r="AL241"/>
      <c r="AM241"/>
      <c r="AN241"/>
      <c r="AO241" s="277"/>
      <c r="AP241" s="277"/>
      <c r="AQ241" s="277"/>
      <c r="AR241" s="277"/>
      <c r="AS241" s="277"/>
      <c r="AT241" s="277"/>
    </row>
    <row r="242" spans="1:46" s="261" customFormat="1" ht="11.25">
      <c r="A242" s="294"/>
      <c r="B242" s="276"/>
      <c r="C242" s="294"/>
      <c r="D242" s="61"/>
      <c r="E242" s="294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/>
      <c r="AI242"/>
      <c r="AJ242"/>
      <c r="AK242"/>
      <c r="AL242"/>
      <c r="AM242"/>
      <c r="AN242"/>
      <c r="AO242" s="277"/>
      <c r="AP242" s="277"/>
      <c r="AQ242" s="277"/>
      <c r="AR242" s="277"/>
      <c r="AS242" s="277"/>
      <c r="AT242" s="277"/>
    </row>
    <row r="243" spans="1:46" s="261" customFormat="1" ht="11.25">
      <c r="A243" s="294"/>
      <c r="B243" s="278" t="s">
        <v>1034</v>
      </c>
      <c r="C243" s="294"/>
      <c r="D243" s="61"/>
      <c r="E243" s="294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/>
      <c r="AI243"/>
      <c r="AJ243"/>
      <c r="AK243"/>
      <c r="AL243"/>
      <c r="AM243"/>
      <c r="AN243"/>
      <c r="AO243" s="277"/>
      <c r="AP243" s="277"/>
      <c r="AQ243" s="277"/>
      <c r="AR243" s="277"/>
      <c r="AS243" s="277"/>
      <c r="AT243" s="277"/>
    </row>
    <row r="244" spans="1:46" s="261" customFormat="1" ht="11.25">
      <c r="A244" s="294">
        <v>174</v>
      </c>
      <c r="B244" s="207" t="s">
        <v>412</v>
      </c>
      <c r="C244" s="290" t="s">
        <v>413</v>
      </c>
      <c r="D244" s="262" t="s">
        <v>852</v>
      </c>
      <c r="E244" s="294" t="s">
        <v>852</v>
      </c>
      <c r="F244" s="39">
        <v>7661765.000000001</v>
      </c>
      <c r="G244" s="39">
        <v>3785264.601135814</v>
      </c>
      <c r="H244" s="39">
        <v>867459.6157139317</v>
      </c>
      <c r="I244" s="39">
        <v>1036215.114639915</v>
      </c>
      <c r="J244" s="39">
        <v>676968.102907921</v>
      </c>
      <c r="K244" s="39">
        <v>628310.9212747924</v>
      </c>
      <c r="L244" s="39">
        <v>430443.53564906935</v>
      </c>
      <c r="M244" s="39">
        <v>179438.95777012446</v>
      </c>
      <c r="N244" s="39">
        <v>27087.80753456944</v>
      </c>
      <c r="O244" s="39">
        <v>30576.34337386267</v>
      </c>
      <c r="P244" s="39">
        <v>3785264.601135814</v>
      </c>
      <c r="Q244" s="39">
        <v>867459.6157139317</v>
      </c>
      <c r="R244" s="39">
        <v>1036215.114639915</v>
      </c>
      <c r="S244" s="39">
        <v>676968.102907921</v>
      </c>
      <c r="T244" s="39">
        <v>572787.8105812811</v>
      </c>
      <c r="U244" s="39">
        <v>1411.345831627201</v>
      </c>
      <c r="V244" s="39">
        <v>54111.76486188416</v>
      </c>
      <c r="W244" s="39">
        <v>25201.859296289982</v>
      </c>
      <c r="X244" s="39">
        <v>179438.95777012446</v>
      </c>
      <c r="Y244" s="39">
        <v>405241.6763527794</v>
      </c>
      <c r="Z244" s="39">
        <v>27087.80753456944</v>
      </c>
      <c r="AA244" s="39">
        <v>27843.043682871998</v>
      </c>
      <c r="AB244" s="39">
        <v>2733.299690990674</v>
      </c>
      <c r="AC244" s="39"/>
      <c r="AD244" s="39"/>
      <c r="AE244" s="39"/>
      <c r="AF244" s="39"/>
      <c r="AG244" s="39"/>
      <c r="AH244"/>
      <c r="AI244"/>
      <c r="AJ244"/>
      <c r="AK244"/>
      <c r="AL244"/>
      <c r="AM244"/>
      <c r="AN244"/>
      <c r="AO244" s="277"/>
      <c r="AP244" s="277"/>
      <c r="AQ244" s="277"/>
      <c r="AR244" s="277"/>
      <c r="AS244" s="277"/>
      <c r="AT244" s="277"/>
    </row>
    <row r="245" spans="1:46" s="261" customFormat="1" ht="11.25">
      <c r="A245" s="294">
        <v>175</v>
      </c>
      <c r="B245" s="296" t="s">
        <v>414</v>
      </c>
      <c r="C245" s="260" t="s">
        <v>1193</v>
      </c>
      <c r="D245" s="262" t="s">
        <v>852</v>
      </c>
      <c r="E245" s="294" t="s">
        <v>936</v>
      </c>
      <c r="F245" s="39">
        <v>6765446</v>
      </c>
      <c r="G245" s="39">
        <v>3360249.055804564</v>
      </c>
      <c r="H245" s="39">
        <v>770059.866825871</v>
      </c>
      <c r="I245" s="39">
        <v>919867.2292379227</v>
      </c>
      <c r="J245" s="39">
        <v>600957.0448321031</v>
      </c>
      <c r="K245" s="39">
        <v>557763.16914062</v>
      </c>
      <c r="L245" s="39">
        <v>369347.1341382888</v>
      </c>
      <c r="M245" s="39">
        <v>137514.79617034493</v>
      </c>
      <c r="N245" s="39">
        <v>24046.345310851066</v>
      </c>
      <c r="O245" s="39">
        <v>25641.358539433495</v>
      </c>
      <c r="P245" s="39">
        <v>3360249.055804564</v>
      </c>
      <c r="Q245" s="39">
        <v>770059.866825871</v>
      </c>
      <c r="R245" s="39">
        <v>919867.2292379227</v>
      </c>
      <c r="S245" s="39">
        <v>600957.0448321031</v>
      </c>
      <c r="T245" s="39">
        <v>508474.2818519426</v>
      </c>
      <c r="U245" s="39">
        <v>1252.8776711450957</v>
      </c>
      <c r="V245" s="39">
        <v>48036.00961753237</v>
      </c>
      <c r="W245" s="39">
        <v>20870.33010414755</v>
      </c>
      <c r="X245" s="39">
        <v>137514.79617034493</v>
      </c>
      <c r="Y245" s="39">
        <v>348476.80403414124</v>
      </c>
      <c r="Z245" s="39">
        <v>24046.345310851066</v>
      </c>
      <c r="AA245" s="39">
        <v>23214.958096218408</v>
      </c>
      <c r="AB245" s="39">
        <v>2426.400443215087</v>
      </c>
      <c r="AC245" s="39"/>
      <c r="AD245" s="39"/>
      <c r="AE245" s="39"/>
      <c r="AF245" s="39"/>
      <c r="AG245" s="39"/>
      <c r="AH245"/>
      <c r="AI245"/>
      <c r="AJ245"/>
      <c r="AK245"/>
      <c r="AL245"/>
      <c r="AM245"/>
      <c r="AN245"/>
      <c r="AO245" s="277"/>
      <c r="AP245" s="277"/>
      <c r="AQ245" s="277"/>
      <c r="AR245" s="277"/>
      <c r="AS245" s="277"/>
      <c r="AT245" s="277"/>
    </row>
    <row r="246" spans="1:46" s="261" customFormat="1" ht="11.25">
      <c r="A246" s="294">
        <v>176</v>
      </c>
      <c r="B246" s="296" t="s">
        <v>415</v>
      </c>
      <c r="C246" s="294" t="s">
        <v>1217</v>
      </c>
      <c r="D246" s="262" t="s">
        <v>852</v>
      </c>
      <c r="E246" s="297" t="s">
        <v>893</v>
      </c>
      <c r="F246" s="39">
        <v>182</v>
      </c>
      <c r="G246" s="39">
        <v>95.9056731336831</v>
      </c>
      <c r="H246" s="39">
        <v>22.00057094872792</v>
      </c>
      <c r="I246" s="39">
        <v>26.28334955608111</v>
      </c>
      <c r="J246" s="39">
        <v>17.173574324095966</v>
      </c>
      <c r="K246" s="39">
        <v>15.946233932209433</v>
      </c>
      <c r="L246" s="39">
        <v>0</v>
      </c>
      <c r="M246" s="39">
        <v>3.933016700927088</v>
      </c>
      <c r="N246" s="39">
        <v>0.6882673855683571</v>
      </c>
      <c r="O246" s="39">
        <v>0.06931401870703416</v>
      </c>
      <c r="P246" s="39">
        <v>95.9056731336831</v>
      </c>
      <c r="Q246" s="39">
        <v>22.00057094872792</v>
      </c>
      <c r="R246" s="39">
        <v>26.28334955608111</v>
      </c>
      <c r="S246" s="39">
        <v>17.173574324095966</v>
      </c>
      <c r="T246" s="39">
        <v>14.532375747702758</v>
      </c>
      <c r="U246" s="39">
        <v>0.03593834076248836</v>
      </c>
      <c r="V246" s="39">
        <v>1.3779198437441857</v>
      </c>
      <c r="W246" s="39">
        <v>0</v>
      </c>
      <c r="X246" s="39">
        <v>3.933016700927088</v>
      </c>
      <c r="Y246" s="39">
        <v>0</v>
      </c>
      <c r="Z246" s="39">
        <v>0.6882673855683571</v>
      </c>
      <c r="AA246" s="39">
        <v>0</v>
      </c>
      <c r="AB246" s="39">
        <v>0.06931401870703416</v>
      </c>
      <c r="AC246" s="39"/>
      <c r="AD246" s="39"/>
      <c r="AE246" s="39"/>
      <c r="AF246" s="39"/>
      <c r="AG246" s="39"/>
      <c r="AH246"/>
      <c r="AI246"/>
      <c r="AJ246"/>
      <c r="AK246"/>
      <c r="AL246"/>
      <c r="AM246"/>
      <c r="AN246"/>
      <c r="AO246" s="277"/>
      <c r="AP246" s="277"/>
      <c r="AQ246" s="277"/>
      <c r="AR246" s="277"/>
      <c r="AS246" s="277"/>
      <c r="AT246" s="277"/>
    </row>
    <row r="247" spans="1:46" s="261" customFormat="1" ht="11.25">
      <c r="A247" s="294">
        <v>177</v>
      </c>
      <c r="B247" s="296" t="s">
        <v>416</v>
      </c>
      <c r="C247" s="294" t="s">
        <v>1223</v>
      </c>
      <c r="D247" s="262" t="s">
        <v>852</v>
      </c>
      <c r="E247" s="297" t="s">
        <v>1224</v>
      </c>
      <c r="F247" s="39">
        <v>25800</v>
      </c>
      <c r="G247" s="39">
        <v>12403.43645793547</v>
      </c>
      <c r="H247" s="39">
        <v>2840.8160722137554</v>
      </c>
      <c r="I247" s="39">
        <v>3393.260095552292</v>
      </c>
      <c r="J247" s="39">
        <v>2216.6636277284592</v>
      </c>
      <c r="K247" s="39">
        <v>2056.8177129164333</v>
      </c>
      <c r="L247" s="39">
        <v>2149.355235200493</v>
      </c>
      <c r="M247" s="39">
        <v>506.9886272337373</v>
      </c>
      <c r="N247" s="39">
        <v>88.61471768729966</v>
      </c>
      <c r="O247" s="39">
        <v>144.0474535320603</v>
      </c>
      <c r="P247" s="39">
        <v>12403.43645793547</v>
      </c>
      <c r="Q247" s="39">
        <v>2840.8160722137554</v>
      </c>
      <c r="R247" s="39">
        <v>3393.260095552292</v>
      </c>
      <c r="S247" s="39">
        <v>2216.6636277284592</v>
      </c>
      <c r="T247" s="39">
        <v>1875.4101401445698</v>
      </c>
      <c r="U247" s="39">
        <v>4.611257945412816</v>
      </c>
      <c r="V247" s="39">
        <v>176.79631482645078</v>
      </c>
      <c r="W247" s="39">
        <v>121.45147240513475</v>
      </c>
      <c r="X247" s="39">
        <v>506.9886272337373</v>
      </c>
      <c r="Y247" s="39">
        <v>2027.9037627953585</v>
      </c>
      <c r="Z247" s="39">
        <v>88.61471768729966</v>
      </c>
      <c r="AA247" s="39">
        <v>135.09565150811457</v>
      </c>
      <c r="AB247" s="39">
        <v>8.951802023945744</v>
      </c>
      <c r="AC247" s="39"/>
      <c r="AD247" s="39"/>
      <c r="AE247" s="39"/>
      <c r="AF247" s="39"/>
      <c r="AG247" s="39"/>
      <c r="AH247"/>
      <c r="AI247"/>
      <c r="AJ247"/>
      <c r="AK247"/>
      <c r="AL247"/>
      <c r="AM247"/>
      <c r="AN247"/>
      <c r="AO247" s="277"/>
      <c r="AP247" s="277"/>
      <c r="AQ247" s="277"/>
      <c r="AR247" s="277"/>
      <c r="AS247" s="277"/>
      <c r="AT247" s="277"/>
    </row>
    <row r="248" spans="1:46" s="261" customFormat="1" ht="11.25">
      <c r="A248" s="294">
        <v>178</v>
      </c>
      <c r="B248" s="296" t="s">
        <v>381</v>
      </c>
      <c r="C248" s="297" t="s">
        <v>1232</v>
      </c>
      <c r="D248" s="262" t="s">
        <v>852</v>
      </c>
      <c r="E248" s="297" t="s">
        <v>893</v>
      </c>
      <c r="F248" s="39">
        <v>248124</v>
      </c>
      <c r="G248" s="39">
        <v>130749.99582759333</v>
      </c>
      <c r="H248" s="39">
        <v>29993.789374077835</v>
      </c>
      <c r="I248" s="39">
        <v>35832.581457434455</v>
      </c>
      <c r="J248" s="39">
        <v>23413.054701054876</v>
      </c>
      <c r="K248" s="39">
        <v>21739.798616458975</v>
      </c>
      <c r="L248" s="39">
        <v>0</v>
      </c>
      <c r="M248" s="39">
        <v>5361.955142312268</v>
      </c>
      <c r="N248" s="39">
        <v>938.3277844877092</v>
      </c>
      <c r="O248" s="39">
        <v>94.49709658057222</v>
      </c>
      <c r="P248" s="39">
        <v>130749.99582759333</v>
      </c>
      <c r="Q248" s="39">
        <v>29993.789374077835</v>
      </c>
      <c r="R248" s="39">
        <v>35832.581457434455</v>
      </c>
      <c r="S248" s="39">
        <v>23413.054701054876</v>
      </c>
      <c r="T248" s="39">
        <v>19812.25934078571</v>
      </c>
      <c r="U248" s="39">
        <v>48.99541133709706</v>
      </c>
      <c r="V248" s="39">
        <v>1878.543864336167</v>
      </c>
      <c r="W248" s="39">
        <v>0</v>
      </c>
      <c r="X248" s="39">
        <v>5361.955142312268</v>
      </c>
      <c r="Y248" s="39">
        <v>0</v>
      </c>
      <c r="Z248" s="39">
        <v>938.3277844877092</v>
      </c>
      <c r="AA248" s="39">
        <v>0</v>
      </c>
      <c r="AB248" s="39">
        <v>94.49709658057222</v>
      </c>
      <c r="AC248" s="39"/>
      <c r="AD248" s="39"/>
      <c r="AE248" s="39"/>
      <c r="AF248" s="39"/>
      <c r="AG248" s="39"/>
      <c r="AH248"/>
      <c r="AI248"/>
      <c r="AJ248"/>
      <c r="AK248"/>
      <c r="AL248"/>
      <c r="AM248"/>
      <c r="AN248"/>
      <c r="AO248" s="277"/>
      <c r="AP248" s="277"/>
      <c r="AQ248" s="277"/>
      <c r="AR248" s="277"/>
      <c r="AS248" s="277"/>
      <c r="AT248" s="277"/>
    </row>
    <row r="249" spans="1:46" s="261" customFormat="1" ht="22.5">
      <c r="A249" s="294">
        <v>179</v>
      </c>
      <c r="B249" s="285" t="s">
        <v>417</v>
      </c>
      <c r="C249" s="297" t="s">
        <v>418</v>
      </c>
      <c r="D249" s="294" t="s">
        <v>852</v>
      </c>
      <c r="E249" s="294" t="s">
        <v>852</v>
      </c>
      <c r="F249" s="39">
        <f aca="true" t="shared" si="74" ref="F249:AB249">(F244+F245+F246+F247+F248)</f>
        <v>14701317</v>
      </c>
      <c r="G249" s="39">
        <f t="shared" si="74"/>
        <v>7288762.994899041</v>
      </c>
      <c r="H249" s="39">
        <f t="shared" si="74"/>
        <v>1670376.088557043</v>
      </c>
      <c r="I249" s="39">
        <f t="shared" si="74"/>
        <v>1995334.4687803804</v>
      </c>
      <c r="J249" s="39">
        <f t="shared" si="74"/>
        <v>1303572.0396431314</v>
      </c>
      <c r="K249" s="39">
        <f t="shared" si="74"/>
        <v>1209886.6529787201</v>
      </c>
      <c r="L249" s="39">
        <f t="shared" si="74"/>
        <v>801940.0250225586</v>
      </c>
      <c r="M249" s="39">
        <f t="shared" si="74"/>
        <v>322826.63072671625</v>
      </c>
      <c r="N249" s="39">
        <f t="shared" si="74"/>
        <v>52161.78361498108</v>
      </c>
      <c r="O249" s="39">
        <f t="shared" si="74"/>
        <v>56456.3157774275</v>
      </c>
      <c r="P249" s="39">
        <f t="shared" si="74"/>
        <v>7288762.994899041</v>
      </c>
      <c r="Q249" s="39">
        <f t="shared" si="74"/>
        <v>1670376.088557043</v>
      </c>
      <c r="R249" s="39">
        <f t="shared" si="74"/>
        <v>1995334.4687803804</v>
      </c>
      <c r="S249" s="39">
        <f t="shared" si="74"/>
        <v>1303572.0396431314</v>
      </c>
      <c r="T249" s="39">
        <f t="shared" si="74"/>
        <v>1102964.2942899019</v>
      </c>
      <c r="U249" s="39">
        <f t="shared" si="74"/>
        <v>2717.8661103955696</v>
      </c>
      <c r="V249" s="39">
        <f t="shared" si="74"/>
        <v>104204.4925784229</v>
      </c>
      <c r="W249" s="39">
        <f t="shared" si="74"/>
        <v>46193.64087284267</v>
      </c>
      <c r="X249" s="39">
        <f t="shared" si="74"/>
        <v>322826.63072671625</v>
      </c>
      <c r="Y249" s="39">
        <f t="shared" si="74"/>
        <v>755746.384149716</v>
      </c>
      <c r="Z249" s="39">
        <f t="shared" si="74"/>
        <v>52161.78361498108</v>
      </c>
      <c r="AA249" s="39">
        <f t="shared" si="74"/>
        <v>51193.09743059852</v>
      </c>
      <c r="AB249" s="39">
        <f t="shared" si="74"/>
        <v>5263.218346828986</v>
      </c>
      <c r="AC249" s="39"/>
      <c r="AD249" s="39"/>
      <c r="AE249" s="39"/>
      <c r="AF249" s="39"/>
      <c r="AG249" s="39"/>
      <c r="AH249"/>
      <c r="AI249"/>
      <c r="AJ249"/>
      <c r="AK249"/>
      <c r="AL249"/>
      <c r="AM249"/>
      <c r="AN249"/>
      <c r="AO249" s="277"/>
      <c r="AP249" s="277"/>
      <c r="AQ249" s="277"/>
      <c r="AR249" s="277"/>
      <c r="AS249" s="277"/>
      <c r="AT249" s="277"/>
    </row>
    <row r="250" spans="1:46" s="261" customFormat="1" ht="11.25">
      <c r="A250" s="294"/>
      <c r="B250" s="296" t="s">
        <v>419</v>
      </c>
      <c r="C250" s="297"/>
      <c r="D250" s="262"/>
      <c r="E250" s="294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/>
      <c r="AI250"/>
      <c r="AJ250"/>
      <c r="AK250"/>
      <c r="AL250"/>
      <c r="AM250"/>
      <c r="AN250"/>
      <c r="AO250" s="277"/>
      <c r="AP250" s="277"/>
      <c r="AQ250" s="277"/>
      <c r="AR250" s="277"/>
      <c r="AS250" s="277"/>
      <c r="AT250" s="277"/>
    </row>
    <row r="251" spans="1:46" s="261" customFormat="1" ht="11.25">
      <c r="A251" s="294">
        <v>180</v>
      </c>
      <c r="B251" s="296" t="s">
        <v>420</v>
      </c>
      <c r="C251" s="294" t="s">
        <v>1170</v>
      </c>
      <c r="D251" s="262" t="s">
        <v>852</v>
      </c>
      <c r="E251" s="297" t="s">
        <v>977</v>
      </c>
      <c r="F251" s="39">
        <v>-4734298</v>
      </c>
      <c r="G251" s="39">
        <v>-2984264.438712042</v>
      </c>
      <c r="H251" s="39">
        <v>-560957.4579608645</v>
      </c>
      <c r="I251" s="39">
        <v>-496156.1902450976</v>
      </c>
      <c r="J251" s="39">
        <v>-236718.51536991025</v>
      </c>
      <c r="K251" s="39">
        <v>-256554.93314939883</v>
      </c>
      <c r="L251" s="39">
        <v>-86247.58176783769</v>
      </c>
      <c r="M251" s="39">
        <v>-30321.36565318271</v>
      </c>
      <c r="N251" s="39">
        <v>-65606.75661363099</v>
      </c>
      <c r="O251" s="39">
        <v>-17470.760528034894</v>
      </c>
      <c r="P251" s="39">
        <v>-2984264.438712042</v>
      </c>
      <c r="Q251" s="39">
        <v>-560957.4579608645</v>
      </c>
      <c r="R251" s="39">
        <v>-496156.1902450976</v>
      </c>
      <c r="S251" s="39">
        <v>-236718.51536991025</v>
      </c>
      <c r="T251" s="39">
        <v>-201230.64178698478</v>
      </c>
      <c r="U251" s="39">
        <v>-743.2357892476591</v>
      </c>
      <c r="V251" s="39">
        <v>-54581.05557316639</v>
      </c>
      <c r="W251" s="39">
        <v>-8691.325653541242</v>
      </c>
      <c r="X251" s="39">
        <v>-30321.36565318271</v>
      </c>
      <c r="Y251" s="39">
        <v>-77556.25611429646</v>
      </c>
      <c r="Z251" s="39">
        <v>-65606.75661363099</v>
      </c>
      <c r="AA251" s="39">
        <v>-16646.32362259389</v>
      </c>
      <c r="AB251" s="39">
        <v>-824.4369054410065</v>
      </c>
      <c r="AC251" s="39"/>
      <c r="AD251" s="39"/>
      <c r="AE251" s="39"/>
      <c r="AF251" s="39"/>
      <c r="AG251" s="39"/>
      <c r="AH251"/>
      <c r="AI251"/>
      <c r="AJ251"/>
      <c r="AK251"/>
      <c r="AL251"/>
      <c r="AM251"/>
      <c r="AN251"/>
      <c r="AO251" s="277"/>
      <c r="AP251" s="277"/>
      <c r="AQ251" s="277"/>
      <c r="AR251" s="277"/>
      <c r="AS251" s="277"/>
      <c r="AT251" s="277"/>
    </row>
    <row r="252" spans="1:46" s="261" customFormat="1" ht="11.25">
      <c r="A252" s="294">
        <v>181</v>
      </c>
      <c r="B252" s="296" t="s">
        <v>421</v>
      </c>
      <c r="C252" s="297" t="s">
        <v>976</v>
      </c>
      <c r="D252" s="262" t="s">
        <v>852</v>
      </c>
      <c r="E252" s="297" t="s">
        <v>977</v>
      </c>
      <c r="F252" s="39">
        <v>12850</v>
      </c>
      <c r="G252" s="39">
        <v>8099.996670562297</v>
      </c>
      <c r="H252" s="39">
        <v>1522.5706820308121</v>
      </c>
      <c r="I252" s="39">
        <v>1346.6847766341505</v>
      </c>
      <c r="J252" s="39">
        <v>642.5098129655858</v>
      </c>
      <c r="K252" s="39">
        <v>696.3505235559263</v>
      </c>
      <c r="L252" s="39">
        <v>234.09625370365669</v>
      </c>
      <c r="M252" s="39">
        <v>82.2993289909925</v>
      </c>
      <c r="N252" s="39">
        <v>178.07219200928168</v>
      </c>
      <c r="O252" s="39">
        <v>47.419759547296856</v>
      </c>
      <c r="P252" s="39">
        <v>8099.996670562297</v>
      </c>
      <c r="Q252" s="39">
        <v>1522.5706820308121</v>
      </c>
      <c r="R252" s="39">
        <v>1346.6847766341505</v>
      </c>
      <c r="S252" s="39">
        <v>642.5098129655858</v>
      </c>
      <c r="T252" s="39">
        <v>546.1873644123699</v>
      </c>
      <c r="U252" s="39">
        <v>2.0173170112722985</v>
      </c>
      <c r="V252" s="39">
        <v>148.14584213228406</v>
      </c>
      <c r="W252" s="39">
        <v>23.590305183155976</v>
      </c>
      <c r="X252" s="39">
        <v>82.2993289909925</v>
      </c>
      <c r="Y252" s="39">
        <v>210.50594852050068</v>
      </c>
      <c r="Z252" s="39">
        <v>178.07219200928168</v>
      </c>
      <c r="AA252" s="39">
        <v>45.18204357865336</v>
      </c>
      <c r="AB252" s="39">
        <v>2.2377159686434895</v>
      </c>
      <c r="AC252" s="39"/>
      <c r="AD252" s="39"/>
      <c r="AE252" s="39"/>
      <c r="AF252" s="39"/>
      <c r="AG252" s="39"/>
      <c r="AH252"/>
      <c r="AI252"/>
      <c r="AJ252"/>
      <c r="AK252"/>
      <c r="AL252"/>
      <c r="AM252"/>
      <c r="AN252"/>
      <c r="AO252" s="277"/>
      <c r="AP252" s="277"/>
      <c r="AQ252" s="277"/>
      <c r="AR252" s="277"/>
      <c r="AS252" s="277"/>
      <c r="AT252" s="277"/>
    </row>
    <row r="253" spans="1:46" s="261" customFormat="1" ht="11.25">
      <c r="A253" s="294">
        <v>182</v>
      </c>
      <c r="B253" s="298" t="s">
        <v>422</v>
      </c>
      <c r="C253" s="297" t="s">
        <v>423</v>
      </c>
      <c r="D253" s="262" t="s">
        <v>852</v>
      </c>
      <c r="E253" s="262" t="s">
        <v>852</v>
      </c>
      <c r="F253" s="39">
        <f aca="true" t="shared" si="75" ref="F253:AB253">(F251-F252)</f>
        <v>-4747148</v>
      </c>
      <c r="G253" s="39">
        <f t="shared" si="75"/>
        <v>-2992364.435382604</v>
      </c>
      <c r="H253" s="39">
        <f t="shared" si="75"/>
        <v>-562480.0286428954</v>
      </c>
      <c r="I253" s="39">
        <f t="shared" si="75"/>
        <v>-497502.8750217318</v>
      </c>
      <c r="J253" s="39">
        <f t="shared" si="75"/>
        <v>-237361.02518287583</v>
      </c>
      <c r="K253" s="39">
        <f t="shared" si="75"/>
        <v>-257251.28367295474</v>
      </c>
      <c r="L253" s="39">
        <f t="shared" si="75"/>
        <v>-86481.67802154135</v>
      </c>
      <c r="M253" s="39">
        <f t="shared" si="75"/>
        <v>-30403.664982173705</v>
      </c>
      <c r="N253" s="39">
        <f t="shared" si="75"/>
        <v>-65784.82880564027</v>
      </c>
      <c r="O253" s="39">
        <f t="shared" si="75"/>
        <v>-17518.180287582192</v>
      </c>
      <c r="P253" s="39">
        <f t="shared" si="75"/>
        <v>-2992364.435382604</v>
      </c>
      <c r="Q253" s="39">
        <f t="shared" si="75"/>
        <v>-562480.0286428954</v>
      </c>
      <c r="R253" s="39">
        <f t="shared" si="75"/>
        <v>-497502.8750217318</v>
      </c>
      <c r="S253" s="39">
        <f t="shared" si="75"/>
        <v>-237361.02518287583</v>
      </c>
      <c r="T253" s="39">
        <f t="shared" si="75"/>
        <v>-201776.82915139716</v>
      </c>
      <c r="U253" s="39">
        <f t="shared" si="75"/>
        <v>-745.2531062589314</v>
      </c>
      <c r="V253" s="39">
        <f t="shared" si="75"/>
        <v>-54729.201415298674</v>
      </c>
      <c r="W253" s="39">
        <f t="shared" si="75"/>
        <v>-8714.915958724398</v>
      </c>
      <c r="X253" s="39">
        <f t="shared" si="75"/>
        <v>-30403.664982173705</v>
      </c>
      <c r="Y253" s="39">
        <f t="shared" si="75"/>
        <v>-77766.76206281695</v>
      </c>
      <c r="Z253" s="39">
        <f t="shared" si="75"/>
        <v>-65784.82880564027</v>
      </c>
      <c r="AA253" s="39">
        <f t="shared" si="75"/>
        <v>-16691.505666172543</v>
      </c>
      <c r="AB253" s="39">
        <f t="shared" si="75"/>
        <v>-826.67462140965</v>
      </c>
      <c r="AC253" s="39"/>
      <c r="AD253" s="39"/>
      <c r="AE253" s="39"/>
      <c r="AF253" s="39"/>
      <c r="AG253" s="39"/>
      <c r="AH253"/>
      <c r="AI253"/>
      <c r="AJ253"/>
      <c r="AK253"/>
      <c r="AL253"/>
      <c r="AM253"/>
      <c r="AN253"/>
      <c r="AO253" s="277"/>
      <c r="AP253" s="277"/>
      <c r="AQ253" s="277"/>
      <c r="AR253" s="277"/>
      <c r="AS253" s="277"/>
      <c r="AT253" s="277"/>
    </row>
    <row r="254" spans="1:46" s="261" customFormat="1" ht="11.25">
      <c r="A254" s="294"/>
      <c r="B254" s="296"/>
      <c r="C254" s="297"/>
      <c r="D254" s="262"/>
      <c r="E254" s="297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/>
      <c r="AI254"/>
      <c r="AJ254"/>
      <c r="AK254"/>
      <c r="AL254"/>
      <c r="AM254"/>
      <c r="AN254"/>
      <c r="AO254" s="277"/>
      <c r="AP254" s="277"/>
      <c r="AQ254" s="277"/>
      <c r="AR254" s="277"/>
      <c r="AS254" s="277"/>
      <c r="AT254" s="277"/>
    </row>
    <row r="255" spans="1:46" s="261" customFormat="1" ht="11.25">
      <c r="A255" s="294">
        <v>183</v>
      </c>
      <c r="B255" s="298" t="s">
        <v>424</v>
      </c>
      <c r="C255" s="297" t="s">
        <v>425</v>
      </c>
      <c r="D255" s="262" t="s">
        <v>852</v>
      </c>
      <c r="E255" s="294" t="s">
        <v>852</v>
      </c>
      <c r="F255" s="39">
        <f aca="true" t="shared" si="76" ref="F255:AB255">(F253*F50)</f>
        <v>-834664.4891574788</v>
      </c>
      <c r="G255" s="39">
        <f t="shared" si="76"/>
        <v>-414559.5961604035</v>
      </c>
      <c r="H255" s="39">
        <f t="shared" si="76"/>
        <v>-95003.58518342943</v>
      </c>
      <c r="I255" s="39">
        <f t="shared" si="76"/>
        <v>-113485.57227189105</v>
      </c>
      <c r="J255" s="39">
        <f t="shared" si="76"/>
        <v>-74141.0846868596</v>
      </c>
      <c r="K255" s="39">
        <f t="shared" si="76"/>
        <v>-68812.18335666446</v>
      </c>
      <c r="L255" s="39">
        <f t="shared" si="76"/>
        <v>-45566.979181758856</v>
      </c>
      <c r="M255" s="39">
        <f t="shared" si="76"/>
        <v>-16965.432448520878</v>
      </c>
      <c r="N255" s="39">
        <f t="shared" si="76"/>
        <v>-2966.638197243144</v>
      </c>
      <c r="O255" s="39">
        <f t="shared" si="76"/>
        <v>-3163.4176707078905</v>
      </c>
      <c r="P255" s="39">
        <f t="shared" si="76"/>
        <v>-414559.5961604035</v>
      </c>
      <c r="Q255" s="39">
        <f t="shared" si="76"/>
        <v>-95003.58518342943</v>
      </c>
      <c r="R255" s="39">
        <f t="shared" si="76"/>
        <v>-113485.57227189105</v>
      </c>
      <c r="S255" s="39">
        <f t="shared" si="76"/>
        <v>-74141.0846868596</v>
      </c>
      <c r="T255" s="39">
        <f t="shared" si="76"/>
        <v>-62731.33016088926</v>
      </c>
      <c r="U255" s="39">
        <f t="shared" si="76"/>
        <v>-154.56963241789725</v>
      </c>
      <c r="V255" s="39">
        <f t="shared" si="76"/>
        <v>-5926.283563357303</v>
      </c>
      <c r="W255" s="39">
        <f t="shared" si="76"/>
        <v>-2574.8078419259073</v>
      </c>
      <c r="X255" s="39">
        <f t="shared" si="76"/>
        <v>-16965.432448520878</v>
      </c>
      <c r="Y255" s="39">
        <f t="shared" si="76"/>
        <v>-42992.171339832945</v>
      </c>
      <c r="Z255" s="39">
        <f t="shared" si="76"/>
        <v>-2966.638197243144</v>
      </c>
      <c r="AA255" s="39">
        <f t="shared" si="76"/>
        <v>-2864.0685536759024</v>
      </c>
      <c r="AB255" s="39">
        <f t="shared" si="76"/>
        <v>-299.34911703198884</v>
      </c>
      <c r="AC255" s="39"/>
      <c r="AD255" s="39"/>
      <c r="AE255" s="39"/>
      <c r="AF255" s="39"/>
      <c r="AG255" s="39"/>
      <c r="AH255"/>
      <c r="AI255"/>
      <c r="AJ255"/>
      <c r="AK255"/>
      <c r="AL255"/>
      <c r="AM255"/>
      <c r="AN255"/>
      <c r="AO255" s="277"/>
      <c r="AP255" s="277"/>
      <c r="AQ255" s="277"/>
      <c r="AR255" s="277"/>
      <c r="AS255" s="277"/>
      <c r="AT255" s="277"/>
    </row>
    <row r="256" spans="1:46" s="261" customFormat="1" ht="11.25">
      <c r="A256" s="294"/>
      <c r="B256" s="298"/>
      <c r="C256" s="297"/>
      <c r="D256" s="262"/>
      <c r="E256" s="294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/>
      <c r="AI256"/>
      <c r="AJ256"/>
      <c r="AK256"/>
      <c r="AL256"/>
      <c r="AM256"/>
      <c r="AN256"/>
      <c r="AO256" s="277"/>
      <c r="AP256" s="277"/>
      <c r="AQ256" s="277"/>
      <c r="AR256" s="277"/>
      <c r="AS256" s="277"/>
      <c r="AT256" s="277"/>
    </row>
    <row r="257" spans="1:46" s="261" customFormat="1" ht="11.25">
      <c r="A257" s="294">
        <v>184</v>
      </c>
      <c r="B257" s="296" t="s">
        <v>426</v>
      </c>
      <c r="C257" s="297" t="s">
        <v>935</v>
      </c>
      <c r="D257" s="262" t="s">
        <v>852</v>
      </c>
      <c r="E257" s="294" t="s">
        <v>936</v>
      </c>
      <c r="F257" s="39">
        <v>281348</v>
      </c>
      <c r="G257" s="39">
        <v>139739.39801640608</v>
      </c>
      <c r="H257" s="39">
        <v>32023.7281343647</v>
      </c>
      <c r="I257" s="39">
        <v>38253.62070906058</v>
      </c>
      <c r="J257" s="39">
        <v>24991.414113633087</v>
      </c>
      <c r="K257" s="39">
        <v>23195.152560729206</v>
      </c>
      <c r="L257" s="39">
        <v>15359.678799526191</v>
      </c>
      <c r="M257" s="39">
        <v>5718.6936194500995</v>
      </c>
      <c r="N257" s="39">
        <v>999.9918941807125</v>
      </c>
      <c r="O257" s="39">
        <v>1066.322152649291</v>
      </c>
      <c r="P257" s="39">
        <v>139739.39801640608</v>
      </c>
      <c r="Q257" s="39">
        <v>32023.7281343647</v>
      </c>
      <c r="R257" s="39">
        <v>38253.62070906058</v>
      </c>
      <c r="S257" s="39">
        <v>24991.414113633087</v>
      </c>
      <c r="T257" s="39">
        <v>21145.4237090179</v>
      </c>
      <c r="U257" s="39">
        <v>52.10220095191513</v>
      </c>
      <c r="V257" s="39">
        <v>1997.6266507593878</v>
      </c>
      <c r="W257" s="39">
        <v>867.9140494420773</v>
      </c>
      <c r="X257" s="39">
        <v>5718.6936194500995</v>
      </c>
      <c r="Y257" s="39">
        <v>14491.764750084114</v>
      </c>
      <c r="Z257" s="39">
        <v>999.9918941807125</v>
      </c>
      <c r="AA257" s="39">
        <v>965.4178054861212</v>
      </c>
      <c r="AB257" s="39">
        <v>100.90434716316977</v>
      </c>
      <c r="AC257" s="39"/>
      <c r="AD257" s="39"/>
      <c r="AE257" s="39"/>
      <c r="AF257" s="39"/>
      <c r="AG257" s="39"/>
      <c r="AH257"/>
      <c r="AI257"/>
      <c r="AJ257"/>
      <c r="AK257"/>
      <c r="AL257"/>
      <c r="AM257"/>
      <c r="AN257"/>
      <c r="AO257" s="277"/>
      <c r="AP257" s="277"/>
      <c r="AQ257" s="277"/>
      <c r="AR257" s="277"/>
      <c r="AS257" s="277"/>
      <c r="AT257" s="277"/>
    </row>
    <row r="258" spans="1:46" s="261" customFormat="1" ht="11.25">
      <c r="A258" s="294">
        <v>185</v>
      </c>
      <c r="B258" s="296" t="s">
        <v>427</v>
      </c>
      <c r="C258" s="294" t="s">
        <v>955</v>
      </c>
      <c r="D258" s="262" t="s">
        <v>852</v>
      </c>
      <c r="E258" s="294" t="s">
        <v>893</v>
      </c>
      <c r="F258" s="39">
        <v>5960320</v>
      </c>
      <c r="G258" s="39">
        <v>3140815.9433634835</v>
      </c>
      <c r="H258" s="39">
        <v>720496.9397644065</v>
      </c>
      <c r="I258" s="39">
        <v>860753.7034401173</v>
      </c>
      <c r="J258" s="39">
        <v>562417.5742604157</v>
      </c>
      <c r="K258" s="39">
        <v>522223.3902792666</v>
      </c>
      <c r="L258" s="39">
        <v>0</v>
      </c>
      <c r="M258" s="39">
        <v>128802.40715862495</v>
      </c>
      <c r="N258" s="39">
        <v>22540.076173355992</v>
      </c>
      <c r="O258" s="39">
        <v>2269.965560329175</v>
      </c>
      <c r="P258" s="39">
        <v>3140815.9433634835</v>
      </c>
      <c r="Q258" s="39">
        <v>720496.9397644065</v>
      </c>
      <c r="R258" s="39">
        <v>860753.7034401173</v>
      </c>
      <c r="S258" s="39">
        <v>562417.5742604157</v>
      </c>
      <c r="T258" s="39">
        <v>475920.9330579544</v>
      </c>
      <c r="U258" s="39">
        <v>1176.945116557553</v>
      </c>
      <c r="V258" s="39">
        <v>45125.51210475464</v>
      </c>
      <c r="W258" s="39">
        <v>0</v>
      </c>
      <c r="X258" s="39">
        <v>128802.40715862495</v>
      </c>
      <c r="Y258" s="39">
        <v>0</v>
      </c>
      <c r="Z258" s="39">
        <v>22540.076173355992</v>
      </c>
      <c r="AA258" s="39">
        <v>0</v>
      </c>
      <c r="AB258" s="39">
        <v>2269.965560329175</v>
      </c>
      <c r="AC258" s="39"/>
      <c r="AD258" s="39"/>
      <c r="AE258" s="39"/>
      <c r="AF258" s="39"/>
      <c r="AG258" s="39"/>
      <c r="AH258"/>
      <c r="AI258"/>
      <c r="AJ258"/>
      <c r="AK258"/>
      <c r="AL258"/>
      <c r="AM258"/>
      <c r="AN258"/>
      <c r="AO258" s="277"/>
      <c r="AP258" s="277"/>
      <c r="AQ258" s="277"/>
      <c r="AR258" s="277"/>
      <c r="AS258" s="277"/>
      <c r="AT258" s="277"/>
    </row>
    <row r="259" spans="1:46" s="261" customFormat="1" ht="11.25">
      <c r="A259" s="294">
        <v>186</v>
      </c>
      <c r="B259" s="296" t="s">
        <v>428</v>
      </c>
      <c r="C259" s="297" t="s">
        <v>957</v>
      </c>
      <c r="D259" s="262" t="s">
        <v>852</v>
      </c>
      <c r="E259" s="294" t="s">
        <v>893</v>
      </c>
      <c r="F259" s="39">
        <v>450785.28</v>
      </c>
      <c r="G259" s="39">
        <v>237543.21822613085</v>
      </c>
      <c r="H259" s="39">
        <v>54491.942501550446</v>
      </c>
      <c r="I259" s="39">
        <v>65099.70928008737</v>
      </c>
      <c r="J259" s="39">
        <v>42536.23357301325</v>
      </c>
      <c r="K259" s="39">
        <v>39496.305099321595</v>
      </c>
      <c r="L259" s="39">
        <v>0</v>
      </c>
      <c r="M259" s="39">
        <v>9741.461729517</v>
      </c>
      <c r="N259" s="39">
        <v>1704.7297039467028</v>
      </c>
      <c r="O259" s="39">
        <v>171.67988643283314</v>
      </c>
      <c r="P259" s="39">
        <v>237543.21822613085</v>
      </c>
      <c r="Q259" s="39">
        <v>54491.942501550446</v>
      </c>
      <c r="R259" s="39">
        <v>65099.70928008737</v>
      </c>
      <c r="S259" s="39">
        <v>42536.23357301325</v>
      </c>
      <c r="T259" s="39">
        <v>35994.40148622746</v>
      </c>
      <c r="U259" s="39">
        <v>89.01359891952602</v>
      </c>
      <c r="V259" s="39">
        <v>3412.8900141746103</v>
      </c>
      <c r="W259" s="39">
        <v>0</v>
      </c>
      <c r="X259" s="39">
        <v>9741.461729517</v>
      </c>
      <c r="Y259" s="39">
        <v>0</v>
      </c>
      <c r="Z259" s="39">
        <v>1704.7297039467028</v>
      </c>
      <c r="AA259" s="39">
        <v>0</v>
      </c>
      <c r="AB259" s="39">
        <v>171.67988643283314</v>
      </c>
      <c r="AC259" s="39"/>
      <c r="AD259" s="39"/>
      <c r="AE259" s="39"/>
      <c r="AF259" s="39"/>
      <c r="AG259" s="39"/>
      <c r="AH259"/>
      <c r="AI259"/>
      <c r="AJ259"/>
      <c r="AK259"/>
      <c r="AL259"/>
      <c r="AM259"/>
      <c r="AN259"/>
      <c r="AO259" s="277"/>
      <c r="AP259" s="277"/>
      <c r="AQ259" s="277"/>
      <c r="AR259" s="277"/>
      <c r="AS259" s="277"/>
      <c r="AT259" s="277"/>
    </row>
    <row r="260" spans="1:46" s="261" customFormat="1" ht="11.25">
      <c r="A260" s="294">
        <v>188</v>
      </c>
      <c r="B260" s="285" t="s">
        <v>429</v>
      </c>
      <c r="C260" s="297" t="s">
        <v>430</v>
      </c>
      <c r="D260" s="61"/>
      <c r="E260" s="294" t="s">
        <v>852</v>
      </c>
      <c r="F260" s="39">
        <f aca="true" t="shared" si="77" ref="F260:AB260">(F257+F258+F259)</f>
        <v>6692453.28</v>
      </c>
      <c r="G260" s="39">
        <f t="shared" si="77"/>
        <v>3518098.559606021</v>
      </c>
      <c r="H260" s="39">
        <f t="shared" si="77"/>
        <v>807012.6104003217</v>
      </c>
      <c r="I260" s="39">
        <f t="shared" si="77"/>
        <v>964107.0334292653</v>
      </c>
      <c r="J260" s="39">
        <f t="shared" si="77"/>
        <v>629945.2219470621</v>
      </c>
      <c r="K260" s="39">
        <f t="shared" si="77"/>
        <v>584914.8479393175</v>
      </c>
      <c r="L260" s="39">
        <f t="shared" si="77"/>
        <v>15359.678799526191</v>
      </c>
      <c r="M260" s="39">
        <f t="shared" si="77"/>
        <v>144262.56250759205</v>
      </c>
      <c r="N260" s="39">
        <f t="shared" si="77"/>
        <v>25244.797771483405</v>
      </c>
      <c r="O260" s="39">
        <f t="shared" si="77"/>
        <v>3507.9675994112986</v>
      </c>
      <c r="P260" s="39">
        <f t="shared" si="77"/>
        <v>3518098.559606021</v>
      </c>
      <c r="Q260" s="39">
        <f t="shared" si="77"/>
        <v>807012.6104003217</v>
      </c>
      <c r="R260" s="39">
        <f t="shared" si="77"/>
        <v>964107.0334292653</v>
      </c>
      <c r="S260" s="39">
        <f t="shared" si="77"/>
        <v>629945.2219470621</v>
      </c>
      <c r="T260" s="39">
        <f t="shared" si="77"/>
        <v>533060.7582531997</v>
      </c>
      <c r="U260" s="39">
        <f t="shared" si="77"/>
        <v>1318.0609164289942</v>
      </c>
      <c r="V260" s="39">
        <f t="shared" si="77"/>
        <v>50536.028769688644</v>
      </c>
      <c r="W260" s="39">
        <f t="shared" si="77"/>
        <v>867.9140494420773</v>
      </c>
      <c r="X260" s="39">
        <f t="shared" si="77"/>
        <v>144262.56250759205</v>
      </c>
      <c r="Y260" s="39">
        <f t="shared" si="77"/>
        <v>14491.764750084114</v>
      </c>
      <c r="Z260" s="39">
        <f t="shared" si="77"/>
        <v>25244.797771483405</v>
      </c>
      <c r="AA260" s="39">
        <f t="shared" si="77"/>
        <v>965.4178054861212</v>
      </c>
      <c r="AB260" s="39">
        <f t="shared" si="77"/>
        <v>2542.5497939251777</v>
      </c>
      <c r="AC260" s="39"/>
      <c r="AD260" s="39"/>
      <c r="AE260" s="39"/>
      <c r="AF260" s="39"/>
      <c r="AG260" s="39"/>
      <c r="AH260"/>
      <c r="AI260"/>
      <c r="AJ260"/>
      <c r="AK260"/>
      <c r="AL260"/>
      <c r="AM260"/>
      <c r="AN260"/>
      <c r="AO260" s="277"/>
      <c r="AP260" s="277"/>
      <c r="AQ260" s="277"/>
      <c r="AR260" s="277"/>
      <c r="AS260" s="277"/>
      <c r="AT260" s="277"/>
    </row>
    <row r="261" spans="1:46" s="261" customFormat="1" ht="11.25">
      <c r="A261" s="294">
        <v>189</v>
      </c>
      <c r="B261" s="296" t="s">
        <v>431</v>
      </c>
      <c r="C261" s="297" t="s">
        <v>432</v>
      </c>
      <c r="D261" s="294" t="s">
        <v>852</v>
      </c>
      <c r="E261" s="294" t="s">
        <v>852</v>
      </c>
      <c r="F261" s="39">
        <f aca="true" t="shared" si="78" ref="F261:AB261">(F193)</f>
        <v>39255968.19655381</v>
      </c>
      <c r="G261" s="39">
        <f t="shared" si="78"/>
        <v>19621167.47188312</v>
      </c>
      <c r="H261" s="39">
        <f t="shared" si="78"/>
        <v>4497029.6916190395</v>
      </c>
      <c r="I261" s="39">
        <f t="shared" si="78"/>
        <v>5371943.930885902</v>
      </c>
      <c r="J261" s="39">
        <f t="shared" si="78"/>
        <v>3509591.145370399</v>
      </c>
      <c r="K261" s="39">
        <f t="shared" si="78"/>
        <v>3257496.053388754</v>
      </c>
      <c r="L261" s="39">
        <f t="shared" si="78"/>
        <v>1920259.1949045993</v>
      </c>
      <c r="M261" s="39">
        <f t="shared" si="78"/>
        <v>803159.7760199719</v>
      </c>
      <c r="N261" s="39">
        <f t="shared" si="78"/>
        <v>140455.27312804398</v>
      </c>
      <c r="O261" s="39">
        <f t="shared" si="78"/>
        <v>134865.65935399383</v>
      </c>
      <c r="P261" s="39">
        <f t="shared" si="78"/>
        <v>19621167.47188312</v>
      </c>
      <c r="Q261" s="39">
        <f t="shared" si="78"/>
        <v>4497029.6916190395</v>
      </c>
      <c r="R261" s="39">
        <f t="shared" si="78"/>
        <v>5371943.930885902</v>
      </c>
      <c r="S261" s="39">
        <f t="shared" si="78"/>
        <v>3509591.145370399</v>
      </c>
      <c r="T261" s="39">
        <f t="shared" si="78"/>
        <v>2969529.296964761</v>
      </c>
      <c r="U261" s="39">
        <f t="shared" si="78"/>
        <v>7319.833220669798</v>
      </c>
      <c r="V261" s="39">
        <f t="shared" si="78"/>
        <v>280646.9232033218</v>
      </c>
      <c r="W261" s="39">
        <f t="shared" si="78"/>
        <v>108506.1709675494</v>
      </c>
      <c r="X261" s="39">
        <f t="shared" si="78"/>
        <v>803159.7760199719</v>
      </c>
      <c r="Y261" s="39">
        <f t="shared" si="78"/>
        <v>1811753.0239370496</v>
      </c>
      <c r="Z261" s="39">
        <f t="shared" si="78"/>
        <v>140455.27312804398</v>
      </c>
      <c r="AA261" s="39">
        <f t="shared" si="78"/>
        <v>120696.04072492267</v>
      </c>
      <c r="AB261" s="39">
        <f t="shared" si="78"/>
        <v>14169.618629071228</v>
      </c>
      <c r="AC261" s="39"/>
      <c r="AD261" s="39"/>
      <c r="AE261" s="39"/>
      <c r="AF261" s="39"/>
      <c r="AG261" s="39"/>
      <c r="AH261"/>
      <c r="AI261"/>
      <c r="AJ261"/>
      <c r="AK261"/>
      <c r="AL261"/>
      <c r="AM261"/>
      <c r="AN261"/>
      <c r="AO261" s="277"/>
      <c r="AP261" s="277"/>
      <c r="AQ261" s="277"/>
      <c r="AR261" s="277"/>
      <c r="AS261" s="277"/>
      <c r="AT261" s="277"/>
    </row>
    <row r="262" spans="1:46" s="261" customFormat="1" ht="11.25">
      <c r="A262" s="294">
        <v>190</v>
      </c>
      <c r="B262" s="278" t="s">
        <v>433</v>
      </c>
      <c r="C262" s="297" t="s">
        <v>434</v>
      </c>
      <c r="D262" s="294" t="s">
        <v>852</v>
      </c>
      <c r="E262" s="294" t="s">
        <v>852</v>
      </c>
      <c r="F262" s="39">
        <f aca="true" t="shared" si="79" ref="F262:AB262">(F249+F255-F260+F261)</f>
        <v>46430167.427396335</v>
      </c>
      <c r="G262" s="39">
        <f t="shared" si="79"/>
        <v>22977272.311015736</v>
      </c>
      <c r="H262" s="39">
        <f t="shared" si="79"/>
        <v>5265389.584592331</v>
      </c>
      <c r="I262" s="39">
        <f t="shared" si="79"/>
        <v>6289685.793965125</v>
      </c>
      <c r="J262" s="39">
        <f t="shared" si="79"/>
        <v>4109076.878379609</v>
      </c>
      <c r="K262" s="39">
        <f t="shared" si="79"/>
        <v>3813655.6750714923</v>
      </c>
      <c r="L262" s="39">
        <f t="shared" si="79"/>
        <v>2661272.561945873</v>
      </c>
      <c r="M262" s="39">
        <f t="shared" si="79"/>
        <v>964758.4117905753</v>
      </c>
      <c r="N262" s="39">
        <f t="shared" si="79"/>
        <v>164405.6207742985</v>
      </c>
      <c r="O262" s="39">
        <f t="shared" si="79"/>
        <v>184650.58986130214</v>
      </c>
      <c r="P262" s="39">
        <f t="shared" si="79"/>
        <v>22977272.311015736</v>
      </c>
      <c r="Q262" s="39">
        <f t="shared" si="79"/>
        <v>5265389.584592331</v>
      </c>
      <c r="R262" s="39">
        <f t="shared" si="79"/>
        <v>6289685.793965125</v>
      </c>
      <c r="S262" s="39">
        <f t="shared" si="79"/>
        <v>4109076.878379609</v>
      </c>
      <c r="T262" s="39">
        <f t="shared" si="79"/>
        <v>3476701.502840574</v>
      </c>
      <c r="U262" s="39">
        <f t="shared" si="79"/>
        <v>8565.068782218475</v>
      </c>
      <c r="V262" s="39">
        <f t="shared" si="79"/>
        <v>328389.10344869876</v>
      </c>
      <c r="W262" s="39">
        <f t="shared" si="79"/>
        <v>151257.08994902408</v>
      </c>
      <c r="X262" s="39">
        <f t="shared" si="79"/>
        <v>964758.4117905753</v>
      </c>
      <c r="Y262" s="39">
        <f t="shared" si="79"/>
        <v>2510015.4719968485</v>
      </c>
      <c r="Z262" s="39">
        <f t="shared" si="79"/>
        <v>164405.6207742985</v>
      </c>
      <c r="AA262" s="39">
        <f t="shared" si="79"/>
        <v>168059.65179635916</v>
      </c>
      <c r="AB262" s="39">
        <f t="shared" si="79"/>
        <v>16590.93806494305</v>
      </c>
      <c r="AC262" s="39"/>
      <c r="AD262" s="39"/>
      <c r="AE262" s="39"/>
      <c r="AF262" s="39"/>
      <c r="AG262" s="39"/>
      <c r="AH262"/>
      <c r="AI262"/>
      <c r="AJ262"/>
      <c r="AK262"/>
      <c r="AL262"/>
      <c r="AM262"/>
      <c r="AN262"/>
      <c r="AO262" s="277"/>
      <c r="AP262" s="277"/>
      <c r="AQ262" s="277"/>
      <c r="AR262" s="277"/>
      <c r="AS262" s="277"/>
      <c r="AT262" s="277"/>
    </row>
    <row r="263" spans="6:40" ht="11.25"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/>
      <c r="AI263"/>
      <c r="AJ263"/>
      <c r="AK263"/>
      <c r="AL263"/>
      <c r="AM263"/>
      <c r="AN263"/>
    </row>
    <row r="264" spans="1:46" s="261" customFormat="1" ht="11.25">
      <c r="A264" s="294"/>
      <c r="B264" s="278" t="s">
        <v>1042</v>
      </c>
      <c r="C264" s="294"/>
      <c r="D264" s="61"/>
      <c r="E264" s="294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/>
      <c r="AI264"/>
      <c r="AJ264"/>
      <c r="AK264"/>
      <c r="AL264"/>
      <c r="AM264"/>
      <c r="AN264"/>
      <c r="AO264" s="277"/>
      <c r="AP264" s="277"/>
      <c r="AQ264" s="277"/>
      <c r="AR264" s="277"/>
      <c r="AS264" s="277"/>
      <c r="AT264" s="277"/>
    </row>
    <row r="265" spans="1:46" s="261" customFormat="1" ht="11.25">
      <c r="A265" s="294"/>
      <c r="B265" s="288" t="s">
        <v>251</v>
      </c>
      <c r="C265" s="294"/>
      <c r="D265" s="61"/>
      <c r="E265" s="294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/>
      <c r="AI265"/>
      <c r="AJ265"/>
      <c r="AK265"/>
      <c r="AL265"/>
      <c r="AM265"/>
      <c r="AN265"/>
      <c r="AO265" s="277"/>
      <c r="AP265" s="277"/>
      <c r="AQ265" s="277"/>
      <c r="AR265" s="277"/>
      <c r="AS265" s="277"/>
      <c r="AT265" s="277"/>
    </row>
    <row r="266" spans="1:46" s="261" customFormat="1" ht="11.25">
      <c r="A266" s="294">
        <v>191</v>
      </c>
      <c r="B266" s="159" t="s">
        <v>435</v>
      </c>
      <c r="C266" s="158" t="s">
        <v>1047</v>
      </c>
      <c r="D266" s="262" t="s">
        <v>852</v>
      </c>
      <c r="E266" s="158" t="s">
        <v>1048</v>
      </c>
      <c r="F266" s="39">
        <v>3464589</v>
      </c>
      <c r="G266" s="39">
        <v>1971777.6805668527</v>
      </c>
      <c r="H266" s="39">
        <v>399018.9528808527</v>
      </c>
      <c r="I266" s="39">
        <v>473946.0847417292</v>
      </c>
      <c r="J266" s="39">
        <v>285127.5983550189</v>
      </c>
      <c r="K266" s="39">
        <v>292471.26768135035</v>
      </c>
      <c r="L266" s="39">
        <v>11146.225672640336</v>
      </c>
      <c r="M266" s="39">
        <v>0</v>
      </c>
      <c r="N266" s="39">
        <v>17337.71196965102</v>
      </c>
      <c r="O266" s="39">
        <v>13763.47813190481</v>
      </c>
      <c r="P266" s="39">
        <v>1971777.6805668527</v>
      </c>
      <c r="Q266" s="39">
        <v>399018.9528808527</v>
      </c>
      <c r="R266" s="39">
        <v>473946.0847417292</v>
      </c>
      <c r="S266" s="39">
        <v>285127.5983550189</v>
      </c>
      <c r="T266" s="39">
        <v>227892.6421113459</v>
      </c>
      <c r="U266" s="39">
        <v>1126.1091626022162</v>
      </c>
      <c r="V266" s="39">
        <v>63452.516407402225</v>
      </c>
      <c r="W266" s="39">
        <v>11146.225672640336</v>
      </c>
      <c r="X266" s="39">
        <v>0</v>
      </c>
      <c r="Y266" s="39">
        <v>0</v>
      </c>
      <c r="Z266" s="39">
        <v>17337.71196965102</v>
      </c>
      <c r="AA266" s="39">
        <v>12654.986446815145</v>
      </c>
      <c r="AB266" s="39">
        <v>1108.491685089666</v>
      </c>
      <c r="AC266" s="39"/>
      <c r="AD266" s="39"/>
      <c r="AE266" s="39"/>
      <c r="AF266" s="39"/>
      <c r="AG266" s="39"/>
      <c r="AH266"/>
      <c r="AI266"/>
      <c r="AJ266"/>
      <c r="AK266"/>
      <c r="AL266"/>
      <c r="AM266"/>
      <c r="AN266"/>
      <c r="AO266" s="277"/>
      <c r="AP266" s="277"/>
      <c r="AQ266" s="277"/>
      <c r="AR266" s="277"/>
      <c r="AS266" s="277"/>
      <c r="AT266" s="277"/>
    </row>
    <row r="267" spans="1:46" s="261" customFormat="1" ht="11.25">
      <c r="A267" s="294">
        <v>192</v>
      </c>
      <c r="B267" s="159" t="s">
        <v>436</v>
      </c>
      <c r="C267" s="158" t="s">
        <v>1050</v>
      </c>
      <c r="D267" s="262" t="s">
        <v>852</v>
      </c>
      <c r="E267" s="158" t="s">
        <v>1051</v>
      </c>
      <c r="F267" s="39">
        <v>1203817</v>
      </c>
      <c r="G267" s="39">
        <v>577087.5114682445</v>
      </c>
      <c r="H267" s="39">
        <v>148572.61799652135</v>
      </c>
      <c r="I267" s="39">
        <v>168749.90218105074</v>
      </c>
      <c r="J267" s="39">
        <v>100175.74416891766</v>
      </c>
      <c r="K267" s="39">
        <v>93157.19502314912</v>
      </c>
      <c r="L267" s="39">
        <v>74254.40288663257</v>
      </c>
      <c r="M267" s="39">
        <v>26370.252960886122</v>
      </c>
      <c r="N267" s="39">
        <v>4158.17176795048</v>
      </c>
      <c r="O267" s="39">
        <v>11291.201546647617</v>
      </c>
      <c r="P267" s="39">
        <v>577087.5114682445</v>
      </c>
      <c r="Q267" s="39">
        <v>148572.61799652135</v>
      </c>
      <c r="R267" s="39">
        <v>168749.90218105074</v>
      </c>
      <c r="S267" s="39">
        <v>100175.74416891766</v>
      </c>
      <c r="T267" s="39">
        <v>80779.82367980294</v>
      </c>
      <c r="U267" s="39">
        <v>322.78176068670103</v>
      </c>
      <c r="V267" s="39">
        <v>12054.589582659482</v>
      </c>
      <c r="W267" s="39">
        <v>4294.37809341687</v>
      </c>
      <c r="X267" s="39">
        <v>26370.252960886122</v>
      </c>
      <c r="Y267" s="39">
        <v>69960.02479321569</v>
      </c>
      <c r="Z267" s="39">
        <v>4158.17176795048</v>
      </c>
      <c r="AA267" s="39">
        <v>10931.445573102706</v>
      </c>
      <c r="AB267" s="39">
        <v>359.7559735449104</v>
      </c>
      <c r="AC267" s="39"/>
      <c r="AD267" s="39"/>
      <c r="AE267" s="39"/>
      <c r="AF267" s="39"/>
      <c r="AG267" s="39"/>
      <c r="AH267"/>
      <c r="AI267"/>
      <c r="AJ267"/>
      <c r="AK267"/>
      <c r="AL267"/>
      <c r="AM267"/>
      <c r="AN267"/>
      <c r="AO267" s="277"/>
      <c r="AP267" s="277"/>
      <c r="AQ267" s="277"/>
      <c r="AR267" s="277"/>
      <c r="AS267" s="277"/>
      <c r="AT267" s="277"/>
    </row>
    <row r="268" spans="1:46" s="261" customFormat="1" ht="11.25">
      <c r="A268" s="294">
        <v>193</v>
      </c>
      <c r="B268" s="159" t="s">
        <v>437</v>
      </c>
      <c r="C268" s="158" t="s">
        <v>1053</v>
      </c>
      <c r="D268" s="262" t="s">
        <v>852</v>
      </c>
      <c r="E268" s="158" t="s">
        <v>1054</v>
      </c>
      <c r="F268" s="39">
        <v>3185148</v>
      </c>
      <c r="G268" s="39">
        <v>2143064.8495327006</v>
      </c>
      <c r="H268" s="39">
        <v>401515.17070590705</v>
      </c>
      <c r="I268" s="39">
        <v>324264.2682867703</v>
      </c>
      <c r="J268" s="39">
        <v>110487.4235863326</v>
      </c>
      <c r="K268" s="39">
        <v>187859.5689549129</v>
      </c>
      <c r="L268" s="39">
        <v>6620.503160404291</v>
      </c>
      <c r="M268" s="39">
        <v>0</v>
      </c>
      <c r="N268" s="39">
        <v>8783.732626791812</v>
      </c>
      <c r="O268" s="39">
        <v>2552.483146179967</v>
      </c>
      <c r="P268" s="39">
        <v>2143064.8495327006</v>
      </c>
      <c r="Q268" s="39">
        <v>401515.17070590705</v>
      </c>
      <c r="R268" s="39">
        <v>324264.2682867703</v>
      </c>
      <c r="S268" s="39">
        <v>110487.4235863326</v>
      </c>
      <c r="T268" s="39">
        <v>135351.80003405822</v>
      </c>
      <c r="U268" s="39">
        <v>670.0268258722415</v>
      </c>
      <c r="V268" s="39">
        <v>51837.74209498241</v>
      </c>
      <c r="W268" s="39">
        <v>6620.503160404291</v>
      </c>
      <c r="X268" s="39">
        <v>0</v>
      </c>
      <c r="Y268" s="39">
        <v>0</v>
      </c>
      <c r="Z268" s="39">
        <v>8783.732626791812</v>
      </c>
      <c r="AA268" s="39">
        <v>2233.4227529074715</v>
      </c>
      <c r="AB268" s="39">
        <v>319.0603932724959</v>
      </c>
      <c r="AC268" s="39"/>
      <c r="AD268" s="39"/>
      <c r="AE268" s="39"/>
      <c r="AF268" s="39"/>
      <c r="AG268" s="39"/>
      <c r="AH268"/>
      <c r="AI268"/>
      <c r="AJ268"/>
      <c r="AK268"/>
      <c r="AL268"/>
      <c r="AM268"/>
      <c r="AN268"/>
      <c r="AO268" s="277"/>
      <c r="AP268" s="277"/>
      <c r="AQ268" s="277"/>
      <c r="AR268" s="277"/>
      <c r="AS268" s="277"/>
      <c r="AT268" s="277"/>
    </row>
    <row r="269" spans="1:46" s="261" customFormat="1" ht="11.25">
      <c r="A269" s="294">
        <v>194</v>
      </c>
      <c r="B269" s="159" t="s">
        <v>438</v>
      </c>
      <c r="C269" s="158" t="s">
        <v>1056</v>
      </c>
      <c r="D269" s="262" t="s">
        <v>852</v>
      </c>
      <c r="E269" s="158" t="s">
        <v>1057</v>
      </c>
      <c r="F269" s="39">
        <v>2549533</v>
      </c>
      <c r="G269" s="39">
        <v>1699110.354400231</v>
      </c>
      <c r="H269" s="39">
        <v>292160.25890168594</v>
      </c>
      <c r="I269" s="39">
        <v>278884.89428556844</v>
      </c>
      <c r="J269" s="39">
        <v>127279.30093907895</v>
      </c>
      <c r="K269" s="39">
        <v>126672.0730593219</v>
      </c>
      <c r="L269" s="39">
        <v>4083.297681223525</v>
      </c>
      <c r="M269" s="39">
        <v>0</v>
      </c>
      <c r="N269" s="39">
        <v>7401.364309896055</v>
      </c>
      <c r="O269" s="39">
        <v>13941.456422993824</v>
      </c>
      <c r="P269" s="39">
        <v>1699110.354400231</v>
      </c>
      <c r="Q269" s="39">
        <v>292160.25890168594</v>
      </c>
      <c r="R269" s="39">
        <v>278884.89428556844</v>
      </c>
      <c r="S269" s="39">
        <v>127279.30093907895</v>
      </c>
      <c r="T269" s="39">
        <v>83509.32397373302</v>
      </c>
      <c r="U269" s="39">
        <v>412.04748983515077</v>
      </c>
      <c r="V269" s="39">
        <v>42750.70159575373</v>
      </c>
      <c r="W269" s="39">
        <v>4083.297681223525</v>
      </c>
      <c r="X269" s="39">
        <v>0</v>
      </c>
      <c r="Y269" s="39">
        <v>0</v>
      </c>
      <c r="Z269" s="39">
        <v>7401.364309896055</v>
      </c>
      <c r="AA269" s="39">
        <v>13941.456422993824</v>
      </c>
      <c r="AB269" s="39">
        <v>0</v>
      </c>
      <c r="AC269" s="39"/>
      <c r="AD269" s="39"/>
      <c r="AE269" s="39"/>
      <c r="AF269" s="39"/>
      <c r="AG269" s="39"/>
      <c r="AH269"/>
      <c r="AI269"/>
      <c r="AJ269"/>
      <c r="AK269"/>
      <c r="AL269"/>
      <c r="AM269"/>
      <c r="AN269"/>
      <c r="AO269" s="277"/>
      <c r="AP269" s="277"/>
      <c r="AQ269" s="277"/>
      <c r="AR269" s="277"/>
      <c r="AS269" s="277"/>
      <c r="AT269" s="277"/>
    </row>
    <row r="270" spans="1:46" s="261" customFormat="1" ht="11.25">
      <c r="A270" s="294">
        <v>195</v>
      </c>
      <c r="B270" s="159" t="s">
        <v>439</v>
      </c>
      <c r="C270" s="158" t="s">
        <v>1077</v>
      </c>
      <c r="D270" s="262" t="s">
        <v>852</v>
      </c>
      <c r="E270" s="158" t="s">
        <v>1078</v>
      </c>
      <c r="F270" s="39">
        <v>69552</v>
      </c>
      <c r="G270" s="39">
        <v>31709.990189790195</v>
      </c>
      <c r="H270" s="39">
        <v>8189.3175145743935</v>
      </c>
      <c r="I270" s="39">
        <v>10035.92915631479</v>
      </c>
      <c r="J270" s="39">
        <v>7236.878110019362</v>
      </c>
      <c r="K270" s="39">
        <v>5535.549025509699</v>
      </c>
      <c r="L270" s="39">
        <v>3956.1514669624084</v>
      </c>
      <c r="M270" s="39">
        <v>2094.4605691975285</v>
      </c>
      <c r="N270" s="39">
        <v>433.01944914219507</v>
      </c>
      <c r="O270" s="39">
        <v>360.7045184894222</v>
      </c>
      <c r="P270" s="39">
        <v>31709.990189790195</v>
      </c>
      <c r="Q270" s="39">
        <v>8189.3175145743935</v>
      </c>
      <c r="R270" s="39">
        <v>10035.92915631479</v>
      </c>
      <c r="S270" s="39">
        <v>7236.878110019362</v>
      </c>
      <c r="T270" s="39">
        <v>4735.2980423969</v>
      </c>
      <c r="U270" s="39">
        <v>20.434728067952346</v>
      </c>
      <c r="V270" s="39">
        <v>779.8162550448476</v>
      </c>
      <c r="W270" s="39">
        <v>250.5634473183526</v>
      </c>
      <c r="X270" s="39">
        <v>2094.4605691975285</v>
      </c>
      <c r="Y270" s="39">
        <v>3705.5880196440557</v>
      </c>
      <c r="Z270" s="39">
        <v>433.01944914219507</v>
      </c>
      <c r="AA270" s="39">
        <v>353.838064125383</v>
      </c>
      <c r="AB270" s="39">
        <v>6.86645436403916</v>
      </c>
      <c r="AC270" s="39"/>
      <c r="AD270" s="39"/>
      <c r="AE270" s="39"/>
      <c r="AF270" s="39"/>
      <c r="AG270" s="39"/>
      <c r="AH270"/>
      <c r="AI270"/>
      <c r="AJ270"/>
      <c r="AK270"/>
      <c r="AL270"/>
      <c r="AM270"/>
      <c r="AN270"/>
      <c r="AO270" s="277"/>
      <c r="AP270" s="277"/>
      <c r="AQ270" s="277"/>
      <c r="AR270" s="277"/>
      <c r="AS270" s="277"/>
      <c r="AT270" s="277"/>
    </row>
    <row r="271" spans="1:46" s="261" customFormat="1" ht="11.25">
      <c r="A271" s="294">
        <v>196</v>
      </c>
      <c r="B271" s="159" t="s">
        <v>440</v>
      </c>
      <c r="C271" s="158" t="s">
        <v>1080</v>
      </c>
      <c r="D271" s="262" t="s">
        <v>852</v>
      </c>
      <c r="E271" s="158" t="s">
        <v>1051</v>
      </c>
      <c r="F271" s="39">
        <v>4186617</v>
      </c>
      <c r="G271" s="39">
        <v>2006986.432323723</v>
      </c>
      <c r="H271" s="39">
        <v>516703.65864474594</v>
      </c>
      <c r="I271" s="39">
        <v>586875.9198611783</v>
      </c>
      <c r="J271" s="39">
        <v>348389.7249542427</v>
      </c>
      <c r="K271" s="39">
        <v>323980.71829541493</v>
      </c>
      <c r="L271" s="39">
        <v>258240.8667181349</v>
      </c>
      <c r="M271" s="39">
        <v>91710.07664815016</v>
      </c>
      <c r="N271" s="39">
        <v>14461.22841978601</v>
      </c>
      <c r="O271" s="39">
        <v>39268.37413462446</v>
      </c>
      <c r="P271" s="39">
        <v>2006986.432323723</v>
      </c>
      <c r="Q271" s="39">
        <v>516703.65864474594</v>
      </c>
      <c r="R271" s="39">
        <v>586875.9198611783</v>
      </c>
      <c r="S271" s="39">
        <v>348389.7249542427</v>
      </c>
      <c r="T271" s="39">
        <v>280934.8788685203</v>
      </c>
      <c r="U271" s="39">
        <v>1122.5656445962086</v>
      </c>
      <c r="V271" s="39">
        <v>41923.27378229838</v>
      </c>
      <c r="W271" s="39">
        <v>14934.92476873699</v>
      </c>
      <c r="X271" s="39">
        <v>91710.07664815016</v>
      </c>
      <c r="Y271" s="39">
        <v>243305.9419493979</v>
      </c>
      <c r="Z271" s="39">
        <v>14461.22841978601</v>
      </c>
      <c r="AA271" s="39">
        <v>38017.22011811308</v>
      </c>
      <c r="AB271" s="39">
        <v>1251.1540165113734</v>
      </c>
      <c r="AC271" s="39"/>
      <c r="AD271" s="39"/>
      <c r="AE271" s="39"/>
      <c r="AF271" s="39"/>
      <c r="AG271" s="39"/>
      <c r="AH271"/>
      <c r="AI271"/>
      <c r="AJ271"/>
      <c r="AK271"/>
      <c r="AL271"/>
      <c r="AM271"/>
      <c r="AN271"/>
      <c r="AO271" s="277"/>
      <c r="AP271" s="277"/>
      <c r="AQ271" s="277"/>
      <c r="AR271" s="277"/>
      <c r="AS271" s="277"/>
      <c r="AT271" s="277"/>
    </row>
    <row r="272" spans="1:46" s="261" customFormat="1" ht="11.25">
      <c r="A272" s="294">
        <v>197</v>
      </c>
      <c r="B272" s="159" t="s">
        <v>437</v>
      </c>
      <c r="C272" s="158" t="s">
        <v>1081</v>
      </c>
      <c r="D272" s="262" t="s">
        <v>852</v>
      </c>
      <c r="E272" s="158" t="s">
        <v>1054</v>
      </c>
      <c r="F272" s="39">
        <v>19162047</v>
      </c>
      <c r="G272" s="39">
        <v>12892810.434803514</v>
      </c>
      <c r="H272" s="39">
        <v>2415540.054113534</v>
      </c>
      <c r="I272" s="39">
        <v>1950793.856151018</v>
      </c>
      <c r="J272" s="39">
        <v>664699.1611285297</v>
      </c>
      <c r="K272" s="39">
        <v>1130174.764159713</v>
      </c>
      <c r="L272" s="39">
        <v>39829.35572328681</v>
      </c>
      <c r="M272" s="39">
        <v>0</v>
      </c>
      <c r="N272" s="39">
        <v>52843.477737931855</v>
      </c>
      <c r="O272" s="39">
        <v>15355.896182472025</v>
      </c>
      <c r="P272" s="39">
        <v>12892810.434803514</v>
      </c>
      <c r="Q272" s="39">
        <v>2415540.054113534</v>
      </c>
      <c r="R272" s="39">
        <v>1950793.856151018</v>
      </c>
      <c r="S272" s="39">
        <v>664699.1611285297</v>
      </c>
      <c r="T272" s="39">
        <v>814284.7848160353</v>
      </c>
      <c r="U272" s="39">
        <v>4030.9227478989064</v>
      </c>
      <c r="V272" s="39">
        <v>311859.0565957787</v>
      </c>
      <c r="W272" s="39">
        <v>39829.35572328681</v>
      </c>
      <c r="X272" s="39">
        <v>0</v>
      </c>
      <c r="Y272" s="39">
        <v>0</v>
      </c>
      <c r="Z272" s="39">
        <v>52843.477737931855</v>
      </c>
      <c r="AA272" s="39">
        <v>13436.409159663022</v>
      </c>
      <c r="AB272" s="39">
        <v>1919.4870228090028</v>
      </c>
      <c r="AC272" s="39"/>
      <c r="AD272" s="39"/>
      <c r="AE272" s="39"/>
      <c r="AF272" s="39"/>
      <c r="AG272" s="39"/>
      <c r="AH272"/>
      <c r="AI272"/>
      <c r="AJ272"/>
      <c r="AK272"/>
      <c r="AL272"/>
      <c r="AM272"/>
      <c r="AN272"/>
      <c r="AO272" s="277"/>
      <c r="AP272" s="277"/>
      <c r="AQ272" s="277"/>
      <c r="AR272" s="277"/>
      <c r="AS272" s="277"/>
      <c r="AT272" s="277"/>
    </row>
    <row r="273" spans="1:46" s="261" customFormat="1" ht="11.25">
      <c r="A273" s="294">
        <v>198</v>
      </c>
      <c r="B273" s="159" t="s">
        <v>438</v>
      </c>
      <c r="C273" s="158" t="s">
        <v>1082</v>
      </c>
      <c r="D273" s="262" t="s">
        <v>852</v>
      </c>
      <c r="E273" s="158" t="s">
        <v>1057</v>
      </c>
      <c r="F273" s="39">
        <v>8996982</v>
      </c>
      <c r="G273" s="39">
        <v>5995947.208587808</v>
      </c>
      <c r="H273" s="39">
        <v>1030996.8886277637</v>
      </c>
      <c r="I273" s="39">
        <v>984149.792906843</v>
      </c>
      <c r="J273" s="39">
        <v>449152.6799305898</v>
      </c>
      <c r="K273" s="39">
        <v>447009.84894778917</v>
      </c>
      <c r="L273" s="39">
        <v>14409.445078220126</v>
      </c>
      <c r="M273" s="39">
        <v>0</v>
      </c>
      <c r="N273" s="39">
        <v>26118.485805666067</v>
      </c>
      <c r="O273" s="39">
        <v>49197.650115319084</v>
      </c>
      <c r="P273" s="39">
        <v>5995947.208587808</v>
      </c>
      <c r="Q273" s="39">
        <v>1030996.8886277637</v>
      </c>
      <c r="R273" s="39">
        <v>984149.792906843</v>
      </c>
      <c r="S273" s="39">
        <v>449152.6799305898</v>
      </c>
      <c r="T273" s="39">
        <v>294693.92419076135</v>
      </c>
      <c r="U273" s="39">
        <v>1454.0638811860974</v>
      </c>
      <c r="V273" s="39">
        <v>150861.86087584178</v>
      </c>
      <c r="W273" s="39">
        <v>14409.445078220126</v>
      </c>
      <c r="X273" s="39">
        <v>0</v>
      </c>
      <c r="Y273" s="39">
        <v>0</v>
      </c>
      <c r="Z273" s="39">
        <v>26118.485805666067</v>
      </c>
      <c r="AA273" s="39">
        <v>49197.650115319084</v>
      </c>
      <c r="AB273" s="39">
        <v>0</v>
      </c>
      <c r="AC273" s="39"/>
      <c r="AD273" s="39"/>
      <c r="AE273" s="39"/>
      <c r="AF273" s="39"/>
      <c r="AG273" s="39"/>
      <c r="AH273"/>
      <c r="AI273"/>
      <c r="AJ273"/>
      <c r="AK273"/>
      <c r="AL273"/>
      <c r="AM273"/>
      <c r="AN273"/>
      <c r="AO273" s="277"/>
      <c r="AP273" s="277"/>
      <c r="AQ273" s="277"/>
      <c r="AR273" s="277"/>
      <c r="AS273" s="277"/>
      <c r="AT273" s="277"/>
    </row>
    <row r="274" spans="1:46" s="261" customFormat="1" ht="21">
      <c r="A274" s="294">
        <v>199</v>
      </c>
      <c r="B274" s="163" t="s">
        <v>441</v>
      </c>
      <c r="C274" s="160" t="s">
        <v>442</v>
      </c>
      <c r="D274" s="262" t="s">
        <v>852</v>
      </c>
      <c r="E274" s="262" t="s">
        <v>852</v>
      </c>
      <c r="F274" s="39">
        <f aca="true" t="shared" si="80" ref="F274:AB274">(F266+F267+F268+F269+F270+F271+F272+F273)</f>
        <v>42818285</v>
      </c>
      <c r="G274" s="39">
        <f t="shared" si="80"/>
        <v>27318494.461872865</v>
      </c>
      <c r="H274" s="39">
        <f t="shared" si="80"/>
        <v>5212696.919385585</v>
      </c>
      <c r="I274" s="39">
        <f t="shared" si="80"/>
        <v>4777700.647570473</v>
      </c>
      <c r="J274" s="39">
        <f t="shared" si="80"/>
        <v>2092548.5111727298</v>
      </c>
      <c r="K274" s="39">
        <f t="shared" si="80"/>
        <v>2606860.985147161</v>
      </c>
      <c r="L274" s="39">
        <f t="shared" si="80"/>
        <v>412540.24838750495</v>
      </c>
      <c r="M274" s="39">
        <f t="shared" si="80"/>
        <v>120174.79017823382</v>
      </c>
      <c r="N274" s="39">
        <f t="shared" si="80"/>
        <v>131537.19208681548</v>
      </c>
      <c r="O274" s="39">
        <f t="shared" si="80"/>
        <v>145731.2441986312</v>
      </c>
      <c r="P274" s="39">
        <f t="shared" si="80"/>
        <v>27318494.461872865</v>
      </c>
      <c r="Q274" s="39">
        <f t="shared" si="80"/>
        <v>5212696.919385585</v>
      </c>
      <c r="R274" s="39">
        <f t="shared" si="80"/>
        <v>4777700.647570473</v>
      </c>
      <c r="S274" s="39">
        <f t="shared" si="80"/>
        <v>2092548.5111727298</v>
      </c>
      <c r="T274" s="39">
        <f t="shared" si="80"/>
        <v>1922182.475716654</v>
      </c>
      <c r="U274" s="39">
        <f t="shared" si="80"/>
        <v>9158.952240745475</v>
      </c>
      <c r="V274" s="39">
        <f t="shared" si="80"/>
        <v>675519.5571897615</v>
      </c>
      <c r="W274" s="39">
        <f t="shared" si="80"/>
        <v>95568.69362524731</v>
      </c>
      <c r="X274" s="39">
        <f t="shared" si="80"/>
        <v>120174.79017823382</v>
      </c>
      <c r="Y274" s="39">
        <f t="shared" si="80"/>
        <v>316971.55476225767</v>
      </c>
      <c r="Z274" s="39">
        <f t="shared" si="80"/>
        <v>131537.19208681548</v>
      </c>
      <c r="AA274" s="39">
        <f t="shared" si="80"/>
        <v>140766.4286530397</v>
      </c>
      <c r="AB274" s="39">
        <f t="shared" si="80"/>
        <v>4964.8155455914875</v>
      </c>
      <c r="AC274" s="39"/>
      <c r="AD274" s="39"/>
      <c r="AE274" s="39"/>
      <c r="AF274" s="39"/>
      <c r="AG274" s="39"/>
      <c r="AH274"/>
      <c r="AI274"/>
      <c r="AJ274"/>
      <c r="AK274"/>
      <c r="AL274"/>
      <c r="AM274"/>
      <c r="AN274"/>
      <c r="AO274" s="277"/>
      <c r="AP274" s="277"/>
      <c r="AQ274" s="277"/>
      <c r="AR274" s="277"/>
      <c r="AS274" s="277"/>
      <c r="AT274" s="277"/>
    </row>
    <row r="275" spans="1:46" s="261" customFormat="1" ht="11.25">
      <c r="A275" s="294"/>
      <c r="B275" s="278"/>
      <c r="C275" s="294"/>
      <c r="D275" s="61"/>
      <c r="E275" s="294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/>
      <c r="AI275"/>
      <c r="AJ275"/>
      <c r="AK275"/>
      <c r="AL275"/>
      <c r="AM275"/>
      <c r="AN275"/>
      <c r="AO275" s="277"/>
      <c r="AP275" s="277"/>
      <c r="AQ275" s="277"/>
      <c r="AR275" s="277"/>
      <c r="AS275" s="277"/>
      <c r="AT275" s="277"/>
    </row>
    <row r="276" spans="1:46" s="261" customFormat="1" ht="11.25">
      <c r="A276" s="294"/>
      <c r="B276" s="288" t="s">
        <v>254</v>
      </c>
      <c r="C276" s="294"/>
      <c r="D276" s="61"/>
      <c r="E276" s="294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/>
      <c r="AI276"/>
      <c r="AJ276"/>
      <c r="AK276"/>
      <c r="AL276"/>
      <c r="AM276"/>
      <c r="AN276"/>
      <c r="AO276" s="277"/>
      <c r="AP276" s="277"/>
      <c r="AQ276" s="277"/>
      <c r="AR276" s="277"/>
      <c r="AS276" s="277"/>
      <c r="AT276" s="277"/>
    </row>
    <row r="277" spans="1:46" s="261" customFormat="1" ht="11.25">
      <c r="A277" s="294">
        <v>200</v>
      </c>
      <c r="B277" s="159" t="s">
        <v>443</v>
      </c>
      <c r="C277" s="158" t="s">
        <v>1059</v>
      </c>
      <c r="D277" s="262" t="s">
        <v>852</v>
      </c>
      <c r="E277" s="158" t="s">
        <v>948</v>
      </c>
      <c r="F277" s="39">
        <v>928631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928631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928631</v>
      </c>
      <c r="AA277" s="39">
        <v>0</v>
      </c>
      <c r="AB277" s="39">
        <v>0</v>
      </c>
      <c r="AC277" s="39"/>
      <c r="AD277" s="39"/>
      <c r="AE277" s="39"/>
      <c r="AF277" s="39"/>
      <c r="AG277" s="39"/>
      <c r="AH277"/>
      <c r="AI277"/>
      <c r="AJ277"/>
      <c r="AK277"/>
      <c r="AL277"/>
      <c r="AM277"/>
      <c r="AN277"/>
      <c r="AO277" s="277"/>
      <c r="AP277" s="277"/>
      <c r="AQ277" s="277"/>
      <c r="AR277" s="277"/>
      <c r="AS277" s="277"/>
      <c r="AT277" s="277"/>
    </row>
    <row r="278" spans="1:46" s="261" customFormat="1" ht="11.25">
      <c r="A278" s="294">
        <v>201</v>
      </c>
      <c r="B278" s="159" t="s">
        <v>444</v>
      </c>
      <c r="C278" s="158" t="s">
        <v>1084</v>
      </c>
      <c r="D278" s="262" t="s">
        <v>852</v>
      </c>
      <c r="E278" s="158" t="s">
        <v>1085</v>
      </c>
      <c r="F278" s="39">
        <v>437336</v>
      </c>
      <c r="G278" s="39">
        <v>325224.5782234838</v>
      </c>
      <c r="H278" s="39">
        <v>63625.07075508774</v>
      </c>
      <c r="I278" s="39">
        <v>37459.15633824813</v>
      </c>
      <c r="J278" s="39">
        <v>9167.472726296643</v>
      </c>
      <c r="K278" s="39">
        <v>1797.3149560790982</v>
      </c>
      <c r="L278" s="39">
        <v>0</v>
      </c>
      <c r="M278" s="39">
        <v>8.036172150360956</v>
      </c>
      <c r="N278" s="39">
        <v>0</v>
      </c>
      <c r="O278" s="39">
        <v>54.370828654229456</v>
      </c>
      <c r="P278" s="39">
        <v>325224.5782234838</v>
      </c>
      <c r="Q278" s="39">
        <v>63625.07075508774</v>
      </c>
      <c r="R278" s="39">
        <v>37459.15633824813</v>
      </c>
      <c r="S278" s="39">
        <v>9167.472726296643</v>
      </c>
      <c r="T278" s="39">
        <v>1683.9835055223523</v>
      </c>
      <c r="U278" s="39">
        <v>0</v>
      </c>
      <c r="V278" s="39">
        <v>113.3314505567459</v>
      </c>
      <c r="W278" s="39">
        <v>0</v>
      </c>
      <c r="X278" s="39">
        <v>8.036172150360956</v>
      </c>
      <c r="Y278" s="39">
        <v>0</v>
      </c>
      <c r="Z278" s="39">
        <v>0</v>
      </c>
      <c r="AA278" s="39">
        <v>3.0135121685800494</v>
      </c>
      <c r="AB278" s="39">
        <v>51.357316485649406</v>
      </c>
      <c r="AC278" s="39"/>
      <c r="AD278" s="39"/>
      <c r="AE278" s="39"/>
      <c r="AF278" s="39"/>
      <c r="AG278" s="39"/>
      <c r="AH278"/>
      <c r="AI278"/>
      <c r="AJ278"/>
      <c r="AK278"/>
      <c r="AL278"/>
      <c r="AM278"/>
      <c r="AN278"/>
      <c r="AO278" s="277"/>
      <c r="AP278" s="277"/>
      <c r="AQ278" s="277"/>
      <c r="AR278" s="277"/>
      <c r="AS278" s="277"/>
      <c r="AT278" s="277"/>
    </row>
    <row r="279" spans="1:46" s="261" customFormat="1" ht="11.25">
      <c r="A279" s="294">
        <v>202</v>
      </c>
      <c r="B279" s="159" t="s">
        <v>443</v>
      </c>
      <c r="C279" s="158" t="s">
        <v>1086</v>
      </c>
      <c r="D279" s="262" t="s">
        <v>852</v>
      </c>
      <c r="E279" s="158" t="s">
        <v>948</v>
      </c>
      <c r="F279" s="39">
        <v>1532025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1532025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39">
        <v>1532025</v>
      </c>
      <c r="AA279" s="39">
        <v>0</v>
      </c>
      <c r="AB279" s="39">
        <v>0</v>
      </c>
      <c r="AC279" s="39"/>
      <c r="AD279" s="39"/>
      <c r="AE279" s="39"/>
      <c r="AF279" s="39"/>
      <c r="AG279" s="39"/>
      <c r="AH279"/>
      <c r="AI279"/>
      <c r="AJ279"/>
      <c r="AK279"/>
      <c r="AL279"/>
      <c r="AM279"/>
      <c r="AN279"/>
      <c r="AO279" s="277"/>
      <c r="AP279" s="277"/>
      <c r="AQ279" s="277"/>
      <c r="AR279" s="277"/>
      <c r="AS279" s="277"/>
      <c r="AT279" s="277"/>
    </row>
    <row r="280" spans="1:46" s="261" customFormat="1" ht="11.25">
      <c r="A280" s="294">
        <v>203</v>
      </c>
      <c r="B280" s="159" t="s">
        <v>445</v>
      </c>
      <c r="C280" s="160" t="s">
        <v>446</v>
      </c>
      <c r="D280" s="262" t="s">
        <v>852</v>
      </c>
      <c r="E280" s="262" t="s">
        <v>852</v>
      </c>
      <c r="F280" s="39">
        <f aca="true" t="shared" si="81" ref="F280:AB280">(F277+F278+F279)</f>
        <v>2897992</v>
      </c>
      <c r="G280" s="39">
        <f t="shared" si="81"/>
        <v>325224.5782234838</v>
      </c>
      <c r="H280" s="39">
        <f t="shared" si="81"/>
        <v>63625.07075508774</v>
      </c>
      <c r="I280" s="39">
        <f t="shared" si="81"/>
        <v>37459.15633824813</v>
      </c>
      <c r="J280" s="39">
        <f t="shared" si="81"/>
        <v>9167.472726296643</v>
      </c>
      <c r="K280" s="39">
        <f t="shared" si="81"/>
        <v>1797.3149560790982</v>
      </c>
      <c r="L280" s="39">
        <f t="shared" si="81"/>
        <v>0</v>
      </c>
      <c r="M280" s="39">
        <f t="shared" si="81"/>
        <v>8.036172150360956</v>
      </c>
      <c r="N280" s="39">
        <f t="shared" si="81"/>
        <v>2460656</v>
      </c>
      <c r="O280" s="39">
        <f t="shared" si="81"/>
        <v>54.370828654229456</v>
      </c>
      <c r="P280" s="39">
        <f t="shared" si="81"/>
        <v>325224.5782234838</v>
      </c>
      <c r="Q280" s="39">
        <f t="shared" si="81"/>
        <v>63625.07075508774</v>
      </c>
      <c r="R280" s="39">
        <f t="shared" si="81"/>
        <v>37459.15633824813</v>
      </c>
      <c r="S280" s="39">
        <f t="shared" si="81"/>
        <v>9167.472726296643</v>
      </c>
      <c r="T280" s="39">
        <f t="shared" si="81"/>
        <v>1683.9835055223523</v>
      </c>
      <c r="U280" s="39">
        <f t="shared" si="81"/>
        <v>0</v>
      </c>
      <c r="V280" s="39">
        <f t="shared" si="81"/>
        <v>113.3314505567459</v>
      </c>
      <c r="W280" s="39">
        <f t="shared" si="81"/>
        <v>0</v>
      </c>
      <c r="X280" s="39">
        <f t="shared" si="81"/>
        <v>8.036172150360956</v>
      </c>
      <c r="Y280" s="39">
        <f t="shared" si="81"/>
        <v>0</v>
      </c>
      <c r="Z280" s="39">
        <f t="shared" si="81"/>
        <v>2460656</v>
      </c>
      <c r="AA280" s="39">
        <f t="shared" si="81"/>
        <v>3.0135121685800494</v>
      </c>
      <c r="AB280" s="39">
        <f t="shared" si="81"/>
        <v>51.357316485649406</v>
      </c>
      <c r="AC280" s="39"/>
      <c r="AD280" s="39"/>
      <c r="AE280" s="39"/>
      <c r="AF280" s="39"/>
      <c r="AG280" s="39"/>
      <c r="AH280"/>
      <c r="AI280"/>
      <c r="AJ280"/>
      <c r="AK280"/>
      <c r="AL280"/>
      <c r="AM280"/>
      <c r="AN280"/>
      <c r="AO280" s="277"/>
      <c r="AP280" s="277"/>
      <c r="AQ280" s="277"/>
      <c r="AR280" s="277"/>
      <c r="AS280" s="277"/>
      <c r="AT280" s="277"/>
    </row>
    <row r="281" spans="1:46" s="261" customFormat="1" ht="11.25">
      <c r="A281" s="294"/>
      <c r="B281" s="278"/>
      <c r="C281" s="294"/>
      <c r="D281" s="61"/>
      <c r="E281" s="294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/>
      <c r="AI281"/>
      <c r="AJ281"/>
      <c r="AK281"/>
      <c r="AL281"/>
      <c r="AM281"/>
      <c r="AN281"/>
      <c r="AO281" s="277"/>
      <c r="AP281" s="277"/>
      <c r="AQ281" s="277"/>
      <c r="AR281" s="277"/>
      <c r="AS281" s="277"/>
      <c r="AT281" s="277"/>
    </row>
    <row r="282" spans="1:46" s="261" customFormat="1" ht="11.25">
      <c r="A282" s="294"/>
      <c r="B282" s="280" t="s">
        <v>258</v>
      </c>
      <c r="C282" s="294"/>
      <c r="D282" s="61"/>
      <c r="E282" s="294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/>
      <c r="AI282"/>
      <c r="AJ282"/>
      <c r="AK282"/>
      <c r="AL282"/>
      <c r="AM282"/>
      <c r="AN282"/>
      <c r="AO282" s="277"/>
      <c r="AP282" s="277"/>
      <c r="AQ282" s="277"/>
      <c r="AR282" s="277"/>
      <c r="AS282" s="277"/>
      <c r="AT282" s="277"/>
    </row>
    <row r="283" spans="1:46" s="261" customFormat="1" ht="11.25">
      <c r="A283" s="294">
        <v>204</v>
      </c>
      <c r="B283" s="159" t="s">
        <v>447</v>
      </c>
      <c r="C283" s="158" t="s">
        <v>1061</v>
      </c>
      <c r="D283" s="262" t="s">
        <v>852</v>
      </c>
      <c r="E283" s="158" t="s">
        <v>1062</v>
      </c>
      <c r="F283" s="39">
        <v>1920348</v>
      </c>
      <c r="G283" s="39">
        <v>1145473.5877721573</v>
      </c>
      <c r="H283" s="39">
        <v>399984.4109065526</v>
      </c>
      <c r="I283" s="39">
        <v>144690.27718366362</v>
      </c>
      <c r="J283" s="39">
        <v>14374.633676420695</v>
      </c>
      <c r="K283" s="39">
        <v>203441.86029325504</v>
      </c>
      <c r="L283" s="39">
        <v>3783.13132387974</v>
      </c>
      <c r="M283" s="39">
        <v>6251.638301828886</v>
      </c>
      <c r="N283" s="39">
        <v>0</v>
      </c>
      <c r="O283" s="39">
        <v>2348.4605422420536</v>
      </c>
      <c r="P283" s="39">
        <v>1145473.5877721573</v>
      </c>
      <c r="Q283" s="39">
        <v>399984.4109065526</v>
      </c>
      <c r="R283" s="39">
        <v>144690.27718366362</v>
      </c>
      <c r="S283" s="39">
        <v>14374.633676420695</v>
      </c>
      <c r="T283" s="39">
        <v>151044.209880707</v>
      </c>
      <c r="U283" s="39">
        <v>274.7626528461928</v>
      </c>
      <c r="V283" s="39">
        <v>52122.887759701836</v>
      </c>
      <c r="W283" s="39">
        <v>549.5253056923856</v>
      </c>
      <c r="X283" s="39">
        <v>6251.638301828886</v>
      </c>
      <c r="Y283" s="39">
        <v>3233.6060181873545</v>
      </c>
      <c r="Z283" s="39">
        <v>0</v>
      </c>
      <c r="AA283" s="39">
        <v>260.9400602491171</v>
      </c>
      <c r="AB283" s="39">
        <v>2087.5204819929368</v>
      </c>
      <c r="AC283" s="39"/>
      <c r="AD283" s="39"/>
      <c r="AE283" s="39"/>
      <c r="AF283" s="39"/>
      <c r="AG283" s="39"/>
      <c r="AH283"/>
      <c r="AI283"/>
      <c r="AJ283"/>
      <c r="AK283"/>
      <c r="AL283"/>
      <c r="AM283"/>
      <c r="AN283"/>
      <c r="AO283" s="277"/>
      <c r="AP283" s="277"/>
      <c r="AQ283" s="277"/>
      <c r="AR283" s="277"/>
      <c r="AS283" s="277"/>
      <c r="AT283" s="277"/>
    </row>
    <row r="284" spans="1:46" s="261" customFormat="1" ht="11.25">
      <c r="A284" s="294">
        <v>205</v>
      </c>
      <c r="B284" s="295" t="s">
        <v>448</v>
      </c>
      <c r="C284" s="158" t="s">
        <v>1064</v>
      </c>
      <c r="D284" s="262" t="s">
        <v>852</v>
      </c>
      <c r="E284" s="158" t="s">
        <v>1062</v>
      </c>
      <c r="F284" s="39">
        <v>2226112</v>
      </c>
      <c r="G284" s="39">
        <v>1327859.585566081</v>
      </c>
      <c r="H284" s="39">
        <v>463671.2184104171</v>
      </c>
      <c r="I284" s="39">
        <v>167728.32961623612</v>
      </c>
      <c r="J284" s="39">
        <v>16663.409195981265</v>
      </c>
      <c r="K284" s="39">
        <v>235834.52921092353</v>
      </c>
      <c r="L284" s="39">
        <v>4385.493690552221</v>
      </c>
      <c r="M284" s="39">
        <v>7247.044308302925</v>
      </c>
      <c r="N284" s="39">
        <v>0</v>
      </c>
      <c r="O284" s="39">
        <v>2722.3900015057393</v>
      </c>
      <c r="P284" s="39">
        <v>1327859.585566081</v>
      </c>
      <c r="Q284" s="39">
        <v>463671.2184104171</v>
      </c>
      <c r="R284" s="39">
        <v>167728.32961623612</v>
      </c>
      <c r="S284" s="39">
        <v>16663.409195981265</v>
      </c>
      <c r="T284" s="39">
        <v>175093.9559631694</v>
      </c>
      <c r="U284" s="39">
        <v>318.5112483012162</v>
      </c>
      <c r="V284" s="39">
        <v>60422.061999452904</v>
      </c>
      <c r="W284" s="39">
        <v>637.0224966024324</v>
      </c>
      <c r="X284" s="39">
        <v>7247.044308302925</v>
      </c>
      <c r="Y284" s="39">
        <v>3748.4711939497884</v>
      </c>
      <c r="Z284" s="39">
        <v>0</v>
      </c>
      <c r="AA284" s="39">
        <v>302.48777794508214</v>
      </c>
      <c r="AB284" s="39">
        <v>2419.902223560657</v>
      </c>
      <c r="AC284" s="39"/>
      <c r="AD284" s="39"/>
      <c r="AE284" s="39"/>
      <c r="AF284" s="39"/>
      <c r="AG284" s="39"/>
      <c r="AH284"/>
      <c r="AI284"/>
      <c r="AJ284"/>
      <c r="AK284"/>
      <c r="AL284"/>
      <c r="AM284"/>
      <c r="AN284"/>
      <c r="AO284" s="277"/>
      <c r="AP284" s="277"/>
      <c r="AQ284" s="277"/>
      <c r="AR284" s="277"/>
      <c r="AS284" s="277"/>
      <c r="AT284" s="277"/>
    </row>
    <row r="285" spans="1:46" s="261" customFormat="1" ht="11.25">
      <c r="A285" s="294">
        <v>206</v>
      </c>
      <c r="B285" s="159" t="s">
        <v>449</v>
      </c>
      <c r="C285" s="158" t="s">
        <v>1088</v>
      </c>
      <c r="D285" s="262" t="s">
        <v>852</v>
      </c>
      <c r="E285" s="158" t="s">
        <v>1062</v>
      </c>
      <c r="F285" s="39">
        <v>321177</v>
      </c>
      <c r="G285" s="39">
        <v>191579.73997415998</v>
      </c>
      <c r="H285" s="39">
        <v>66897.14215430424</v>
      </c>
      <c r="I285" s="39">
        <v>24199.358217894638</v>
      </c>
      <c r="J285" s="39">
        <v>2404.1484774071</v>
      </c>
      <c r="K285" s="39">
        <v>34025.523688105895</v>
      </c>
      <c r="L285" s="39">
        <v>632.7263439802177</v>
      </c>
      <c r="M285" s="39">
        <v>1045.582589648593</v>
      </c>
      <c r="N285" s="39">
        <v>0</v>
      </c>
      <c r="O285" s="39">
        <v>392.7785544993283</v>
      </c>
      <c r="P285" s="39">
        <v>191579.73997415998</v>
      </c>
      <c r="Q285" s="39">
        <v>66897.14215430424</v>
      </c>
      <c r="R285" s="39">
        <v>24199.358217894638</v>
      </c>
      <c r="S285" s="39">
        <v>2404.1484774071</v>
      </c>
      <c r="T285" s="39">
        <v>25262.04948106064</v>
      </c>
      <c r="U285" s="39">
        <v>45.95388156374869</v>
      </c>
      <c r="V285" s="39">
        <v>8717.520325481506</v>
      </c>
      <c r="W285" s="39">
        <v>91.90776312749738</v>
      </c>
      <c r="X285" s="39">
        <v>1045.582589648593</v>
      </c>
      <c r="Y285" s="39">
        <v>540.8185808527204</v>
      </c>
      <c r="Z285" s="39">
        <v>0</v>
      </c>
      <c r="AA285" s="39">
        <v>43.64206161103648</v>
      </c>
      <c r="AB285" s="39">
        <v>349.13649288829185</v>
      </c>
      <c r="AC285" s="39"/>
      <c r="AD285" s="39"/>
      <c r="AE285" s="39"/>
      <c r="AF285" s="39"/>
      <c r="AG285" s="39"/>
      <c r="AH285"/>
      <c r="AI285"/>
      <c r="AJ285"/>
      <c r="AK285"/>
      <c r="AL285"/>
      <c r="AM285"/>
      <c r="AN285"/>
      <c r="AO285" s="277"/>
      <c r="AP285" s="277"/>
      <c r="AQ285" s="277"/>
      <c r="AR285" s="277"/>
      <c r="AS285" s="277"/>
      <c r="AT285" s="277"/>
    </row>
    <row r="286" spans="1:46" s="261" customFormat="1" ht="11.25">
      <c r="A286" s="294">
        <v>207</v>
      </c>
      <c r="B286" s="159" t="s">
        <v>450</v>
      </c>
      <c r="C286" s="160" t="s">
        <v>451</v>
      </c>
      <c r="D286" s="262" t="s">
        <v>852</v>
      </c>
      <c r="E286" s="262" t="s">
        <v>852</v>
      </c>
      <c r="F286" s="39">
        <f aca="true" t="shared" si="82" ref="F286:AB286">(F283+F284+F285)</f>
        <v>4467637</v>
      </c>
      <c r="G286" s="39">
        <f t="shared" si="82"/>
        <v>2664912.913312398</v>
      </c>
      <c r="H286" s="39">
        <f t="shared" si="82"/>
        <v>930552.771471274</v>
      </c>
      <c r="I286" s="39">
        <f t="shared" si="82"/>
        <v>336617.96501779434</v>
      </c>
      <c r="J286" s="39">
        <f t="shared" si="82"/>
        <v>33442.19134980906</v>
      </c>
      <c r="K286" s="39">
        <f t="shared" si="82"/>
        <v>473301.9131922844</v>
      </c>
      <c r="L286" s="39">
        <f t="shared" si="82"/>
        <v>8801.35135841218</v>
      </c>
      <c r="M286" s="39">
        <f t="shared" si="82"/>
        <v>14544.265199780404</v>
      </c>
      <c r="N286" s="39">
        <f t="shared" si="82"/>
        <v>0</v>
      </c>
      <c r="O286" s="39">
        <f t="shared" si="82"/>
        <v>5463.629098247121</v>
      </c>
      <c r="P286" s="39">
        <f t="shared" si="82"/>
        <v>2664912.913312398</v>
      </c>
      <c r="Q286" s="39">
        <f t="shared" si="82"/>
        <v>930552.771471274</v>
      </c>
      <c r="R286" s="39">
        <f t="shared" si="82"/>
        <v>336617.96501779434</v>
      </c>
      <c r="S286" s="39">
        <f t="shared" si="82"/>
        <v>33442.19134980906</v>
      </c>
      <c r="T286" s="39">
        <f t="shared" si="82"/>
        <v>351400.2153249371</v>
      </c>
      <c r="U286" s="39">
        <f t="shared" si="82"/>
        <v>639.2277827111577</v>
      </c>
      <c r="V286" s="39">
        <f t="shared" si="82"/>
        <v>121262.47008463624</v>
      </c>
      <c r="W286" s="39">
        <f t="shared" si="82"/>
        <v>1278.4555654223154</v>
      </c>
      <c r="X286" s="39">
        <f t="shared" si="82"/>
        <v>14544.265199780404</v>
      </c>
      <c r="Y286" s="39">
        <f t="shared" si="82"/>
        <v>7522.895792989863</v>
      </c>
      <c r="Z286" s="39">
        <f t="shared" si="82"/>
        <v>0</v>
      </c>
      <c r="AA286" s="39">
        <f t="shared" si="82"/>
        <v>607.0698998052358</v>
      </c>
      <c r="AB286" s="39">
        <f t="shared" si="82"/>
        <v>4856.559198441886</v>
      </c>
      <c r="AC286" s="39"/>
      <c r="AD286" s="39"/>
      <c r="AE286" s="39"/>
      <c r="AF286" s="39"/>
      <c r="AG286" s="39"/>
      <c r="AH286"/>
      <c r="AI286"/>
      <c r="AJ286"/>
      <c r="AK286"/>
      <c r="AL286"/>
      <c r="AM286"/>
      <c r="AN286"/>
      <c r="AO286" s="277"/>
      <c r="AP286" s="277"/>
      <c r="AQ286" s="277"/>
      <c r="AR286" s="277"/>
      <c r="AS286" s="277"/>
      <c r="AT286" s="277"/>
    </row>
    <row r="287" spans="1:46" s="261" customFormat="1" ht="11.25">
      <c r="A287" s="294">
        <v>208</v>
      </c>
      <c r="B287" s="280" t="s">
        <v>452</v>
      </c>
      <c r="C287" s="284" t="s">
        <v>453</v>
      </c>
      <c r="D287" s="262" t="s">
        <v>852</v>
      </c>
      <c r="E287" s="62" t="s">
        <v>852</v>
      </c>
      <c r="F287" s="39">
        <f aca="true" t="shared" si="83" ref="F287:AB287">(F274+F280+F286)</f>
        <v>50183914</v>
      </c>
      <c r="G287" s="39">
        <f t="shared" si="83"/>
        <v>30308631.953408748</v>
      </c>
      <c r="H287" s="39">
        <f t="shared" si="83"/>
        <v>6206874.761611947</v>
      </c>
      <c r="I287" s="39">
        <f t="shared" si="83"/>
        <v>5151777.768926516</v>
      </c>
      <c r="J287" s="39">
        <f t="shared" si="83"/>
        <v>2135158.1752488357</v>
      </c>
      <c r="K287" s="39">
        <f t="shared" si="83"/>
        <v>3081960.2132955245</v>
      </c>
      <c r="L287" s="39">
        <f t="shared" si="83"/>
        <v>421341.59974591713</v>
      </c>
      <c r="M287" s="39">
        <f t="shared" si="83"/>
        <v>134727.09155016456</v>
      </c>
      <c r="N287" s="39">
        <f t="shared" si="83"/>
        <v>2592193.1920868154</v>
      </c>
      <c r="O287" s="39">
        <f t="shared" si="83"/>
        <v>151249.24412553257</v>
      </c>
      <c r="P287" s="39">
        <f t="shared" si="83"/>
        <v>30308631.953408748</v>
      </c>
      <c r="Q287" s="39">
        <f t="shared" si="83"/>
        <v>6206874.761611947</v>
      </c>
      <c r="R287" s="39">
        <f t="shared" si="83"/>
        <v>5151777.768926516</v>
      </c>
      <c r="S287" s="39">
        <f t="shared" si="83"/>
        <v>2135158.1752488357</v>
      </c>
      <c r="T287" s="39">
        <f t="shared" si="83"/>
        <v>2275266.6745471135</v>
      </c>
      <c r="U287" s="39">
        <f t="shared" si="83"/>
        <v>9798.180023456633</v>
      </c>
      <c r="V287" s="39">
        <f t="shared" si="83"/>
        <v>796895.3587249545</v>
      </c>
      <c r="W287" s="39">
        <f t="shared" si="83"/>
        <v>96847.14919066963</v>
      </c>
      <c r="X287" s="39">
        <f t="shared" si="83"/>
        <v>134727.09155016456</v>
      </c>
      <c r="Y287" s="39">
        <f t="shared" si="83"/>
        <v>324494.45055524755</v>
      </c>
      <c r="Z287" s="39">
        <f t="shared" si="83"/>
        <v>2592193.1920868154</v>
      </c>
      <c r="AA287" s="39">
        <f t="shared" si="83"/>
        <v>141376.51206501352</v>
      </c>
      <c r="AB287" s="39">
        <f t="shared" si="83"/>
        <v>9872.732060519023</v>
      </c>
      <c r="AC287" s="39"/>
      <c r="AD287" s="39"/>
      <c r="AE287" s="39"/>
      <c r="AF287" s="39"/>
      <c r="AG287" s="39"/>
      <c r="AH287"/>
      <c r="AI287"/>
      <c r="AJ287"/>
      <c r="AK287"/>
      <c r="AL287"/>
      <c r="AM287"/>
      <c r="AN287"/>
      <c r="AO287" s="277"/>
      <c r="AP287" s="277"/>
      <c r="AQ287" s="277"/>
      <c r="AR287" s="277"/>
      <c r="AS287" s="277"/>
      <c r="AT287" s="277"/>
    </row>
    <row r="288" spans="1:46" s="261" customFormat="1" ht="11.25">
      <c r="A288" s="62"/>
      <c r="B288" s="280"/>
      <c r="C288" s="283"/>
      <c r="D288" s="61"/>
      <c r="E288" s="62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/>
      <c r="AI288"/>
      <c r="AJ288"/>
      <c r="AK288"/>
      <c r="AL288"/>
      <c r="AM288"/>
      <c r="AN288"/>
      <c r="AO288" s="277"/>
      <c r="AP288" s="277"/>
      <c r="AQ288" s="277"/>
      <c r="AR288" s="277"/>
      <c r="AS288" s="277"/>
      <c r="AT288" s="277"/>
    </row>
    <row r="289" spans="1:46" s="261" customFormat="1" ht="11.25">
      <c r="A289" s="294">
        <v>209</v>
      </c>
      <c r="B289" s="280" t="s">
        <v>454</v>
      </c>
      <c r="C289" s="274" t="s">
        <v>455</v>
      </c>
      <c r="D289" s="62" t="s">
        <v>852</v>
      </c>
      <c r="E289" s="62" t="s">
        <v>852</v>
      </c>
      <c r="F289" s="76">
        <f aca="true" t="shared" si="84" ref="F289:AB289">(F274/F287)</f>
        <v>0.8532272911196205</v>
      </c>
      <c r="G289" s="76">
        <f t="shared" si="84"/>
        <v>0.9013436998366536</v>
      </c>
      <c r="H289" s="76">
        <f t="shared" si="84"/>
        <v>0.8398263408865414</v>
      </c>
      <c r="I289" s="76">
        <f t="shared" si="84"/>
        <v>0.9273887310100354</v>
      </c>
      <c r="J289" s="76">
        <f t="shared" si="84"/>
        <v>0.9800437903992101</v>
      </c>
      <c r="K289" s="76">
        <f t="shared" si="84"/>
        <v>0.8458451130878349</v>
      </c>
      <c r="L289" s="76">
        <f t="shared" si="84"/>
        <v>0.9791111265450179</v>
      </c>
      <c r="M289" s="76">
        <f t="shared" si="84"/>
        <v>0.8919868216221953</v>
      </c>
      <c r="N289" s="76">
        <f t="shared" si="84"/>
        <v>0.05074359136825098</v>
      </c>
      <c r="O289" s="76">
        <f t="shared" si="84"/>
        <v>0.963517173531647</v>
      </c>
      <c r="P289" s="39">
        <f t="shared" si="84"/>
        <v>0.9013436998366536</v>
      </c>
      <c r="Q289" s="39">
        <f t="shared" si="84"/>
        <v>0.8398263408865414</v>
      </c>
      <c r="R289" s="39">
        <f t="shared" si="84"/>
        <v>0.9273887310100354</v>
      </c>
      <c r="S289" s="39">
        <f t="shared" si="84"/>
        <v>0.9800437903992101</v>
      </c>
      <c r="T289" s="39">
        <f t="shared" si="84"/>
        <v>0.8448163449232868</v>
      </c>
      <c r="U289" s="39">
        <f t="shared" si="84"/>
        <v>0.9347605594936141</v>
      </c>
      <c r="V289" s="39">
        <f t="shared" si="84"/>
        <v>0.8476891599301115</v>
      </c>
      <c r="W289" s="39">
        <f t="shared" si="84"/>
        <v>0.9867992442100145</v>
      </c>
      <c r="X289" s="39">
        <f t="shared" si="84"/>
        <v>0.8919868216221953</v>
      </c>
      <c r="Y289" s="39">
        <f t="shared" si="84"/>
        <v>0.9768165656450601</v>
      </c>
      <c r="Z289" s="39">
        <f t="shared" si="84"/>
        <v>0.05074359136825098</v>
      </c>
      <c r="AA289" s="39">
        <f t="shared" si="84"/>
        <v>0.9956846904548525</v>
      </c>
      <c r="AB289" s="39">
        <f t="shared" si="84"/>
        <v>0.5028816253857172</v>
      </c>
      <c r="AC289" s="39"/>
      <c r="AD289" s="39"/>
      <c r="AE289" s="39"/>
      <c r="AF289" s="39"/>
      <c r="AG289" s="39"/>
      <c r="AH289"/>
      <c r="AI289"/>
      <c r="AJ289"/>
      <c r="AK289"/>
      <c r="AL289"/>
      <c r="AM289"/>
      <c r="AN289"/>
      <c r="AO289" s="277"/>
      <c r="AP289" s="277"/>
      <c r="AQ289" s="277"/>
      <c r="AR289" s="277"/>
      <c r="AS289" s="277"/>
      <c r="AT289" s="277"/>
    </row>
    <row r="290" spans="1:46" s="261" customFormat="1" ht="11.25">
      <c r="A290" s="294">
        <v>210</v>
      </c>
      <c r="B290" s="280" t="s">
        <v>456</v>
      </c>
      <c r="C290" s="274" t="s">
        <v>457</v>
      </c>
      <c r="D290" s="62" t="s">
        <v>852</v>
      </c>
      <c r="E290" s="62" t="s">
        <v>852</v>
      </c>
      <c r="F290" s="76">
        <f aca="true" t="shared" si="85" ref="F290:AB290">(F280/F287)</f>
        <v>0.057747428787639006</v>
      </c>
      <c r="G290" s="76">
        <f t="shared" si="85"/>
        <v>0.010730427513964597</v>
      </c>
      <c r="H290" s="76">
        <f t="shared" si="85"/>
        <v>0.010250741830428699</v>
      </c>
      <c r="I290" s="76">
        <f t="shared" si="85"/>
        <v>0.00727111261750981</v>
      </c>
      <c r="J290" s="76">
        <f t="shared" si="85"/>
        <v>0.0042935801349837915</v>
      </c>
      <c r="K290" s="76">
        <f t="shared" si="85"/>
        <v>0.0005831726666442713</v>
      </c>
      <c r="L290" s="76">
        <f t="shared" si="85"/>
        <v>0</v>
      </c>
      <c r="M290" s="76">
        <f t="shared" si="85"/>
        <v>5.9647781733406984E-05</v>
      </c>
      <c r="N290" s="76">
        <f t="shared" si="85"/>
        <v>0.9492564086317491</v>
      </c>
      <c r="O290" s="76">
        <f t="shared" si="85"/>
        <v>0.0003594783495850281</v>
      </c>
      <c r="P290" s="39">
        <f t="shared" si="85"/>
        <v>0.010730427513964597</v>
      </c>
      <c r="Q290" s="39">
        <f t="shared" si="85"/>
        <v>0.010250741830428699</v>
      </c>
      <c r="R290" s="39">
        <f t="shared" si="85"/>
        <v>0.00727111261750981</v>
      </c>
      <c r="S290" s="39">
        <f t="shared" si="85"/>
        <v>0.0042935801349837915</v>
      </c>
      <c r="T290" s="39">
        <f t="shared" si="85"/>
        <v>0.0007401257726668656</v>
      </c>
      <c r="U290" s="39">
        <f t="shared" si="85"/>
        <v>0</v>
      </c>
      <c r="V290" s="39">
        <f t="shared" si="85"/>
        <v>0.00014221622615305233</v>
      </c>
      <c r="W290" s="39">
        <f t="shared" si="85"/>
        <v>0</v>
      </c>
      <c r="X290" s="39">
        <f t="shared" si="85"/>
        <v>5.9647781733406984E-05</v>
      </c>
      <c r="Y290" s="39">
        <f t="shared" si="85"/>
        <v>0</v>
      </c>
      <c r="Z290" s="39">
        <f t="shared" si="85"/>
        <v>0.9492564086317491</v>
      </c>
      <c r="AA290" s="39">
        <f t="shared" si="85"/>
        <v>2.1315507962130605E-05</v>
      </c>
      <c r="AB290" s="39">
        <f t="shared" si="85"/>
        <v>0.005201935611220212</v>
      </c>
      <c r="AC290" s="39"/>
      <c r="AD290" s="39"/>
      <c r="AE290" s="39"/>
      <c r="AF290" s="39"/>
      <c r="AG290" s="39"/>
      <c r="AH290"/>
      <c r="AI290"/>
      <c r="AJ290"/>
      <c r="AK290"/>
      <c r="AL290"/>
      <c r="AM290"/>
      <c r="AN290"/>
      <c r="AO290" s="277"/>
      <c r="AP290" s="277"/>
      <c r="AQ290" s="277"/>
      <c r="AR290" s="277"/>
      <c r="AS290" s="277"/>
      <c r="AT290" s="277"/>
    </row>
    <row r="291" spans="1:46" s="261" customFormat="1" ht="11.25">
      <c r="A291" s="294">
        <v>211</v>
      </c>
      <c r="B291" s="280" t="s">
        <v>458</v>
      </c>
      <c r="C291" s="274" t="s">
        <v>459</v>
      </c>
      <c r="D291" s="62" t="s">
        <v>852</v>
      </c>
      <c r="E291" s="62" t="s">
        <v>852</v>
      </c>
      <c r="F291" s="76">
        <f aca="true" t="shared" si="86" ref="F291:AB291">(F286/F287)</f>
        <v>0.08902528009274048</v>
      </c>
      <c r="G291" s="76">
        <f t="shared" si="86"/>
        <v>0.08792587264938168</v>
      </c>
      <c r="H291" s="76">
        <f t="shared" si="86"/>
        <v>0.14992291728302992</v>
      </c>
      <c r="I291" s="76">
        <f t="shared" si="86"/>
        <v>0.0653401563724547</v>
      </c>
      <c r="J291" s="76">
        <f t="shared" si="86"/>
        <v>0.015662629465806033</v>
      </c>
      <c r="K291" s="76">
        <f t="shared" si="86"/>
        <v>0.15357171424552074</v>
      </c>
      <c r="L291" s="76">
        <f t="shared" si="86"/>
        <v>0.020888873454982096</v>
      </c>
      <c r="M291" s="76">
        <f t="shared" si="86"/>
        <v>0.1079535305960714</v>
      </c>
      <c r="N291" s="76">
        <f t="shared" si="86"/>
        <v>0</v>
      </c>
      <c r="O291" s="76">
        <f t="shared" si="86"/>
        <v>0.036123348118767884</v>
      </c>
      <c r="P291" s="39">
        <f t="shared" si="86"/>
        <v>0.08792587264938168</v>
      </c>
      <c r="Q291" s="39">
        <f t="shared" si="86"/>
        <v>0.14992291728302992</v>
      </c>
      <c r="R291" s="39">
        <f t="shared" si="86"/>
        <v>0.0653401563724547</v>
      </c>
      <c r="S291" s="39">
        <f t="shared" si="86"/>
        <v>0.015662629465806033</v>
      </c>
      <c r="T291" s="39">
        <f t="shared" si="86"/>
        <v>0.15444352930404628</v>
      </c>
      <c r="U291" s="39">
        <f t="shared" si="86"/>
        <v>0.06523944050638589</v>
      </c>
      <c r="V291" s="39">
        <f t="shared" si="86"/>
        <v>0.15216862384373545</v>
      </c>
      <c r="W291" s="39">
        <f t="shared" si="86"/>
        <v>0.013200755789985436</v>
      </c>
      <c r="X291" s="39">
        <f t="shared" si="86"/>
        <v>0.1079535305960714</v>
      </c>
      <c r="Y291" s="39">
        <f t="shared" si="86"/>
        <v>0.023183434354939872</v>
      </c>
      <c r="Z291" s="39">
        <f t="shared" si="86"/>
        <v>0</v>
      </c>
      <c r="AA291" s="39">
        <f t="shared" si="86"/>
        <v>0.004293994037185386</v>
      </c>
      <c r="AB291" s="39">
        <f t="shared" si="86"/>
        <v>0.49191643900306253</v>
      </c>
      <c r="AC291" s="39"/>
      <c r="AD291" s="39"/>
      <c r="AE291" s="39"/>
      <c r="AF291" s="39"/>
      <c r="AG291" s="39"/>
      <c r="AH291"/>
      <c r="AI291"/>
      <c r="AJ291"/>
      <c r="AK291"/>
      <c r="AL291"/>
      <c r="AM291"/>
      <c r="AN291"/>
      <c r="AO291" s="277"/>
      <c r="AP291" s="277"/>
      <c r="AQ291" s="277"/>
      <c r="AR291" s="277"/>
      <c r="AS291" s="277"/>
      <c r="AT291" s="277"/>
    </row>
    <row r="292" spans="1:46" s="261" customFormat="1" ht="11.25">
      <c r="A292" s="294"/>
      <c r="B292" s="278"/>
      <c r="C292" s="294"/>
      <c r="D292" s="61"/>
      <c r="E292" s="294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/>
      <c r="AI292"/>
      <c r="AJ292"/>
      <c r="AK292"/>
      <c r="AL292"/>
      <c r="AM292"/>
      <c r="AN292"/>
      <c r="AO292" s="277"/>
      <c r="AP292" s="277"/>
      <c r="AQ292" s="277"/>
      <c r="AR292" s="277"/>
      <c r="AS292" s="277"/>
      <c r="AT292" s="277"/>
    </row>
    <row r="293" spans="1:46" s="261" customFormat="1" ht="11.25">
      <c r="A293" s="294"/>
      <c r="B293" s="278" t="s">
        <v>460</v>
      </c>
      <c r="C293" s="294"/>
      <c r="D293" s="61"/>
      <c r="E293" s="294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/>
      <c r="AI293"/>
      <c r="AJ293"/>
      <c r="AK293"/>
      <c r="AL293"/>
      <c r="AM293"/>
      <c r="AN293"/>
      <c r="AO293" s="277"/>
      <c r="AP293" s="277"/>
      <c r="AQ293" s="277"/>
      <c r="AR293" s="277"/>
      <c r="AS293" s="277"/>
      <c r="AT293" s="277"/>
    </row>
    <row r="294" spans="1:46" s="261" customFormat="1" ht="11.25">
      <c r="A294" s="294">
        <v>212</v>
      </c>
      <c r="B294" s="159" t="s">
        <v>461</v>
      </c>
      <c r="C294" s="158" t="s">
        <v>1044</v>
      </c>
      <c r="D294" s="262" t="s">
        <v>852</v>
      </c>
      <c r="E294" s="158" t="s">
        <v>1045</v>
      </c>
      <c r="F294" s="39">
        <v>813671</v>
      </c>
      <c r="G294" s="39">
        <v>468424.46170283924</v>
      </c>
      <c r="H294" s="39">
        <v>109949.03238139552</v>
      </c>
      <c r="I294" s="39">
        <v>81324.91950791747</v>
      </c>
      <c r="J294" s="39">
        <v>34133.3188391356</v>
      </c>
      <c r="K294" s="39">
        <v>59460.66797288893</v>
      </c>
      <c r="L294" s="39">
        <v>5441.193947651934</v>
      </c>
      <c r="M294" s="39">
        <v>2080.4474573485672</v>
      </c>
      <c r="N294" s="39">
        <v>50424.25322888937</v>
      </c>
      <c r="O294" s="39">
        <v>2432.7049619332015</v>
      </c>
      <c r="P294" s="39">
        <v>468424.46170283924</v>
      </c>
      <c r="Q294" s="39">
        <v>109949.03238139552</v>
      </c>
      <c r="R294" s="39">
        <v>81324.91950791747</v>
      </c>
      <c r="S294" s="39">
        <v>34133.3188391356</v>
      </c>
      <c r="T294" s="39">
        <v>44548.844638156734</v>
      </c>
      <c r="U294" s="39">
        <v>163.02956881512048</v>
      </c>
      <c r="V294" s="39">
        <v>14748.793765917066</v>
      </c>
      <c r="W294" s="39">
        <v>1426.188325167907</v>
      </c>
      <c r="X294" s="39">
        <v>2080.4474573485672</v>
      </c>
      <c r="Y294" s="39">
        <v>4015.005622484027</v>
      </c>
      <c r="Z294" s="39">
        <v>50424.25322888937</v>
      </c>
      <c r="AA294" s="39">
        <v>2104.2322698111507</v>
      </c>
      <c r="AB294" s="39">
        <v>328.4726921220511</v>
      </c>
      <c r="AC294" s="39"/>
      <c r="AD294" s="39"/>
      <c r="AE294" s="39"/>
      <c r="AF294" s="39"/>
      <c r="AG294" s="39"/>
      <c r="AH294"/>
      <c r="AI294"/>
      <c r="AJ294"/>
      <c r="AK294"/>
      <c r="AL294"/>
      <c r="AM294"/>
      <c r="AN294"/>
      <c r="AO294" s="277"/>
      <c r="AP294" s="277"/>
      <c r="AQ294" s="277"/>
      <c r="AR294" s="277"/>
      <c r="AS294" s="277"/>
      <c r="AT294" s="277"/>
    </row>
    <row r="295" spans="1:46" s="261" customFormat="1" ht="11.25">
      <c r="A295" s="294">
        <v>213</v>
      </c>
      <c r="B295" s="159" t="s">
        <v>462</v>
      </c>
      <c r="C295" s="158" t="s">
        <v>1066</v>
      </c>
      <c r="D295" s="262" t="s">
        <v>852</v>
      </c>
      <c r="E295" s="158" t="s">
        <v>1067</v>
      </c>
      <c r="F295" s="39">
        <v>114716</v>
      </c>
      <c r="G295" s="39">
        <v>112341.80870208451</v>
      </c>
      <c r="H295" s="39">
        <v>2100.4880499565597</v>
      </c>
      <c r="I295" s="39">
        <v>217.3121533953871</v>
      </c>
      <c r="J295" s="39">
        <v>10.351381214696719</v>
      </c>
      <c r="K295" s="39">
        <v>46.039713348859046</v>
      </c>
      <c r="L295" s="39">
        <v>0</v>
      </c>
      <c r="M295" s="39">
        <v>0</v>
      </c>
      <c r="N295" s="39">
        <v>0</v>
      </c>
      <c r="O295" s="39">
        <v>0</v>
      </c>
      <c r="P295" s="39">
        <v>112341.80870208451</v>
      </c>
      <c r="Q295" s="39">
        <v>2100.4880499565597</v>
      </c>
      <c r="R295" s="39">
        <v>217.3121533953871</v>
      </c>
      <c r="S295" s="39">
        <v>10.351381214696719</v>
      </c>
      <c r="T295" s="39">
        <v>46.039713348859046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/>
      <c r="AD295" s="39"/>
      <c r="AE295" s="39"/>
      <c r="AF295" s="39"/>
      <c r="AG295" s="39"/>
      <c r="AH295"/>
      <c r="AI295"/>
      <c r="AJ295"/>
      <c r="AK295"/>
      <c r="AL295"/>
      <c r="AM295"/>
      <c r="AN295"/>
      <c r="AO295" s="277"/>
      <c r="AP295" s="277"/>
      <c r="AQ295" s="277"/>
      <c r="AR295" s="277"/>
      <c r="AS295" s="277"/>
      <c r="AT295" s="277"/>
    </row>
    <row r="296" spans="1:46" s="261" customFormat="1" ht="11.25">
      <c r="A296" s="294">
        <v>214</v>
      </c>
      <c r="B296" s="159" t="s">
        <v>463</v>
      </c>
      <c r="C296" s="158" t="s">
        <v>1069</v>
      </c>
      <c r="D296" s="262" t="s">
        <v>852</v>
      </c>
      <c r="E296" s="158" t="s">
        <v>1045</v>
      </c>
      <c r="F296" s="39">
        <v>5484865</v>
      </c>
      <c r="G296" s="39">
        <v>3157596.786831218</v>
      </c>
      <c r="H296" s="39">
        <v>741154.1022017288</v>
      </c>
      <c r="I296" s="39">
        <v>548202.1660312262</v>
      </c>
      <c r="J296" s="39">
        <v>230088.87601329718</v>
      </c>
      <c r="K296" s="39">
        <v>400817.6973753759</v>
      </c>
      <c r="L296" s="39">
        <v>36678.47845343871</v>
      </c>
      <c r="M296" s="39">
        <v>14024.063095710859</v>
      </c>
      <c r="N296" s="39">
        <v>339904.2385512969</v>
      </c>
      <c r="O296" s="39">
        <v>16398.59144670727</v>
      </c>
      <c r="P296" s="39">
        <v>3157596.786831218</v>
      </c>
      <c r="Q296" s="39">
        <v>741154.1022017288</v>
      </c>
      <c r="R296" s="39">
        <v>548202.1660312262</v>
      </c>
      <c r="S296" s="39">
        <v>230088.87601329718</v>
      </c>
      <c r="T296" s="39">
        <v>300298.767863502</v>
      </c>
      <c r="U296" s="39">
        <v>1098.9640480724345</v>
      </c>
      <c r="V296" s="39">
        <v>99419.96546380137</v>
      </c>
      <c r="W296" s="39">
        <v>9613.775626908262</v>
      </c>
      <c r="X296" s="39">
        <v>14024.063095710859</v>
      </c>
      <c r="Y296" s="39">
        <v>27064.702826530447</v>
      </c>
      <c r="Z296" s="39">
        <v>339904.2385512969</v>
      </c>
      <c r="AA296" s="39">
        <v>14184.393850288063</v>
      </c>
      <c r="AB296" s="39">
        <v>2214.197596419209</v>
      </c>
      <c r="AC296" s="39"/>
      <c r="AD296" s="39"/>
      <c r="AE296" s="39"/>
      <c r="AF296" s="39"/>
      <c r="AG296" s="39"/>
      <c r="AH296"/>
      <c r="AI296"/>
      <c r="AJ296"/>
      <c r="AK296"/>
      <c r="AL296"/>
      <c r="AM296"/>
      <c r="AN296"/>
      <c r="AO296" s="277"/>
      <c r="AP296" s="277"/>
      <c r="AQ296" s="277"/>
      <c r="AR296" s="277"/>
      <c r="AS296" s="277"/>
      <c r="AT296" s="277"/>
    </row>
    <row r="297" spans="1:46" s="261" customFormat="1" ht="11.25">
      <c r="A297" s="294">
        <v>215</v>
      </c>
      <c r="B297" s="159" t="s">
        <v>464</v>
      </c>
      <c r="C297" s="158" t="s">
        <v>1071</v>
      </c>
      <c r="D297" s="262" t="s">
        <v>852</v>
      </c>
      <c r="E297" s="158" t="s">
        <v>1048</v>
      </c>
      <c r="F297" s="39">
        <v>124296</v>
      </c>
      <c r="G297" s="39">
        <v>70739.72658336603</v>
      </c>
      <c r="H297" s="39">
        <v>14315.2506018112</v>
      </c>
      <c r="I297" s="39">
        <v>17003.34514398619</v>
      </c>
      <c r="J297" s="39">
        <v>10229.271052103273</v>
      </c>
      <c r="K297" s="39">
        <v>10492.73339138383</v>
      </c>
      <c r="L297" s="39">
        <v>399.8832953076117</v>
      </c>
      <c r="M297" s="39">
        <v>0</v>
      </c>
      <c r="N297" s="39">
        <v>622.0097815295676</v>
      </c>
      <c r="O297" s="39">
        <v>493.7801505122946</v>
      </c>
      <c r="P297" s="39">
        <v>70739.72658336603</v>
      </c>
      <c r="Q297" s="39">
        <v>14315.2506018112</v>
      </c>
      <c r="R297" s="39">
        <v>17003.34514398619</v>
      </c>
      <c r="S297" s="39">
        <v>10229.271052103273</v>
      </c>
      <c r="T297" s="39">
        <v>8175.903070716858</v>
      </c>
      <c r="U297" s="39">
        <v>40.4004239679815</v>
      </c>
      <c r="V297" s="39">
        <v>2276.4298966989927</v>
      </c>
      <c r="W297" s="39">
        <v>399.8832953076117</v>
      </c>
      <c r="X297" s="39">
        <v>0</v>
      </c>
      <c r="Y297" s="39">
        <v>0</v>
      </c>
      <c r="Z297" s="39">
        <v>622.0097815295676</v>
      </c>
      <c r="AA297" s="39">
        <v>454.0117732271664</v>
      </c>
      <c r="AB297" s="39">
        <v>39.76837728512823</v>
      </c>
      <c r="AC297" s="39"/>
      <c r="AD297" s="39"/>
      <c r="AE297" s="39"/>
      <c r="AF297" s="39"/>
      <c r="AG297" s="39"/>
      <c r="AH297"/>
      <c r="AI297"/>
      <c r="AJ297"/>
      <c r="AK297"/>
      <c r="AL297"/>
      <c r="AM297"/>
      <c r="AN297"/>
      <c r="AO297" s="277"/>
      <c r="AP297" s="277"/>
      <c r="AQ297" s="277"/>
      <c r="AR297" s="277"/>
      <c r="AS297" s="277"/>
      <c r="AT297" s="277"/>
    </row>
    <row r="298" spans="1:46" s="261" customFormat="1" ht="11.25">
      <c r="A298" s="294">
        <v>216</v>
      </c>
      <c r="B298" s="159" t="s">
        <v>461</v>
      </c>
      <c r="C298" s="160" t="s">
        <v>1075</v>
      </c>
      <c r="D298" s="262" t="s">
        <v>852</v>
      </c>
      <c r="E298" s="160" t="s">
        <v>1076</v>
      </c>
      <c r="F298" s="39">
        <v>9342</v>
      </c>
      <c r="G298" s="39">
        <v>5772.309851728411</v>
      </c>
      <c r="H298" s="39">
        <v>1104.152835582254</v>
      </c>
      <c r="I298" s="39">
        <v>967.2927814008451</v>
      </c>
      <c r="J298" s="39">
        <v>398.66521517612045</v>
      </c>
      <c r="K298" s="39">
        <v>522.8834963642995</v>
      </c>
      <c r="L298" s="39">
        <v>85.34768864945899</v>
      </c>
      <c r="M298" s="39">
        <v>25.533672392286622</v>
      </c>
      <c r="N298" s="39">
        <v>437.6504874299689</v>
      </c>
      <c r="O298" s="39">
        <v>28.163971276355444</v>
      </c>
      <c r="P298" s="39">
        <v>5772.309851728411</v>
      </c>
      <c r="Q298" s="39">
        <v>1104.152835582254</v>
      </c>
      <c r="R298" s="39">
        <v>967.2927814008451</v>
      </c>
      <c r="S298" s="39">
        <v>398.66521517612045</v>
      </c>
      <c r="T298" s="39">
        <v>382.66123307121165</v>
      </c>
      <c r="U298" s="39">
        <v>1.79647409672883</v>
      </c>
      <c r="V298" s="39">
        <v>138.425789196359</v>
      </c>
      <c r="W298" s="39">
        <v>18.71218954484077</v>
      </c>
      <c r="X298" s="39">
        <v>25.533672392286622</v>
      </c>
      <c r="Y298" s="39">
        <v>66.63549910461822</v>
      </c>
      <c r="Z298" s="39">
        <v>437.6504874299689</v>
      </c>
      <c r="AA298" s="39">
        <v>27.200854165882085</v>
      </c>
      <c r="AB298" s="39">
        <v>0.963117110473357</v>
      </c>
      <c r="AC298" s="39"/>
      <c r="AD298" s="39"/>
      <c r="AE298" s="39"/>
      <c r="AF298" s="39"/>
      <c r="AG298" s="39"/>
      <c r="AH298"/>
      <c r="AI298"/>
      <c r="AJ298"/>
      <c r="AK298"/>
      <c r="AL298"/>
      <c r="AM298"/>
      <c r="AN298"/>
      <c r="AO298" s="277"/>
      <c r="AP298" s="277"/>
      <c r="AQ298" s="277"/>
      <c r="AR298" s="277"/>
      <c r="AS298" s="277"/>
      <c r="AT298" s="277"/>
    </row>
    <row r="299" spans="1:46" s="261" customFormat="1" ht="11.25">
      <c r="A299" s="294">
        <v>217</v>
      </c>
      <c r="B299" s="159" t="s">
        <v>465</v>
      </c>
      <c r="C299" s="160" t="s">
        <v>1090</v>
      </c>
      <c r="D299" s="262" t="s">
        <v>852</v>
      </c>
      <c r="E299" s="158" t="s">
        <v>1067</v>
      </c>
      <c r="F299" s="39">
        <v>55364</v>
      </c>
      <c r="G299" s="39">
        <v>54218.17267845991</v>
      </c>
      <c r="H299" s="39">
        <v>1013.7332228965006</v>
      </c>
      <c r="I299" s="39">
        <v>104.87874455683784</v>
      </c>
      <c r="J299" s="39">
        <v>4.9957623136307845</v>
      </c>
      <c r="K299" s="39">
        <v>22.219591773128702</v>
      </c>
      <c r="L299" s="39">
        <v>0</v>
      </c>
      <c r="M299" s="39">
        <v>0</v>
      </c>
      <c r="N299" s="39">
        <v>0</v>
      </c>
      <c r="O299" s="39">
        <v>0</v>
      </c>
      <c r="P299" s="39">
        <v>54218.17267845991</v>
      </c>
      <c r="Q299" s="39">
        <v>1013.7332228965006</v>
      </c>
      <c r="R299" s="39">
        <v>104.87874455683784</v>
      </c>
      <c r="S299" s="39">
        <v>4.9957623136307845</v>
      </c>
      <c r="T299" s="39">
        <v>22.219591773128702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39">
        <v>0</v>
      </c>
      <c r="AC299" s="39"/>
      <c r="AD299" s="39"/>
      <c r="AE299" s="39"/>
      <c r="AF299" s="39"/>
      <c r="AG299" s="39"/>
      <c r="AH299"/>
      <c r="AI299"/>
      <c r="AJ299"/>
      <c r="AK299"/>
      <c r="AL299"/>
      <c r="AM299"/>
      <c r="AN299"/>
      <c r="AO299" s="277"/>
      <c r="AP299" s="277"/>
      <c r="AQ299" s="277"/>
      <c r="AR299" s="277"/>
      <c r="AS299" s="277"/>
      <c r="AT299" s="277"/>
    </row>
    <row r="300" spans="1:46" s="261" customFormat="1" ht="11.25">
      <c r="A300" s="294">
        <v>218</v>
      </c>
      <c r="B300" s="296" t="s">
        <v>466</v>
      </c>
      <c r="C300" s="300" t="s">
        <v>1195</v>
      </c>
      <c r="D300" s="262" t="s">
        <v>852</v>
      </c>
      <c r="E300" s="294" t="s">
        <v>964</v>
      </c>
      <c r="F300" s="39">
        <v>66476977</v>
      </c>
      <c r="G300" s="39">
        <v>43799462.038003825</v>
      </c>
      <c r="H300" s="39">
        <v>7942888.626565653</v>
      </c>
      <c r="I300" s="39">
        <v>6524835.013810931</v>
      </c>
      <c r="J300" s="39">
        <v>2773268.7435552925</v>
      </c>
      <c r="K300" s="39">
        <v>3201767.292542318</v>
      </c>
      <c r="L300" s="39">
        <v>695181.3307830255</v>
      </c>
      <c r="M300" s="39">
        <v>228328.90479528657</v>
      </c>
      <c r="N300" s="39">
        <v>1067343.3896100363</v>
      </c>
      <c r="O300" s="39">
        <v>243901.66033362283</v>
      </c>
      <c r="P300" s="39">
        <v>43799462.038003825</v>
      </c>
      <c r="Q300" s="39">
        <v>7942888.626565653</v>
      </c>
      <c r="R300" s="39">
        <v>6524835.013810931</v>
      </c>
      <c r="S300" s="39">
        <v>2773268.7435552925</v>
      </c>
      <c r="T300" s="39">
        <v>2362520.995354953</v>
      </c>
      <c r="U300" s="39">
        <v>10036.298324578685</v>
      </c>
      <c r="V300" s="39">
        <v>829209.998862786</v>
      </c>
      <c r="W300" s="39">
        <v>104326.52940945665</v>
      </c>
      <c r="X300" s="39">
        <v>228328.90479528657</v>
      </c>
      <c r="Y300" s="39">
        <v>590854.8013735688</v>
      </c>
      <c r="Z300" s="39">
        <v>1067343.3896100363</v>
      </c>
      <c r="AA300" s="39">
        <v>234941.87677699426</v>
      </c>
      <c r="AB300" s="39">
        <v>8959.783556628554</v>
      </c>
      <c r="AC300" s="39"/>
      <c r="AD300" s="39"/>
      <c r="AE300" s="39"/>
      <c r="AF300" s="39"/>
      <c r="AG300" s="39"/>
      <c r="AH300"/>
      <c r="AI300"/>
      <c r="AJ300"/>
      <c r="AK300"/>
      <c r="AL300"/>
      <c r="AM300"/>
      <c r="AN300"/>
      <c r="AO300" s="277"/>
      <c r="AP300" s="277"/>
      <c r="AQ300" s="277"/>
      <c r="AR300" s="277"/>
      <c r="AS300" s="277"/>
      <c r="AT300" s="277"/>
    </row>
    <row r="301" spans="1:46" s="261" customFormat="1" ht="11.25">
      <c r="A301" s="294">
        <v>219</v>
      </c>
      <c r="B301" s="296" t="s">
        <v>467</v>
      </c>
      <c r="C301" s="300" t="s">
        <v>1201</v>
      </c>
      <c r="D301" s="262" t="s">
        <v>852</v>
      </c>
      <c r="E301" s="294" t="s">
        <v>964</v>
      </c>
      <c r="F301" s="39">
        <v>3535721</v>
      </c>
      <c r="G301" s="39">
        <v>2329568.592092762</v>
      </c>
      <c r="H301" s="39">
        <v>422459.61511771707</v>
      </c>
      <c r="I301" s="39">
        <v>347037.3837827583</v>
      </c>
      <c r="J301" s="39">
        <v>147502.26285458292</v>
      </c>
      <c r="K301" s="39">
        <v>170292.8797943838</v>
      </c>
      <c r="L301" s="39">
        <v>36974.71426923474</v>
      </c>
      <c r="M301" s="39">
        <v>12144.16388987868</v>
      </c>
      <c r="N301" s="39">
        <v>56768.95381171421</v>
      </c>
      <c r="O301" s="39">
        <v>12972.434386967647</v>
      </c>
      <c r="P301" s="39">
        <v>2329568.592092762</v>
      </c>
      <c r="Q301" s="39">
        <v>422459.61511771707</v>
      </c>
      <c r="R301" s="39">
        <v>347037.3837827583</v>
      </c>
      <c r="S301" s="39">
        <v>147502.26285458292</v>
      </c>
      <c r="T301" s="39">
        <v>125655.7604329302</v>
      </c>
      <c r="U301" s="39">
        <v>533.8021123986681</v>
      </c>
      <c r="V301" s="39">
        <v>44103.31724905494</v>
      </c>
      <c r="W301" s="39">
        <v>5548.830851471082</v>
      </c>
      <c r="X301" s="39">
        <v>12144.16388987868</v>
      </c>
      <c r="Y301" s="39">
        <v>31425.88341776366</v>
      </c>
      <c r="Z301" s="39">
        <v>56768.95381171421</v>
      </c>
      <c r="AA301" s="39">
        <v>12495.889027863452</v>
      </c>
      <c r="AB301" s="39">
        <v>476.5453591041944</v>
      </c>
      <c r="AC301" s="39"/>
      <c r="AD301" s="39"/>
      <c r="AE301" s="39"/>
      <c r="AF301" s="39"/>
      <c r="AG301" s="39"/>
      <c r="AH301"/>
      <c r="AI301"/>
      <c r="AJ301"/>
      <c r="AK301"/>
      <c r="AL301"/>
      <c r="AM301"/>
      <c r="AN301"/>
      <c r="AO301" s="277"/>
      <c r="AP301" s="277"/>
      <c r="AQ301" s="277"/>
      <c r="AR301" s="277"/>
      <c r="AS301" s="277"/>
      <c r="AT301" s="277"/>
    </row>
    <row r="302" spans="1:46" s="261" customFormat="1" ht="11.25">
      <c r="A302" s="294">
        <v>220</v>
      </c>
      <c r="B302" s="296" t="s">
        <v>468</v>
      </c>
      <c r="C302" s="294" t="s">
        <v>1226</v>
      </c>
      <c r="D302" s="262" t="s">
        <v>852</v>
      </c>
      <c r="E302" s="294" t="s">
        <v>964</v>
      </c>
      <c r="F302" s="39">
        <v>11200</v>
      </c>
      <c r="G302" s="39">
        <v>7379.306294653604</v>
      </c>
      <c r="H302" s="39">
        <v>1338.212966837155</v>
      </c>
      <c r="I302" s="39">
        <v>1099.3001705640497</v>
      </c>
      <c r="J302" s="39">
        <v>467.2386039428249</v>
      </c>
      <c r="K302" s="39">
        <v>539.4317746499509</v>
      </c>
      <c r="L302" s="39">
        <v>117.12372096537852</v>
      </c>
      <c r="M302" s="39">
        <v>38.468712765130846</v>
      </c>
      <c r="N302" s="39">
        <v>179.82535462815054</v>
      </c>
      <c r="O302" s="39">
        <v>41.092400993754204</v>
      </c>
      <c r="P302" s="39">
        <v>7379.306294653604</v>
      </c>
      <c r="Q302" s="39">
        <v>1338.212966837155</v>
      </c>
      <c r="R302" s="39">
        <v>1099.3001705640497</v>
      </c>
      <c r="S302" s="39">
        <v>467.2386039428249</v>
      </c>
      <c r="T302" s="39">
        <v>398.03607718166063</v>
      </c>
      <c r="U302" s="39">
        <v>1.6909093389622887</v>
      </c>
      <c r="V302" s="39">
        <v>139.70478812932788</v>
      </c>
      <c r="W302" s="39">
        <v>17.576869197675983</v>
      </c>
      <c r="X302" s="39">
        <v>38.468712765130846</v>
      </c>
      <c r="Y302" s="39">
        <v>99.54685176770253</v>
      </c>
      <c r="Z302" s="39">
        <v>179.82535462815054</v>
      </c>
      <c r="AA302" s="39">
        <v>39.58286219757459</v>
      </c>
      <c r="AB302" s="39">
        <v>1.509538796179613</v>
      </c>
      <c r="AC302" s="39"/>
      <c r="AD302" s="39"/>
      <c r="AE302" s="39"/>
      <c r="AF302" s="39"/>
      <c r="AG302" s="39"/>
      <c r="AH302"/>
      <c r="AI302"/>
      <c r="AJ302"/>
      <c r="AK302"/>
      <c r="AL302"/>
      <c r="AM302"/>
      <c r="AN302"/>
      <c r="AO302" s="277"/>
      <c r="AP302" s="277"/>
      <c r="AQ302" s="277"/>
      <c r="AR302" s="277"/>
      <c r="AS302" s="277"/>
      <c r="AT302" s="277"/>
    </row>
    <row r="303" spans="1:46" s="261" customFormat="1" ht="33.75">
      <c r="A303" s="294">
        <v>221</v>
      </c>
      <c r="B303" s="296" t="s">
        <v>469</v>
      </c>
      <c r="C303" s="297" t="s">
        <v>470</v>
      </c>
      <c r="D303" s="294" t="s">
        <v>852</v>
      </c>
      <c r="E303" s="294" t="s">
        <v>852</v>
      </c>
      <c r="F303" s="39">
        <f aca="true" t="shared" si="87" ref="F303:AB303">(F294+F295+F296+F297+F298+F299+F300+F301+F302)</f>
        <v>76626152</v>
      </c>
      <c r="G303" s="39">
        <f t="shared" si="87"/>
        <v>50005503.20274094</v>
      </c>
      <c r="H303" s="39">
        <f t="shared" si="87"/>
        <v>9236323.213943578</v>
      </c>
      <c r="I303" s="39">
        <f t="shared" si="87"/>
        <v>7520791.612126736</v>
      </c>
      <c r="J303" s="39">
        <f t="shared" si="87"/>
        <v>3196103.723277059</v>
      </c>
      <c r="K303" s="39">
        <f t="shared" si="87"/>
        <v>3843961.8456524867</v>
      </c>
      <c r="L303" s="39">
        <f t="shared" si="87"/>
        <v>774878.0721582733</v>
      </c>
      <c r="M303" s="39">
        <f t="shared" si="87"/>
        <v>256641.5816233821</v>
      </c>
      <c r="N303" s="39">
        <f t="shared" si="87"/>
        <v>1515680.3208255244</v>
      </c>
      <c r="O303" s="39">
        <f t="shared" si="87"/>
        <v>276268.4276520133</v>
      </c>
      <c r="P303" s="39">
        <f t="shared" si="87"/>
        <v>50005503.20274094</v>
      </c>
      <c r="Q303" s="39">
        <f t="shared" si="87"/>
        <v>9236323.213943578</v>
      </c>
      <c r="R303" s="39">
        <f t="shared" si="87"/>
        <v>7520791.612126736</v>
      </c>
      <c r="S303" s="39">
        <f t="shared" si="87"/>
        <v>3196103.723277059</v>
      </c>
      <c r="T303" s="39">
        <f t="shared" si="87"/>
        <v>2842049.227975634</v>
      </c>
      <c r="U303" s="39">
        <f t="shared" si="87"/>
        <v>11875.98186126858</v>
      </c>
      <c r="V303" s="39">
        <f t="shared" si="87"/>
        <v>990036.635815584</v>
      </c>
      <c r="W303" s="39">
        <f t="shared" si="87"/>
        <v>121351.49656705403</v>
      </c>
      <c r="X303" s="39">
        <f t="shared" si="87"/>
        <v>256641.5816233821</v>
      </c>
      <c r="Y303" s="39">
        <f t="shared" si="87"/>
        <v>653526.5755912192</v>
      </c>
      <c r="Z303" s="39">
        <f t="shared" si="87"/>
        <v>1515680.3208255244</v>
      </c>
      <c r="AA303" s="39">
        <f t="shared" si="87"/>
        <v>264247.1874145476</v>
      </c>
      <c r="AB303" s="39">
        <f t="shared" si="87"/>
        <v>12021.24023746579</v>
      </c>
      <c r="AC303" s="39"/>
      <c r="AD303" s="39"/>
      <c r="AE303" s="39"/>
      <c r="AF303" s="39"/>
      <c r="AG303" s="39"/>
      <c r="AH303"/>
      <c r="AI303"/>
      <c r="AJ303"/>
      <c r="AK303"/>
      <c r="AL303"/>
      <c r="AM303"/>
      <c r="AN303"/>
      <c r="AO303" s="277"/>
      <c r="AP303" s="277"/>
      <c r="AQ303" s="277"/>
      <c r="AR303" s="277"/>
      <c r="AS303" s="277"/>
      <c r="AT303" s="277"/>
    </row>
    <row r="304" spans="1:46" s="261" customFormat="1" ht="11.25">
      <c r="A304" s="294"/>
      <c r="B304" s="298"/>
      <c r="C304" s="297"/>
      <c r="D304" s="262"/>
      <c r="E304" s="294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/>
      <c r="AI304"/>
      <c r="AJ304"/>
      <c r="AK304"/>
      <c r="AL304"/>
      <c r="AM304"/>
      <c r="AN304"/>
      <c r="AO304" s="277"/>
      <c r="AP304" s="277"/>
      <c r="AQ304" s="277"/>
      <c r="AR304" s="277"/>
      <c r="AS304" s="277"/>
      <c r="AT304" s="277"/>
    </row>
    <row r="305" spans="1:46" s="261" customFormat="1" ht="11.25">
      <c r="A305" s="294">
        <v>222</v>
      </c>
      <c r="B305" s="296" t="s">
        <v>471</v>
      </c>
      <c r="C305" s="297" t="s">
        <v>472</v>
      </c>
      <c r="D305" s="294" t="s">
        <v>852</v>
      </c>
      <c r="E305" s="294" t="s">
        <v>852</v>
      </c>
      <c r="F305" s="39">
        <f aca="true" t="shared" si="88" ref="F305:AB305">(F253*F51)</f>
        <v>-3912483.510842521</v>
      </c>
      <c r="G305" s="39">
        <f t="shared" si="88"/>
        <v>-2577804.8392222007</v>
      </c>
      <c r="H305" s="39">
        <f t="shared" si="88"/>
        <v>-467476.4434594659</v>
      </c>
      <c r="I305" s="39">
        <f t="shared" si="88"/>
        <v>-384017.3027498407</v>
      </c>
      <c r="J305" s="39">
        <f t="shared" si="88"/>
        <v>-163219.94049601624</v>
      </c>
      <c r="K305" s="39">
        <f t="shared" si="88"/>
        <v>-188439.1003162903</v>
      </c>
      <c r="L305" s="39">
        <f t="shared" si="88"/>
        <v>-40914.698839782504</v>
      </c>
      <c r="M305" s="39">
        <f t="shared" si="88"/>
        <v>-13438.232533652828</v>
      </c>
      <c r="N305" s="39">
        <f t="shared" si="88"/>
        <v>-62818.19060839712</v>
      </c>
      <c r="O305" s="39">
        <f t="shared" si="88"/>
        <v>-14354.762616874303</v>
      </c>
      <c r="P305" s="39">
        <f t="shared" si="88"/>
        <v>-2577804.8392222007</v>
      </c>
      <c r="Q305" s="39">
        <f t="shared" si="88"/>
        <v>-467476.4434594659</v>
      </c>
      <c r="R305" s="39">
        <f t="shared" si="88"/>
        <v>-384017.3027498407</v>
      </c>
      <c r="S305" s="39">
        <f t="shared" si="88"/>
        <v>-163219.94049601624</v>
      </c>
      <c r="T305" s="39">
        <f t="shared" si="88"/>
        <v>-139045.4989905079</v>
      </c>
      <c r="U305" s="39">
        <f t="shared" si="88"/>
        <v>-590.6834738410341</v>
      </c>
      <c r="V305" s="39">
        <f t="shared" si="88"/>
        <v>-48802.91785194137</v>
      </c>
      <c r="W305" s="39">
        <f t="shared" si="88"/>
        <v>-6140.108116798489</v>
      </c>
      <c r="X305" s="39">
        <f t="shared" si="88"/>
        <v>-13438.232533652828</v>
      </c>
      <c r="Y305" s="39">
        <f t="shared" si="88"/>
        <v>-34774.59072298401</v>
      </c>
      <c r="Z305" s="39">
        <f t="shared" si="88"/>
        <v>-62818.19060839712</v>
      </c>
      <c r="AA305" s="39">
        <f t="shared" si="88"/>
        <v>-13827.437112496642</v>
      </c>
      <c r="AB305" s="39">
        <f t="shared" si="88"/>
        <v>-527.3255043776611</v>
      </c>
      <c r="AC305" s="39"/>
      <c r="AD305" s="39"/>
      <c r="AE305" s="39"/>
      <c r="AF305" s="39"/>
      <c r="AG305" s="39"/>
      <c r="AH305"/>
      <c r="AI305"/>
      <c r="AJ305"/>
      <c r="AK305"/>
      <c r="AL305"/>
      <c r="AM305"/>
      <c r="AN305"/>
      <c r="AO305" s="277"/>
      <c r="AP305" s="277"/>
      <c r="AQ305" s="277"/>
      <c r="AR305" s="277"/>
      <c r="AS305" s="277"/>
      <c r="AT305" s="277"/>
    </row>
    <row r="306" spans="1:46" s="261" customFormat="1" ht="11.25">
      <c r="A306" s="294"/>
      <c r="B306" s="296"/>
      <c r="C306" s="297"/>
      <c r="D306" s="61"/>
      <c r="E306" s="294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/>
      <c r="AI306"/>
      <c r="AJ306"/>
      <c r="AK306"/>
      <c r="AL306"/>
      <c r="AM306"/>
      <c r="AN306"/>
      <c r="AO306" s="277"/>
      <c r="AP306" s="277"/>
      <c r="AQ306" s="277"/>
      <c r="AR306" s="277"/>
      <c r="AS306" s="277"/>
      <c r="AT306" s="277"/>
    </row>
    <row r="307" spans="1:46" s="261" customFormat="1" ht="11.25">
      <c r="A307" s="294">
        <v>223</v>
      </c>
      <c r="B307" s="296" t="s">
        <v>473</v>
      </c>
      <c r="C307" s="297" t="s">
        <v>901</v>
      </c>
      <c r="D307" s="61" t="s">
        <v>852</v>
      </c>
      <c r="E307" s="297" t="s">
        <v>902</v>
      </c>
      <c r="F307" s="39">
        <v>573951</v>
      </c>
      <c r="G307" s="39">
        <v>510334.23265741725</v>
      </c>
      <c r="H307" s="39">
        <v>59291.47720689129</v>
      </c>
      <c r="I307" s="39">
        <v>2850.191187681049</v>
      </c>
      <c r="J307" s="39">
        <v>12.500838542460741</v>
      </c>
      <c r="K307" s="39">
        <v>112.50754688214666</v>
      </c>
      <c r="L307" s="39">
        <v>0</v>
      </c>
      <c r="M307" s="39">
        <v>0</v>
      </c>
      <c r="N307" s="39">
        <v>1350.09056258576</v>
      </c>
      <c r="O307" s="39">
        <v>0</v>
      </c>
      <c r="P307" s="39">
        <v>510334.23265741725</v>
      </c>
      <c r="Q307" s="39">
        <v>59291.47720689129</v>
      </c>
      <c r="R307" s="39">
        <v>2850.191187681049</v>
      </c>
      <c r="S307" s="39">
        <v>12.500838542460741</v>
      </c>
      <c r="T307" s="39">
        <v>112.50754688214666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1350.09056258576</v>
      </c>
      <c r="AA307" s="39">
        <v>0</v>
      </c>
      <c r="AB307" s="39">
        <v>0</v>
      </c>
      <c r="AC307" s="39"/>
      <c r="AD307" s="39"/>
      <c r="AE307" s="39"/>
      <c r="AF307" s="39"/>
      <c r="AG307" s="39"/>
      <c r="AH307"/>
      <c r="AI307"/>
      <c r="AJ307"/>
      <c r="AK307"/>
      <c r="AL307"/>
      <c r="AM307"/>
      <c r="AN307"/>
      <c r="AO307" s="277"/>
      <c r="AP307" s="277"/>
      <c r="AQ307" s="277"/>
      <c r="AR307" s="277"/>
      <c r="AS307" s="277"/>
      <c r="AT307" s="277"/>
    </row>
    <row r="308" spans="1:46" s="261" customFormat="1" ht="11.25">
      <c r="A308" s="294">
        <v>224</v>
      </c>
      <c r="B308" s="296" t="s">
        <v>474</v>
      </c>
      <c r="C308" s="297" t="s">
        <v>906</v>
      </c>
      <c r="D308" s="61" t="s">
        <v>852</v>
      </c>
      <c r="E308" s="297" t="s">
        <v>907</v>
      </c>
      <c r="F308" s="39">
        <v>1747175</v>
      </c>
      <c r="G308" s="39">
        <v>761589.1025641026</v>
      </c>
      <c r="H308" s="39">
        <v>985585.8974358974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761589.1025641026</v>
      </c>
      <c r="Q308" s="39">
        <v>985585.8974358974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/>
      <c r="AD308" s="39"/>
      <c r="AE308" s="39"/>
      <c r="AF308" s="39"/>
      <c r="AG308" s="39"/>
      <c r="AH308"/>
      <c r="AI308"/>
      <c r="AJ308"/>
      <c r="AK308"/>
      <c r="AL308"/>
      <c r="AM308"/>
      <c r="AN308"/>
      <c r="AO308" s="277"/>
      <c r="AP308" s="277"/>
      <c r="AQ308" s="277"/>
      <c r="AR308" s="277"/>
      <c r="AS308" s="277"/>
      <c r="AT308" s="277"/>
    </row>
    <row r="309" spans="1:46" s="261" customFormat="1" ht="11.25">
      <c r="A309" s="294">
        <v>225</v>
      </c>
      <c r="B309" s="296" t="s">
        <v>475</v>
      </c>
      <c r="C309" s="297" t="s">
        <v>909</v>
      </c>
      <c r="D309" s="61" t="s">
        <v>852</v>
      </c>
      <c r="E309" s="297" t="s">
        <v>910</v>
      </c>
      <c r="F309" s="39">
        <v>406</v>
      </c>
      <c r="G309" s="39">
        <v>164.81188118811883</v>
      </c>
      <c r="H309" s="39">
        <v>200.990099009901</v>
      </c>
      <c r="I309" s="39">
        <v>40.1980198019802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164.81188118811883</v>
      </c>
      <c r="Q309" s="39">
        <v>200.990099009901</v>
      </c>
      <c r="R309" s="39">
        <v>40.1980198019802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39">
        <v>0</v>
      </c>
      <c r="AA309" s="39">
        <v>0</v>
      </c>
      <c r="AB309" s="39">
        <v>0</v>
      </c>
      <c r="AC309" s="39"/>
      <c r="AD309" s="39"/>
      <c r="AE309" s="39"/>
      <c r="AF309" s="39"/>
      <c r="AG309" s="39"/>
      <c r="AH309"/>
      <c r="AI309"/>
      <c r="AJ309"/>
      <c r="AK309"/>
      <c r="AL309"/>
      <c r="AM309"/>
      <c r="AN309"/>
      <c r="AO309" s="277"/>
      <c r="AP309" s="277"/>
      <c r="AQ309" s="277"/>
      <c r="AR309" s="277"/>
      <c r="AS309" s="277"/>
      <c r="AT309" s="277"/>
    </row>
    <row r="310" spans="1:46" s="261" customFormat="1" ht="11.25">
      <c r="A310" s="294">
        <v>226</v>
      </c>
      <c r="B310" s="296" t="s">
        <v>476</v>
      </c>
      <c r="C310" s="297" t="s">
        <v>912</v>
      </c>
      <c r="D310" s="61" t="s">
        <v>852</v>
      </c>
      <c r="E310" s="297" t="s">
        <v>913</v>
      </c>
      <c r="F310" s="39">
        <v>1267649</v>
      </c>
      <c r="G310" s="39">
        <v>1243084.1840055133</v>
      </c>
      <c r="H310" s="39">
        <v>23674.041634853817</v>
      </c>
      <c r="I310" s="39">
        <v>787.9927027520084</v>
      </c>
      <c r="J310" s="39">
        <v>34.26055229356558</v>
      </c>
      <c r="K310" s="39">
        <v>0</v>
      </c>
      <c r="L310" s="39">
        <v>0</v>
      </c>
      <c r="M310" s="39">
        <v>0</v>
      </c>
      <c r="N310" s="39">
        <v>68.52110458713116</v>
      </c>
      <c r="O310" s="39">
        <v>0</v>
      </c>
      <c r="P310" s="39">
        <v>1243084.1840055133</v>
      </c>
      <c r="Q310" s="39">
        <v>23674.041634853817</v>
      </c>
      <c r="R310" s="39">
        <v>787.9927027520084</v>
      </c>
      <c r="S310" s="39">
        <v>34.26055229356558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68.52110458713116</v>
      </c>
      <c r="AA310" s="39">
        <v>0</v>
      </c>
      <c r="AB310" s="39">
        <v>0</v>
      </c>
      <c r="AC310" s="39"/>
      <c r="AD310" s="39"/>
      <c r="AE310" s="39"/>
      <c r="AF310" s="39"/>
      <c r="AG310" s="39"/>
      <c r="AH310"/>
      <c r="AI310"/>
      <c r="AJ310"/>
      <c r="AK310"/>
      <c r="AL310"/>
      <c r="AM310"/>
      <c r="AN310"/>
      <c r="AO310" s="277"/>
      <c r="AP310" s="277"/>
      <c r="AQ310" s="277"/>
      <c r="AR310" s="277"/>
      <c r="AS310" s="277"/>
      <c r="AT310" s="277"/>
    </row>
    <row r="311" spans="1:46" s="261" customFormat="1" ht="11.25">
      <c r="A311" s="294">
        <v>227</v>
      </c>
      <c r="B311" s="296" t="s">
        <v>477</v>
      </c>
      <c r="C311" s="297" t="s">
        <v>915</v>
      </c>
      <c r="D311" s="61" t="s">
        <v>852</v>
      </c>
      <c r="E311" s="297" t="s">
        <v>916</v>
      </c>
      <c r="F311" s="39">
        <v>-27061</v>
      </c>
      <c r="G311" s="39">
        <v>-17167.7311827957</v>
      </c>
      <c r="H311" s="39">
        <v>-9311.31182795699</v>
      </c>
      <c r="I311" s="39">
        <v>-581.9569892473119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-17167.7311827957</v>
      </c>
      <c r="Q311" s="39">
        <v>-9311.31182795699</v>
      </c>
      <c r="R311" s="39">
        <v>-581.9569892473119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39">
        <v>0</v>
      </c>
      <c r="AA311" s="39">
        <v>0</v>
      </c>
      <c r="AB311" s="39">
        <v>0</v>
      </c>
      <c r="AC311" s="39"/>
      <c r="AD311" s="39"/>
      <c r="AE311" s="39"/>
      <c r="AF311" s="39"/>
      <c r="AG311" s="39"/>
      <c r="AH311"/>
      <c r="AI311"/>
      <c r="AJ311"/>
      <c r="AK311"/>
      <c r="AL311"/>
      <c r="AM311"/>
      <c r="AN311"/>
      <c r="AO311" s="277"/>
      <c r="AP311" s="277"/>
      <c r="AQ311" s="277"/>
      <c r="AR311" s="277"/>
      <c r="AS311" s="277"/>
      <c r="AT311" s="277"/>
    </row>
    <row r="312" spans="1:46" s="261" customFormat="1" ht="11.25">
      <c r="A312" s="294">
        <v>228</v>
      </c>
      <c r="B312" s="296" t="s">
        <v>478</v>
      </c>
      <c r="C312" s="297" t="s">
        <v>918</v>
      </c>
      <c r="D312" s="61" t="s">
        <v>852</v>
      </c>
      <c r="E312" s="297" t="s">
        <v>919</v>
      </c>
      <c r="F312" s="39">
        <v>180586</v>
      </c>
      <c r="G312" s="39">
        <v>177044.05940366414</v>
      </c>
      <c r="H312" s="39">
        <v>3133.6160244507423</v>
      </c>
      <c r="I312" s="39">
        <v>324.19743887701054</v>
      </c>
      <c r="J312" s="39">
        <v>15.442722490253095</v>
      </c>
      <c r="K312" s="39">
        <v>68.68441051787329</v>
      </c>
      <c r="L312" s="39">
        <v>0</v>
      </c>
      <c r="M312" s="39">
        <v>0</v>
      </c>
      <c r="N312" s="39">
        <v>0</v>
      </c>
      <c r="O312" s="39">
        <v>0</v>
      </c>
      <c r="P312" s="39">
        <v>177044.05940366414</v>
      </c>
      <c r="Q312" s="39">
        <v>3133.6160244507423</v>
      </c>
      <c r="R312" s="39">
        <v>324.19743887701054</v>
      </c>
      <c r="S312" s="39">
        <v>15.442722490253095</v>
      </c>
      <c r="T312" s="39">
        <v>68.68441051787329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/>
      <c r="AD312" s="39"/>
      <c r="AE312" s="39"/>
      <c r="AF312" s="39"/>
      <c r="AG312" s="39"/>
      <c r="AH312"/>
      <c r="AI312"/>
      <c r="AJ312"/>
      <c r="AK312"/>
      <c r="AL312"/>
      <c r="AM312"/>
      <c r="AN312"/>
      <c r="AO312" s="277"/>
      <c r="AP312" s="277"/>
      <c r="AQ312" s="277"/>
      <c r="AR312" s="277"/>
      <c r="AS312" s="277"/>
      <c r="AT312" s="277"/>
    </row>
    <row r="313" spans="1:46" s="261" customFormat="1" ht="11.25">
      <c r="A313" s="294">
        <v>229</v>
      </c>
      <c r="B313" s="296" t="s">
        <v>479</v>
      </c>
      <c r="C313" s="297" t="s">
        <v>921</v>
      </c>
      <c r="D313" s="61" t="s">
        <v>852</v>
      </c>
      <c r="E313" s="297" t="s">
        <v>922</v>
      </c>
      <c r="F313" s="39">
        <v>1271694</v>
      </c>
      <c r="G313" s="39">
        <v>1024577.9450785774</v>
      </c>
      <c r="H313" s="39">
        <v>216752.47609594706</v>
      </c>
      <c r="I313" s="39">
        <v>7082.497601323408</v>
      </c>
      <c r="J313" s="39">
        <v>350.6186931348222</v>
      </c>
      <c r="K313" s="39">
        <v>490.8661703887511</v>
      </c>
      <c r="L313" s="39">
        <v>0</v>
      </c>
      <c r="M313" s="39">
        <v>0</v>
      </c>
      <c r="N313" s="39">
        <v>22439.59636062862</v>
      </c>
      <c r="O313" s="39">
        <v>0</v>
      </c>
      <c r="P313" s="39">
        <v>1024577.9450785774</v>
      </c>
      <c r="Q313" s="39">
        <v>216752.47609594706</v>
      </c>
      <c r="R313" s="39">
        <v>7082.497601323408</v>
      </c>
      <c r="S313" s="39">
        <v>350.6186931348222</v>
      </c>
      <c r="T313" s="39">
        <v>350.6186931348222</v>
      </c>
      <c r="U313" s="39">
        <v>0</v>
      </c>
      <c r="V313" s="39">
        <v>140.24747725392888</v>
      </c>
      <c r="W313" s="39">
        <v>0</v>
      </c>
      <c r="X313" s="39">
        <v>0</v>
      </c>
      <c r="Y313" s="39">
        <v>0</v>
      </c>
      <c r="Z313" s="39">
        <v>22439.59636062862</v>
      </c>
      <c r="AA313" s="39">
        <v>0</v>
      </c>
      <c r="AB313" s="39">
        <v>0</v>
      </c>
      <c r="AC313" s="39"/>
      <c r="AD313" s="39"/>
      <c r="AE313" s="39"/>
      <c r="AF313" s="39"/>
      <c r="AG313" s="39"/>
      <c r="AH313"/>
      <c r="AI313"/>
      <c r="AJ313"/>
      <c r="AK313"/>
      <c r="AL313"/>
      <c r="AM313"/>
      <c r="AN313"/>
      <c r="AO313" s="277"/>
      <c r="AP313" s="277"/>
      <c r="AQ313" s="277"/>
      <c r="AR313" s="277"/>
      <c r="AS313" s="277"/>
      <c r="AT313" s="277"/>
    </row>
    <row r="314" spans="1:46" s="261" customFormat="1" ht="11.25">
      <c r="A314" s="294">
        <v>230</v>
      </c>
      <c r="B314" s="296" t="s">
        <v>480</v>
      </c>
      <c r="C314" s="297" t="s">
        <v>927</v>
      </c>
      <c r="D314" s="61" t="s">
        <v>852</v>
      </c>
      <c r="E314" s="294" t="s">
        <v>928</v>
      </c>
      <c r="F314" s="39">
        <v>5652424</v>
      </c>
      <c r="G314" s="39">
        <v>5015994.560160707</v>
      </c>
      <c r="H314" s="39">
        <v>589759.088572598</v>
      </c>
      <c r="I314" s="39">
        <v>42775.25366477059</v>
      </c>
      <c r="J314" s="39">
        <v>3895.0976019244745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5015994.560160707</v>
      </c>
      <c r="Q314" s="39">
        <v>589759.088572598</v>
      </c>
      <c r="R314" s="39">
        <v>42775.25366477059</v>
      </c>
      <c r="S314" s="39">
        <v>3895.0976019244745</v>
      </c>
      <c r="T314" s="39">
        <v>0</v>
      </c>
      <c r="U314" s="39">
        <v>0</v>
      </c>
      <c r="V314" s="39">
        <v>0</v>
      </c>
      <c r="W314" s="39">
        <v>0</v>
      </c>
      <c r="X314" s="39">
        <v>0</v>
      </c>
      <c r="Y314" s="39">
        <v>0</v>
      </c>
      <c r="Z314" s="39">
        <v>0</v>
      </c>
      <c r="AA314" s="39">
        <v>0</v>
      </c>
      <c r="AB314" s="39">
        <v>0</v>
      </c>
      <c r="AC314" s="39"/>
      <c r="AD314" s="39"/>
      <c r="AE314" s="39"/>
      <c r="AF314" s="39"/>
      <c r="AG314" s="39"/>
      <c r="AH314"/>
      <c r="AI314"/>
      <c r="AJ314"/>
      <c r="AK314"/>
      <c r="AL314"/>
      <c r="AM314"/>
      <c r="AN314"/>
      <c r="AO314" s="277"/>
      <c r="AP314" s="277"/>
      <c r="AQ314" s="277"/>
      <c r="AR314" s="277"/>
      <c r="AS314" s="277"/>
      <c r="AT314" s="277"/>
    </row>
    <row r="315" spans="1:46" s="261" customFormat="1" ht="11.25">
      <c r="A315" s="294">
        <v>231</v>
      </c>
      <c r="B315" s="296" t="s">
        <v>481</v>
      </c>
      <c r="C315" s="297" t="s">
        <v>938</v>
      </c>
      <c r="D315" s="61" t="s">
        <v>852</v>
      </c>
      <c r="E315" s="294" t="s">
        <v>939</v>
      </c>
      <c r="F315" s="39">
        <v>5345615</v>
      </c>
      <c r="G315" s="39">
        <v>3574208.206175249</v>
      </c>
      <c r="H315" s="39">
        <v>633522.7596289576</v>
      </c>
      <c r="I315" s="39">
        <v>570885.5241401234</v>
      </c>
      <c r="J315" s="39">
        <v>239030.11587147284</v>
      </c>
      <c r="K315" s="39">
        <v>282578.8834710637</v>
      </c>
      <c r="L315" s="39">
        <v>9433.004940708897</v>
      </c>
      <c r="M315" s="39">
        <v>0</v>
      </c>
      <c r="N315" s="39">
        <v>15252.946030906103</v>
      </c>
      <c r="O315" s="39">
        <v>20703.559741517613</v>
      </c>
      <c r="P315" s="39">
        <v>3574208.206175249</v>
      </c>
      <c r="Q315" s="39">
        <v>633522.7596289576</v>
      </c>
      <c r="R315" s="39">
        <v>570885.5241401234</v>
      </c>
      <c r="S315" s="39">
        <v>239030.11587147284</v>
      </c>
      <c r="T315" s="39">
        <v>192891.56729933948</v>
      </c>
      <c r="U315" s="39">
        <v>953.0069150060434</v>
      </c>
      <c r="V315" s="39">
        <v>88734.30925671819</v>
      </c>
      <c r="W315" s="39">
        <v>9433.004940708897</v>
      </c>
      <c r="X315" s="39">
        <v>0</v>
      </c>
      <c r="Y315" s="39">
        <v>0</v>
      </c>
      <c r="Z315" s="39">
        <v>15252.946030906103</v>
      </c>
      <c r="AA315" s="39">
        <v>20520.52162180555</v>
      </c>
      <c r="AB315" s="39">
        <v>183.0381197120622</v>
      </c>
      <c r="AC315" s="39"/>
      <c r="AD315" s="39"/>
      <c r="AE315" s="39"/>
      <c r="AF315" s="39"/>
      <c r="AG315" s="39"/>
      <c r="AH315"/>
      <c r="AI315"/>
      <c r="AJ315"/>
      <c r="AK315"/>
      <c r="AL315"/>
      <c r="AM315"/>
      <c r="AN315"/>
      <c r="AO315" s="277"/>
      <c r="AP315" s="277"/>
      <c r="AQ315" s="277"/>
      <c r="AR315" s="277"/>
      <c r="AS315" s="277"/>
      <c r="AT315" s="277"/>
    </row>
    <row r="316" spans="1:46" s="261" customFormat="1" ht="11.25">
      <c r="A316" s="294">
        <v>232</v>
      </c>
      <c r="B316" s="296" t="s">
        <v>482</v>
      </c>
      <c r="C316" s="297" t="s">
        <v>941</v>
      </c>
      <c r="D316" s="61" t="s">
        <v>852</v>
      </c>
      <c r="E316" s="297" t="s">
        <v>942</v>
      </c>
      <c r="F316" s="39">
        <v>2321601</v>
      </c>
      <c r="G316" s="39">
        <v>0</v>
      </c>
      <c r="H316" s="39">
        <v>47.146865029439866</v>
      </c>
      <c r="I316" s="39">
        <v>0</v>
      </c>
      <c r="J316" s="39">
        <v>0</v>
      </c>
      <c r="K316" s="39">
        <v>436542.81205017475</v>
      </c>
      <c r="L316" s="39">
        <v>1325279.0644085456</v>
      </c>
      <c r="M316" s="39">
        <v>555932.924910813</v>
      </c>
      <c r="N316" s="39">
        <v>0</v>
      </c>
      <c r="O316" s="39">
        <v>3799.05176543721</v>
      </c>
      <c r="P316" s="39">
        <v>0</v>
      </c>
      <c r="Q316" s="39">
        <v>47.146865029439866</v>
      </c>
      <c r="R316" s="39">
        <v>0</v>
      </c>
      <c r="S316" s="39">
        <v>0</v>
      </c>
      <c r="T316" s="39">
        <v>415626.6514311254</v>
      </c>
      <c r="U316" s="39">
        <v>0</v>
      </c>
      <c r="V316" s="39">
        <v>20916.16061904936</v>
      </c>
      <c r="W316" s="39">
        <v>0</v>
      </c>
      <c r="X316" s="39">
        <v>555932.924910813</v>
      </c>
      <c r="Y316" s="39">
        <v>1325279.0644085456</v>
      </c>
      <c r="Z316" s="39">
        <v>0</v>
      </c>
      <c r="AA316" s="39">
        <v>0</v>
      </c>
      <c r="AB316" s="39">
        <v>3799.05176543721</v>
      </c>
      <c r="AC316" s="39"/>
      <c r="AD316" s="39"/>
      <c r="AE316" s="39"/>
      <c r="AF316" s="39"/>
      <c r="AG316" s="39"/>
      <c r="AH316"/>
      <c r="AI316"/>
      <c r="AJ316"/>
      <c r="AK316"/>
      <c r="AL316"/>
      <c r="AM316"/>
      <c r="AN316"/>
      <c r="AO316" s="277"/>
      <c r="AP316" s="277"/>
      <c r="AQ316" s="277"/>
      <c r="AR316" s="277"/>
      <c r="AS316" s="277"/>
      <c r="AT316" s="277"/>
    </row>
    <row r="317" spans="1:46" s="261" customFormat="1" ht="11.25">
      <c r="A317" s="294">
        <v>233</v>
      </c>
      <c r="B317" s="296" t="s">
        <v>483</v>
      </c>
      <c r="C317" s="297" t="s">
        <v>947</v>
      </c>
      <c r="D317" s="61" t="s">
        <v>852</v>
      </c>
      <c r="E317" s="297" t="s">
        <v>948</v>
      </c>
      <c r="F317" s="39">
        <v>35065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35065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  <c r="W317" s="39">
        <v>0</v>
      </c>
      <c r="X317" s="39">
        <v>0</v>
      </c>
      <c r="Y317" s="39">
        <v>0</v>
      </c>
      <c r="Z317" s="39">
        <v>35065</v>
      </c>
      <c r="AA317" s="39">
        <v>0</v>
      </c>
      <c r="AB317" s="39">
        <v>0</v>
      </c>
      <c r="AC317" s="39"/>
      <c r="AD317" s="39"/>
      <c r="AE317" s="39"/>
      <c r="AF317" s="39"/>
      <c r="AG317" s="39"/>
      <c r="AH317"/>
      <c r="AI317"/>
      <c r="AJ317"/>
      <c r="AK317"/>
      <c r="AL317"/>
      <c r="AM317"/>
      <c r="AN317"/>
      <c r="AO317" s="277"/>
      <c r="AP317" s="277"/>
      <c r="AQ317" s="277"/>
      <c r="AR317" s="277"/>
      <c r="AS317" s="277"/>
      <c r="AT317" s="277"/>
    </row>
    <row r="318" spans="1:46" s="261" customFormat="1" ht="11.25">
      <c r="A318" s="294">
        <v>234</v>
      </c>
      <c r="B318" s="296" t="s">
        <v>484</v>
      </c>
      <c r="C318" s="297" t="s">
        <v>959</v>
      </c>
      <c r="D318" s="61" t="s">
        <v>852</v>
      </c>
      <c r="E318" s="294" t="s">
        <v>939</v>
      </c>
      <c r="F318" s="39">
        <v>-56712</v>
      </c>
      <c r="G318" s="39">
        <v>-37919.022561222744</v>
      </c>
      <c r="H318" s="39">
        <v>-6721.086861675868</v>
      </c>
      <c r="I318" s="39">
        <v>-6056.564089451761</v>
      </c>
      <c r="J318" s="39">
        <v>-2535.887064688154</v>
      </c>
      <c r="K318" s="39">
        <v>-2997.898958194888</v>
      </c>
      <c r="L318" s="39">
        <v>-100.07540314771695</v>
      </c>
      <c r="M318" s="39">
        <v>0</v>
      </c>
      <c r="N318" s="39">
        <v>-161.8195615106488</v>
      </c>
      <c r="O318" s="39">
        <v>-219.64550010820957</v>
      </c>
      <c r="P318" s="39">
        <v>-37919.022561222744</v>
      </c>
      <c r="Q318" s="39">
        <v>-6721.086861675868</v>
      </c>
      <c r="R318" s="39">
        <v>-6056.564089451761</v>
      </c>
      <c r="S318" s="39">
        <v>-2535.887064688154</v>
      </c>
      <c r="T318" s="39">
        <v>-2046.4000053651714</v>
      </c>
      <c r="U318" s="39">
        <v>-10.110516407152916</v>
      </c>
      <c r="V318" s="39">
        <v>-941.3884364225635</v>
      </c>
      <c r="W318" s="39">
        <v>-100.07540314771695</v>
      </c>
      <c r="X318" s="39">
        <v>0</v>
      </c>
      <c r="Y318" s="39">
        <v>0</v>
      </c>
      <c r="Z318" s="39">
        <v>-161.8195615106488</v>
      </c>
      <c r="AA318" s="39">
        <v>-217.70363601116733</v>
      </c>
      <c r="AB318" s="39">
        <v>-1.9418640970422434</v>
      </c>
      <c r="AC318" s="39"/>
      <c r="AD318" s="39"/>
      <c r="AE318" s="39"/>
      <c r="AF318" s="39"/>
      <c r="AG318" s="39"/>
      <c r="AH318"/>
      <c r="AI318"/>
      <c r="AJ318"/>
      <c r="AK318"/>
      <c r="AL318"/>
      <c r="AM318"/>
      <c r="AN318"/>
      <c r="AO318" s="277"/>
      <c r="AP318" s="277"/>
      <c r="AQ318" s="277"/>
      <c r="AR318" s="277"/>
      <c r="AS318" s="277"/>
      <c r="AT318" s="277"/>
    </row>
    <row r="319" spans="1:46" s="261" customFormat="1" ht="11.25">
      <c r="A319" s="294">
        <v>235</v>
      </c>
      <c r="B319" s="296" t="s">
        <v>485</v>
      </c>
      <c r="C319" s="297" t="s">
        <v>963</v>
      </c>
      <c r="D319" s="262" t="s">
        <v>852</v>
      </c>
      <c r="E319" s="294" t="s">
        <v>964</v>
      </c>
      <c r="F319" s="39">
        <v>3058</v>
      </c>
      <c r="G319" s="39">
        <v>2014.814165093814</v>
      </c>
      <c r="H319" s="39">
        <v>365.3799332667875</v>
      </c>
      <c r="I319" s="39">
        <v>300.1482072843629</v>
      </c>
      <c r="J319" s="39">
        <v>127.57282596938914</v>
      </c>
      <c r="K319" s="39">
        <v>147.28413989995977</v>
      </c>
      <c r="L319" s="39">
        <v>31.978958813582814</v>
      </c>
      <c r="M319" s="39">
        <v>10.503332467479474</v>
      </c>
      <c r="N319" s="39">
        <v>49.09874414757896</v>
      </c>
      <c r="O319" s="39">
        <v>11.219693057044676</v>
      </c>
      <c r="P319" s="39">
        <v>2014.814165093814</v>
      </c>
      <c r="Q319" s="39">
        <v>365.3799332667875</v>
      </c>
      <c r="R319" s="39">
        <v>300.1482072843629</v>
      </c>
      <c r="S319" s="39">
        <v>127.57282596938914</v>
      </c>
      <c r="T319" s="39">
        <v>108.6780646447784</v>
      </c>
      <c r="U319" s="39">
        <v>0.4616786391559535</v>
      </c>
      <c r="V319" s="39">
        <v>38.14439661602541</v>
      </c>
      <c r="W319" s="39">
        <v>4.799113036294031</v>
      </c>
      <c r="X319" s="39">
        <v>10.503332467479474</v>
      </c>
      <c r="Y319" s="39">
        <v>27.179845777288783</v>
      </c>
      <c r="Z319" s="39">
        <v>49.09874414757896</v>
      </c>
      <c r="AA319" s="39">
        <v>10.807535053587776</v>
      </c>
      <c r="AB319" s="39">
        <v>0.4121580034568979</v>
      </c>
      <c r="AC319" s="39"/>
      <c r="AD319" s="39"/>
      <c r="AE319" s="39"/>
      <c r="AF319" s="39"/>
      <c r="AG319" s="39"/>
      <c r="AH319"/>
      <c r="AI319"/>
      <c r="AJ319"/>
      <c r="AK319"/>
      <c r="AL319"/>
      <c r="AM319"/>
      <c r="AN319"/>
      <c r="AO319" s="277"/>
      <c r="AP319" s="277"/>
      <c r="AQ319" s="277"/>
      <c r="AR319" s="277"/>
      <c r="AS319" s="277"/>
      <c r="AT319" s="277"/>
    </row>
    <row r="320" spans="1:46" s="261" customFormat="1" ht="11.25">
      <c r="A320" s="294">
        <v>236</v>
      </c>
      <c r="B320" s="296" t="s">
        <v>486</v>
      </c>
      <c r="C320" s="297" t="s">
        <v>969</v>
      </c>
      <c r="D320" s="61" t="s">
        <v>852</v>
      </c>
      <c r="E320" s="294" t="s">
        <v>939</v>
      </c>
      <c r="F320" s="39">
        <v>451535</v>
      </c>
      <c r="G320" s="39">
        <v>301907.2833294843</v>
      </c>
      <c r="H320" s="39">
        <v>53512.589153738416</v>
      </c>
      <c r="I320" s="39">
        <v>48221.72849010088</v>
      </c>
      <c r="J320" s="39">
        <v>20190.467022040586</v>
      </c>
      <c r="K320" s="39">
        <v>23868.95729455016</v>
      </c>
      <c r="L320" s="39">
        <v>796.7898709321549</v>
      </c>
      <c r="M320" s="39">
        <v>0</v>
      </c>
      <c r="N320" s="39">
        <v>1288.3903883959447</v>
      </c>
      <c r="O320" s="39">
        <v>1748.794450757519</v>
      </c>
      <c r="P320" s="39">
        <v>301907.2833294843</v>
      </c>
      <c r="Q320" s="39">
        <v>53512.589153738416</v>
      </c>
      <c r="R320" s="39">
        <v>48221.72849010088</v>
      </c>
      <c r="S320" s="39">
        <v>20190.467022040586</v>
      </c>
      <c r="T320" s="39">
        <v>16293.222358981568</v>
      </c>
      <c r="U320" s="39">
        <v>80.4988719478028</v>
      </c>
      <c r="V320" s="39">
        <v>7495.2360636207895</v>
      </c>
      <c r="W320" s="39">
        <v>796.7898709321549</v>
      </c>
      <c r="X320" s="39">
        <v>0</v>
      </c>
      <c r="Y320" s="39">
        <v>0</v>
      </c>
      <c r="Z320" s="39">
        <v>1288.3903883959447</v>
      </c>
      <c r="AA320" s="39">
        <v>1733.3335323441677</v>
      </c>
      <c r="AB320" s="39">
        <v>15.46091841335113</v>
      </c>
      <c r="AC320" s="39"/>
      <c r="AD320" s="39"/>
      <c r="AE320" s="39"/>
      <c r="AF320" s="39"/>
      <c r="AG320" s="39"/>
      <c r="AH320"/>
      <c r="AI320"/>
      <c r="AJ320"/>
      <c r="AK320"/>
      <c r="AL320"/>
      <c r="AM320"/>
      <c r="AN320"/>
      <c r="AO320" s="277"/>
      <c r="AP320" s="277"/>
      <c r="AQ320" s="277"/>
      <c r="AR320" s="277"/>
      <c r="AS320" s="277"/>
      <c r="AT320" s="277"/>
    </row>
    <row r="321" spans="1:46" s="261" customFormat="1" ht="11.25">
      <c r="A321" s="294">
        <v>237</v>
      </c>
      <c r="B321" s="296" t="s">
        <v>487</v>
      </c>
      <c r="C321" s="297" t="s">
        <v>973</v>
      </c>
      <c r="D321" s="61" t="s">
        <v>852</v>
      </c>
      <c r="E321" s="297" t="s">
        <v>974</v>
      </c>
      <c r="F321" s="39">
        <v>26180</v>
      </c>
      <c r="G321" s="39">
        <v>21826.144024472946</v>
      </c>
      <c r="H321" s="39">
        <v>2953.0734704171186</v>
      </c>
      <c r="I321" s="39">
        <v>355.31279600598356</v>
      </c>
      <c r="J321" s="39">
        <v>36.72179996951427</v>
      </c>
      <c r="K321" s="39">
        <v>25.82142648770067</v>
      </c>
      <c r="L321" s="39">
        <v>347.19797309070185</v>
      </c>
      <c r="M321" s="39">
        <v>610.4086678585791</v>
      </c>
      <c r="N321" s="39">
        <v>0</v>
      </c>
      <c r="O321" s="39">
        <v>25.319841697450453</v>
      </c>
      <c r="P321" s="39">
        <v>21826.144024472946</v>
      </c>
      <c r="Q321" s="39">
        <v>2953.0734704171186</v>
      </c>
      <c r="R321" s="39">
        <v>355.31279600598356</v>
      </c>
      <c r="S321" s="39">
        <v>36.72179996951427</v>
      </c>
      <c r="T321" s="39">
        <v>21.36934252834088</v>
      </c>
      <c r="U321" s="39">
        <v>0.24650873269520793</v>
      </c>
      <c r="V321" s="39">
        <v>4.205575226664582</v>
      </c>
      <c r="W321" s="39">
        <v>45.52548109334738</v>
      </c>
      <c r="X321" s="39">
        <v>610.4086678585791</v>
      </c>
      <c r="Y321" s="39">
        <v>301.6724919973545</v>
      </c>
      <c r="Z321" s="39">
        <v>0</v>
      </c>
      <c r="AA321" s="39">
        <v>2.8133157441611614</v>
      </c>
      <c r="AB321" s="39">
        <v>22.50652595328929</v>
      </c>
      <c r="AC321" s="39"/>
      <c r="AD321" s="39"/>
      <c r="AE321" s="39"/>
      <c r="AF321" s="39"/>
      <c r="AG321" s="39"/>
      <c r="AH321"/>
      <c r="AI321"/>
      <c r="AJ321"/>
      <c r="AK321"/>
      <c r="AL321"/>
      <c r="AM321"/>
      <c r="AN321"/>
      <c r="AO321" s="277"/>
      <c r="AP321" s="277"/>
      <c r="AQ321" s="277"/>
      <c r="AR321" s="277"/>
      <c r="AS321" s="277"/>
      <c r="AT321" s="277"/>
    </row>
    <row r="322" spans="1:46" s="261" customFormat="1" ht="11.25">
      <c r="A322" s="294">
        <v>238</v>
      </c>
      <c r="B322" s="296" t="s">
        <v>488</v>
      </c>
      <c r="C322" s="297" t="s">
        <v>981</v>
      </c>
      <c r="D322" s="61" t="s">
        <v>852</v>
      </c>
      <c r="E322" s="297" t="s">
        <v>982</v>
      </c>
      <c r="F322" s="39">
        <v>-47223</v>
      </c>
      <c r="G322" s="39">
        <v>-38736.617670912776</v>
      </c>
      <c r="H322" s="39">
        <v>-5744.5362226722455</v>
      </c>
      <c r="I322" s="39">
        <v>-564.6425017706989</v>
      </c>
      <c r="J322" s="39">
        <v>-668.9914104734846</v>
      </c>
      <c r="K322" s="39">
        <v>-1123.3624456136718</v>
      </c>
      <c r="L322" s="39">
        <v>-79.63354605532939</v>
      </c>
      <c r="M322" s="39">
        <v>-120.22624867731699</v>
      </c>
      <c r="N322" s="39">
        <v>-144.67452350050928</v>
      </c>
      <c r="O322" s="39">
        <v>-40.315430323967064</v>
      </c>
      <c r="P322" s="39">
        <v>-38736.617670912776</v>
      </c>
      <c r="Q322" s="39">
        <v>-5744.5362226722455</v>
      </c>
      <c r="R322" s="39">
        <v>-564.6425017706989</v>
      </c>
      <c r="S322" s="39">
        <v>-668.9914104734846</v>
      </c>
      <c r="T322" s="39">
        <v>-658.8619965282361</v>
      </c>
      <c r="U322" s="39">
        <v>-0.6547980095816288</v>
      </c>
      <c r="V322" s="39">
        <v>-463.84565107585405</v>
      </c>
      <c r="W322" s="39">
        <v>-19.30578393225275</v>
      </c>
      <c r="X322" s="39">
        <v>-120.22624867731699</v>
      </c>
      <c r="Y322" s="39">
        <v>-60.32776212307663</v>
      </c>
      <c r="Z322" s="39">
        <v>-144.67452350050928</v>
      </c>
      <c r="AA322" s="39">
        <v>-1.153518958844977</v>
      </c>
      <c r="AB322" s="39">
        <v>-39.16191136512209</v>
      </c>
      <c r="AC322" s="39"/>
      <c r="AD322" s="39"/>
      <c r="AE322" s="39"/>
      <c r="AF322" s="39"/>
      <c r="AG322" s="39"/>
      <c r="AH322"/>
      <c r="AI322"/>
      <c r="AJ322"/>
      <c r="AK322"/>
      <c r="AL322"/>
      <c r="AM322"/>
      <c r="AN322"/>
      <c r="AO322" s="277"/>
      <c r="AP322" s="277"/>
      <c r="AQ322" s="277"/>
      <c r="AR322" s="277"/>
      <c r="AS322" s="277"/>
      <c r="AT322" s="277"/>
    </row>
    <row r="323" spans="1:46" s="261" customFormat="1" ht="11.25">
      <c r="A323" s="294"/>
      <c r="B323" s="296"/>
      <c r="C323" s="297"/>
      <c r="D323" s="61"/>
      <c r="E323" s="294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/>
      <c r="AI323"/>
      <c r="AJ323"/>
      <c r="AK323"/>
      <c r="AL323"/>
      <c r="AM323"/>
      <c r="AN323"/>
      <c r="AO323" s="277"/>
      <c r="AP323" s="277"/>
      <c r="AQ323" s="277"/>
      <c r="AR323" s="277"/>
      <c r="AS323" s="277"/>
      <c r="AT323" s="277"/>
    </row>
    <row r="324" spans="1:46" s="261" customFormat="1" ht="45">
      <c r="A324" s="294">
        <v>239</v>
      </c>
      <c r="B324" s="296" t="s">
        <v>489</v>
      </c>
      <c r="C324" s="297" t="s">
        <v>490</v>
      </c>
      <c r="D324" s="294" t="s">
        <v>852</v>
      </c>
      <c r="E324" s="294" t="s">
        <v>852</v>
      </c>
      <c r="F324" s="39">
        <f aca="true" t="shared" si="89" ref="F324:AB324">(F307+F308+F309+F310+F311+F312+F313+F314+F315+F316+F317+F318+F319+F320+F321+F322)</f>
        <v>18745943</v>
      </c>
      <c r="G324" s="39">
        <f t="shared" si="89"/>
        <v>12538921.972030539</v>
      </c>
      <c r="H324" s="39">
        <f t="shared" si="89"/>
        <v>2547021.601208752</v>
      </c>
      <c r="I324" s="39">
        <f t="shared" si="89"/>
        <v>666419.8806682508</v>
      </c>
      <c r="J324" s="39">
        <f t="shared" si="89"/>
        <v>260487.91945267632</v>
      </c>
      <c r="K324" s="39">
        <f t="shared" si="89"/>
        <v>739714.5551061564</v>
      </c>
      <c r="L324" s="39">
        <f t="shared" si="89"/>
        <v>1335708.327202888</v>
      </c>
      <c r="M324" s="39">
        <f t="shared" si="89"/>
        <v>556433.6106624617</v>
      </c>
      <c r="N324" s="39">
        <f t="shared" si="89"/>
        <v>75207.14910623997</v>
      </c>
      <c r="O324" s="39">
        <f t="shared" si="89"/>
        <v>26027.98456203466</v>
      </c>
      <c r="P324" s="39">
        <f t="shared" si="89"/>
        <v>12538921.972030539</v>
      </c>
      <c r="Q324" s="39">
        <f t="shared" si="89"/>
        <v>2547021.601208752</v>
      </c>
      <c r="R324" s="39">
        <f t="shared" si="89"/>
        <v>666419.8806682508</v>
      </c>
      <c r="S324" s="39">
        <f t="shared" si="89"/>
        <v>260487.91945267632</v>
      </c>
      <c r="T324" s="39">
        <f t="shared" si="89"/>
        <v>622768.0371452611</v>
      </c>
      <c r="U324" s="39">
        <f t="shared" si="89"/>
        <v>1023.4486599089629</v>
      </c>
      <c r="V324" s="39">
        <f t="shared" si="89"/>
        <v>115923.06930098654</v>
      </c>
      <c r="W324" s="39">
        <f t="shared" si="89"/>
        <v>10160.738218690723</v>
      </c>
      <c r="X324" s="39">
        <f t="shared" si="89"/>
        <v>556433.6106624617</v>
      </c>
      <c r="Y324" s="39">
        <f t="shared" si="89"/>
        <v>1325547.5889841972</v>
      </c>
      <c r="Z324" s="39">
        <f t="shared" si="89"/>
        <v>75207.14910623997</v>
      </c>
      <c r="AA324" s="39">
        <f t="shared" si="89"/>
        <v>22048.618849977454</v>
      </c>
      <c r="AB324" s="39">
        <f t="shared" si="89"/>
        <v>3979.3657120572057</v>
      </c>
      <c r="AC324" s="39"/>
      <c r="AD324" s="39"/>
      <c r="AE324" s="39"/>
      <c r="AF324" s="39"/>
      <c r="AG324" s="39"/>
      <c r="AH324"/>
      <c r="AI324"/>
      <c r="AJ324"/>
      <c r="AK324"/>
      <c r="AL324"/>
      <c r="AM324"/>
      <c r="AN324"/>
      <c r="AO324" s="277"/>
      <c r="AP324" s="277"/>
      <c r="AQ324" s="277"/>
      <c r="AR324" s="277"/>
      <c r="AS324" s="277"/>
      <c r="AT324" s="277"/>
    </row>
    <row r="325" spans="1:46" s="261" customFormat="1" ht="11.25">
      <c r="A325" s="294">
        <v>240</v>
      </c>
      <c r="B325" s="285" t="s">
        <v>491</v>
      </c>
      <c r="C325" s="274" t="s">
        <v>492</v>
      </c>
      <c r="D325" s="62" t="s">
        <v>852</v>
      </c>
      <c r="E325" s="62" t="s">
        <v>852</v>
      </c>
      <c r="F325" s="39">
        <f aca="true" t="shared" si="90" ref="F325:AB325">(F303+F305-F324)</f>
        <v>53967725.48915748</v>
      </c>
      <c r="G325" s="39">
        <f t="shared" si="90"/>
        <v>34888776.391488194</v>
      </c>
      <c r="H325" s="39">
        <f t="shared" si="90"/>
        <v>6221825.16927536</v>
      </c>
      <c r="I325" s="39">
        <f t="shared" si="90"/>
        <v>6470354.428708645</v>
      </c>
      <c r="J325" s="39">
        <f t="shared" si="90"/>
        <v>2772395.8633283665</v>
      </c>
      <c r="K325" s="39">
        <f t="shared" si="90"/>
        <v>2915808.19023004</v>
      </c>
      <c r="L325" s="39">
        <f t="shared" si="90"/>
        <v>-601744.9538843972</v>
      </c>
      <c r="M325" s="39">
        <f t="shared" si="90"/>
        <v>-313230.2615727325</v>
      </c>
      <c r="N325" s="39">
        <f t="shared" si="90"/>
        <v>1377654.9811108874</v>
      </c>
      <c r="O325" s="39">
        <f t="shared" si="90"/>
        <v>235885.68047310435</v>
      </c>
      <c r="P325" s="39">
        <f t="shared" si="90"/>
        <v>34888776.391488194</v>
      </c>
      <c r="Q325" s="39">
        <f t="shared" si="90"/>
        <v>6221825.16927536</v>
      </c>
      <c r="R325" s="39">
        <f t="shared" si="90"/>
        <v>6470354.428708645</v>
      </c>
      <c r="S325" s="39">
        <f t="shared" si="90"/>
        <v>2772395.8633283665</v>
      </c>
      <c r="T325" s="39">
        <f t="shared" si="90"/>
        <v>2080235.691839865</v>
      </c>
      <c r="U325" s="39">
        <f t="shared" si="90"/>
        <v>10261.849727518582</v>
      </c>
      <c r="V325" s="39">
        <f t="shared" si="90"/>
        <v>825310.6486626561</v>
      </c>
      <c r="W325" s="39">
        <f t="shared" si="90"/>
        <v>105050.65023156481</v>
      </c>
      <c r="X325" s="39">
        <f t="shared" si="90"/>
        <v>-313230.2615727325</v>
      </c>
      <c r="Y325" s="39">
        <f t="shared" si="90"/>
        <v>-706795.604115962</v>
      </c>
      <c r="Z325" s="39">
        <f t="shared" si="90"/>
        <v>1377654.9811108874</v>
      </c>
      <c r="AA325" s="39">
        <f t="shared" si="90"/>
        <v>228371.13145207352</v>
      </c>
      <c r="AB325" s="39">
        <f t="shared" si="90"/>
        <v>7514.5490210309235</v>
      </c>
      <c r="AC325" s="39"/>
      <c r="AD325" s="39"/>
      <c r="AE325" s="39"/>
      <c r="AF325" s="39"/>
      <c r="AG325" s="39"/>
      <c r="AH325"/>
      <c r="AI325"/>
      <c r="AJ325"/>
      <c r="AK325"/>
      <c r="AL325"/>
      <c r="AM325"/>
      <c r="AN325"/>
      <c r="AO325" s="277"/>
      <c r="AP325" s="277"/>
      <c r="AQ325" s="277"/>
      <c r="AR325" s="277"/>
      <c r="AS325" s="277"/>
      <c r="AT325" s="277"/>
    </row>
    <row r="326" spans="1:46" s="261" customFormat="1" ht="11.25">
      <c r="A326" s="301"/>
      <c r="B326" s="285"/>
      <c r="C326" s="62"/>
      <c r="D326" s="62"/>
      <c r="E326" s="62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/>
      <c r="AI326"/>
      <c r="AJ326"/>
      <c r="AK326"/>
      <c r="AL326"/>
      <c r="AM326"/>
      <c r="AN326"/>
      <c r="AO326" s="277"/>
      <c r="AP326" s="277"/>
      <c r="AQ326" s="277"/>
      <c r="AR326" s="277"/>
      <c r="AS326" s="277"/>
      <c r="AT326" s="277"/>
    </row>
    <row r="327" spans="1:46" s="261" customFormat="1" ht="11.25">
      <c r="A327" s="294">
        <v>241</v>
      </c>
      <c r="B327" s="278" t="s">
        <v>493</v>
      </c>
      <c r="C327" s="284" t="s">
        <v>494</v>
      </c>
      <c r="D327" s="62" t="s">
        <v>852</v>
      </c>
      <c r="E327" s="62" t="s">
        <v>852</v>
      </c>
      <c r="F327" s="39">
        <f aca="true" t="shared" si="91" ref="F327:AB327">(F325*F289)</f>
        <v>46046736.22700113</v>
      </c>
      <c r="G327" s="39">
        <f t="shared" si="91"/>
        <v>31446778.795477662</v>
      </c>
      <c r="H327" s="39">
        <f t="shared" si="91"/>
        <v>5225252.665548312</v>
      </c>
      <c r="I327" s="39">
        <f t="shared" si="91"/>
        <v>6000533.7828252725</v>
      </c>
      <c r="J327" s="39">
        <f t="shared" si="91"/>
        <v>2717069.350383423</v>
      </c>
      <c r="K327" s="39">
        <f t="shared" si="91"/>
        <v>2466322.1084075635</v>
      </c>
      <c r="L327" s="39">
        <f t="shared" si="91"/>
        <v>-589175.1796905319</v>
      </c>
      <c r="M327" s="39">
        <f t="shared" si="91"/>
        <v>-279397.2654561505</v>
      </c>
      <c r="N327" s="39">
        <f t="shared" si="91"/>
        <v>69907.1614079264</v>
      </c>
      <c r="O327" s="39">
        <f t="shared" si="91"/>
        <v>227279.90412603473</v>
      </c>
      <c r="P327" s="39">
        <f t="shared" si="91"/>
        <v>31446778.795477662</v>
      </c>
      <c r="Q327" s="39">
        <f t="shared" si="91"/>
        <v>5225252.665548312</v>
      </c>
      <c r="R327" s="39">
        <f t="shared" si="91"/>
        <v>6000533.7828252725</v>
      </c>
      <c r="S327" s="39">
        <f t="shared" si="91"/>
        <v>2717069.350383423</v>
      </c>
      <c r="T327" s="39">
        <f t="shared" si="91"/>
        <v>1757417.1137591195</v>
      </c>
      <c r="U327" s="39">
        <f t="shared" si="91"/>
        <v>9592.372392734662</v>
      </c>
      <c r="V327" s="39">
        <f t="shared" si="91"/>
        <v>699606.8904462224</v>
      </c>
      <c r="W327" s="39">
        <f t="shared" si="91"/>
        <v>103663.90225227874</v>
      </c>
      <c r="X327" s="39">
        <f t="shared" si="91"/>
        <v>-279397.2654561505</v>
      </c>
      <c r="Y327" s="39">
        <f t="shared" si="91"/>
        <v>-690409.6546255796</v>
      </c>
      <c r="Z327" s="39">
        <f t="shared" si="91"/>
        <v>69907.1614079264</v>
      </c>
      <c r="AA327" s="39">
        <f t="shared" si="91"/>
        <v>227385.63932868227</v>
      </c>
      <c r="AB327" s="39">
        <f t="shared" si="91"/>
        <v>3778.928625736681</v>
      </c>
      <c r="AC327" s="39"/>
      <c r="AD327" s="39"/>
      <c r="AE327" s="39"/>
      <c r="AF327" s="39"/>
      <c r="AG327" s="39"/>
      <c r="AH327"/>
      <c r="AI327"/>
      <c r="AJ327"/>
      <c r="AK327"/>
      <c r="AL327"/>
      <c r="AM327"/>
      <c r="AN327"/>
      <c r="AO327" s="277"/>
      <c r="AP327" s="277"/>
      <c r="AQ327" s="277"/>
      <c r="AR327" s="277"/>
      <c r="AS327" s="277"/>
      <c r="AT327" s="277"/>
    </row>
    <row r="328" spans="1:46" s="261" customFormat="1" ht="11.25">
      <c r="A328" s="294">
        <v>242</v>
      </c>
      <c r="B328" s="278" t="s">
        <v>495</v>
      </c>
      <c r="C328" s="284" t="s">
        <v>496</v>
      </c>
      <c r="D328" s="62" t="s">
        <v>852</v>
      </c>
      <c r="E328" s="62" t="s">
        <v>852</v>
      </c>
      <c r="F328" s="39">
        <f aca="true" t="shared" si="92" ref="F328:AB328">(F325*F290)</f>
        <v>3116497.3845159723</v>
      </c>
      <c r="G328" s="39">
        <f t="shared" si="92"/>
        <v>374371.4861197834</v>
      </c>
      <c r="H328" s="39">
        <f t="shared" si="92"/>
        <v>63778.32352430505</v>
      </c>
      <c r="I328" s="39">
        <f t="shared" si="92"/>
        <v>47046.67572634391</v>
      </c>
      <c r="J328" s="39">
        <f t="shared" si="92"/>
        <v>11903.503805097913</v>
      </c>
      <c r="K328" s="39">
        <f t="shared" si="92"/>
        <v>1700.419637719659</v>
      </c>
      <c r="L328" s="39">
        <f t="shared" si="92"/>
        <v>0</v>
      </c>
      <c r="M328" s="39">
        <f t="shared" si="92"/>
        <v>-18.683490274588323</v>
      </c>
      <c r="N328" s="39">
        <f t="shared" si="92"/>
        <v>1307747.819702961</v>
      </c>
      <c r="O328" s="39">
        <f t="shared" si="92"/>
        <v>84.79579510721285</v>
      </c>
      <c r="P328" s="39">
        <f t="shared" si="92"/>
        <v>374371.4861197834</v>
      </c>
      <c r="Q328" s="39">
        <f t="shared" si="92"/>
        <v>63778.32352430505</v>
      </c>
      <c r="R328" s="39">
        <f t="shared" si="92"/>
        <v>47046.67572634391</v>
      </c>
      <c r="S328" s="39">
        <f t="shared" si="92"/>
        <v>11903.503805097913</v>
      </c>
      <c r="T328" s="39">
        <f t="shared" si="92"/>
        <v>1539.6360487521717</v>
      </c>
      <c r="U328" s="39">
        <f t="shared" si="92"/>
        <v>0</v>
      </c>
      <c r="V328" s="39">
        <f t="shared" si="92"/>
        <v>117.37256585673062</v>
      </c>
      <c r="W328" s="39">
        <f t="shared" si="92"/>
        <v>0</v>
      </c>
      <c r="X328" s="39">
        <f t="shared" si="92"/>
        <v>-18.683490274588323</v>
      </c>
      <c r="Y328" s="39">
        <f t="shared" si="92"/>
        <v>0</v>
      </c>
      <c r="Z328" s="39">
        <f t="shared" si="92"/>
        <v>1307747.819702961</v>
      </c>
      <c r="AA328" s="39">
        <f t="shared" si="92"/>
        <v>4.867846670787448</v>
      </c>
      <c r="AB328" s="39">
        <f t="shared" si="92"/>
        <v>39.090200154760744</v>
      </c>
      <c r="AC328" s="39"/>
      <c r="AD328" s="39"/>
      <c r="AE328" s="39"/>
      <c r="AF328" s="39"/>
      <c r="AG328" s="39"/>
      <c r="AH328"/>
      <c r="AI328"/>
      <c r="AJ328"/>
      <c r="AK328"/>
      <c r="AL328"/>
      <c r="AM328"/>
      <c r="AN328"/>
      <c r="AO328" s="277"/>
      <c r="AP328" s="277"/>
      <c r="AQ328" s="277"/>
      <c r="AR328" s="277"/>
      <c r="AS328" s="277"/>
      <c r="AT328" s="277"/>
    </row>
    <row r="329" spans="1:46" s="261" customFormat="1" ht="11.25">
      <c r="A329" s="294">
        <v>243</v>
      </c>
      <c r="B329" s="278" t="s">
        <v>497</v>
      </c>
      <c r="C329" s="284" t="s">
        <v>498</v>
      </c>
      <c r="D329" s="62" t="s">
        <v>852</v>
      </c>
      <c r="E329" s="62" t="s">
        <v>852</v>
      </c>
      <c r="F329" s="39">
        <f aca="true" t="shared" si="93" ref="F329:AB329">(F325*F291)</f>
        <v>4804491.877640375</v>
      </c>
      <c r="G329" s="39">
        <f t="shared" si="93"/>
        <v>3067626.109890745</v>
      </c>
      <c r="H329" s="39">
        <f t="shared" si="93"/>
        <v>932794.1802027435</v>
      </c>
      <c r="I329" s="39">
        <f t="shared" si="93"/>
        <v>422773.97015702765</v>
      </c>
      <c r="J329" s="39">
        <f t="shared" si="93"/>
        <v>43423.00913984563</v>
      </c>
      <c r="K329" s="39">
        <f t="shared" si="93"/>
        <v>447785.66218475666</v>
      </c>
      <c r="L329" s="39">
        <f t="shared" si="93"/>
        <v>-12569.774193865209</v>
      </c>
      <c r="M329" s="39">
        <f t="shared" si="93"/>
        <v>-33814.31262630742</v>
      </c>
      <c r="N329" s="39">
        <f t="shared" si="93"/>
        <v>0</v>
      </c>
      <c r="O329" s="39">
        <f t="shared" si="93"/>
        <v>8520.980551962397</v>
      </c>
      <c r="P329" s="39">
        <f t="shared" si="93"/>
        <v>3067626.109890745</v>
      </c>
      <c r="Q329" s="39">
        <f t="shared" si="93"/>
        <v>932794.1802027435</v>
      </c>
      <c r="R329" s="39">
        <f t="shared" si="93"/>
        <v>422773.97015702765</v>
      </c>
      <c r="S329" s="39">
        <f t="shared" si="93"/>
        <v>43423.00913984563</v>
      </c>
      <c r="T329" s="39">
        <f t="shared" si="93"/>
        <v>321278.9420319932</v>
      </c>
      <c r="U329" s="39">
        <f t="shared" si="93"/>
        <v>669.4773347839207</v>
      </c>
      <c r="V329" s="39">
        <f t="shared" si="93"/>
        <v>125586.38565057701</v>
      </c>
      <c r="W329" s="39">
        <f t="shared" si="93"/>
        <v>1386.747979286064</v>
      </c>
      <c r="X329" s="39">
        <f t="shared" si="93"/>
        <v>-33814.31262630742</v>
      </c>
      <c r="Y329" s="39">
        <f t="shared" si="93"/>
        <v>-16385.949490382474</v>
      </c>
      <c r="Z329" s="39">
        <f t="shared" si="93"/>
        <v>0</v>
      </c>
      <c r="AA329" s="39">
        <f t="shared" si="93"/>
        <v>980.6242767204835</v>
      </c>
      <c r="AB329" s="39">
        <f t="shared" si="93"/>
        <v>3696.5301951394817</v>
      </c>
      <c r="AC329" s="39"/>
      <c r="AD329" s="39"/>
      <c r="AE329" s="39"/>
      <c r="AF329" s="39"/>
      <c r="AG329" s="39"/>
      <c r="AH329"/>
      <c r="AI329"/>
      <c r="AJ329"/>
      <c r="AK329"/>
      <c r="AL329"/>
      <c r="AM329"/>
      <c r="AN329"/>
      <c r="AO329" s="277"/>
      <c r="AP329" s="277"/>
      <c r="AQ329" s="277"/>
      <c r="AR329" s="277"/>
      <c r="AS329" s="277"/>
      <c r="AT329" s="277"/>
    </row>
    <row r="330" spans="1:46" s="261" customFormat="1" ht="11.25">
      <c r="A330" s="62"/>
      <c r="B330" s="278"/>
      <c r="C330" s="62"/>
      <c r="D330" s="62"/>
      <c r="E330" s="62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/>
      <c r="AI330"/>
      <c r="AJ330"/>
      <c r="AK330"/>
      <c r="AL330"/>
      <c r="AM330"/>
      <c r="AN330"/>
      <c r="AO330" s="277"/>
      <c r="AP330" s="277"/>
      <c r="AQ330" s="277"/>
      <c r="AR330" s="277"/>
      <c r="AS330" s="277"/>
      <c r="AT330" s="277"/>
    </row>
    <row r="331" spans="1:46" s="261" customFormat="1" ht="11.25">
      <c r="A331" s="294">
        <v>244</v>
      </c>
      <c r="B331" s="278" t="s">
        <v>499</v>
      </c>
      <c r="C331" s="284" t="s">
        <v>500</v>
      </c>
      <c r="D331" s="62" t="s">
        <v>852</v>
      </c>
      <c r="E331" s="62" t="s">
        <v>852</v>
      </c>
      <c r="F331" s="39">
        <f aca="true" t="shared" si="94" ref="F331:AB331">(F274+F327)</f>
        <v>88865021.22700113</v>
      </c>
      <c r="G331" s="39">
        <f t="shared" si="94"/>
        <v>58765273.25735053</v>
      </c>
      <c r="H331" s="39">
        <f t="shared" si="94"/>
        <v>10437949.584933896</v>
      </c>
      <c r="I331" s="39">
        <f t="shared" si="94"/>
        <v>10778234.430395745</v>
      </c>
      <c r="J331" s="39">
        <f t="shared" si="94"/>
        <v>4809617.861556153</v>
      </c>
      <c r="K331" s="39">
        <f t="shared" si="94"/>
        <v>5073183.093554724</v>
      </c>
      <c r="L331" s="39">
        <f t="shared" si="94"/>
        <v>-176634.93130302697</v>
      </c>
      <c r="M331" s="39">
        <f t="shared" si="94"/>
        <v>-159222.4752779167</v>
      </c>
      <c r="N331" s="39">
        <f t="shared" si="94"/>
        <v>201444.3534947419</v>
      </c>
      <c r="O331" s="39">
        <f t="shared" si="94"/>
        <v>373011.14832466596</v>
      </c>
      <c r="P331" s="39">
        <f t="shared" si="94"/>
        <v>58765273.25735053</v>
      </c>
      <c r="Q331" s="39">
        <f t="shared" si="94"/>
        <v>10437949.584933896</v>
      </c>
      <c r="R331" s="39">
        <f t="shared" si="94"/>
        <v>10778234.430395745</v>
      </c>
      <c r="S331" s="39">
        <f t="shared" si="94"/>
        <v>4809617.861556153</v>
      </c>
      <c r="T331" s="39">
        <f t="shared" si="94"/>
        <v>3679599.5894757733</v>
      </c>
      <c r="U331" s="39">
        <f t="shared" si="94"/>
        <v>18751.324633480137</v>
      </c>
      <c r="V331" s="39">
        <f t="shared" si="94"/>
        <v>1375126.447635984</v>
      </c>
      <c r="W331" s="39">
        <f t="shared" si="94"/>
        <v>199232.59587752604</v>
      </c>
      <c r="X331" s="39">
        <f t="shared" si="94"/>
        <v>-159222.4752779167</v>
      </c>
      <c r="Y331" s="39">
        <f t="shared" si="94"/>
        <v>-373438.0998633219</v>
      </c>
      <c r="Z331" s="39">
        <f t="shared" si="94"/>
        <v>201444.3534947419</v>
      </c>
      <c r="AA331" s="39">
        <f t="shared" si="94"/>
        <v>368152.06798172195</v>
      </c>
      <c r="AB331" s="39">
        <f t="shared" si="94"/>
        <v>8743.74417132817</v>
      </c>
      <c r="AC331" s="39"/>
      <c r="AD331" s="39"/>
      <c r="AE331" s="39"/>
      <c r="AF331" s="39"/>
      <c r="AG331" s="39"/>
      <c r="AH331"/>
      <c r="AI331"/>
      <c r="AJ331"/>
      <c r="AK331"/>
      <c r="AL331"/>
      <c r="AM331"/>
      <c r="AN331"/>
      <c r="AO331" s="277"/>
      <c r="AP331" s="277"/>
      <c r="AQ331" s="277"/>
      <c r="AR331" s="277"/>
      <c r="AS331" s="277"/>
      <c r="AT331" s="277"/>
    </row>
    <row r="332" spans="1:46" s="261" customFormat="1" ht="11.25">
      <c r="A332" s="294">
        <v>245</v>
      </c>
      <c r="B332" s="278" t="s">
        <v>501</v>
      </c>
      <c r="C332" s="284" t="s">
        <v>502</v>
      </c>
      <c r="D332" s="62" t="s">
        <v>852</v>
      </c>
      <c r="E332" s="62" t="s">
        <v>852</v>
      </c>
      <c r="F332" s="39">
        <f aca="true" t="shared" si="95" ref="F332:AB332">(F280+F328)</f>
        <v>6014489.384515973</v>
      </c>
      <c r="G332" s="39">
        <f t="shared" si="95"/>
        <v>699596.0643432672</v>
      </c>
      <c r="H332" s="39">
        <f t="shared" si="95"/>
        <v>127403.39427939279</v>
      </c>
      <c r="I332" s="39">
        <f t="shared" si="95"/>
        <v>84505.83206459205</v>
      </c>
      <c r="J332" s="39">
        <f t="shared" si="95"/>
        <v>21070.976531394554</v>
      </c>
      <c r="K332" s="39">
        <f t="shared" si="95"/>
        <v>3497.7345937987575</v>
      </c>
      <c r="L332" s="39">
        <f t="shared" si="95"/>
        <v>0</v>
      </c>
      <c r="M332" s="39">
        <f t="shared" si="95"/>
        <v>-10.647318124227366</v>
      </c>
      <c r="N332" s="39">
        <f t="shared" si="95"/>
        <v>3768403.819702961</v>
      </c>
      <c r="O332" s="39">
        <f t="shared" si="95"/>
        <v>139.1666237614423</v>
      </c>
      <c r="P332" s="39">
        <f t="shared" si="95"/>
        <v>699596.0643432672</v>
      </c>
      <c r="Q332" s="39">
        <f t="shared" si="95"/>
        <v>127403.39427939279</v>
      </c>
      <c r="R332" s="39">
        <f t="shared" si="95"/>
        <v>84505.83206459205</v>
      </c>
      <c r="S332" s="39">
        <f t="shared" si="95"/>
        <v>21070.976531394554</v>
      </c>
      <c r="T332" s="39">
        <f t="shared" si="95"/>
        <v>3223.619554274524</v>
      </c>
      <c r="U332" s="39">
        <f t="shared" si="95"/>
        <v>0</v>
      </c>
      <c r="V332" s="39">
        <f t="shared" si="95"/>
        <v>230.70401641347652</v>
      </c>
      <c r="W332" s="39">
        <f t="shared" si="95"/>
        <v>0</v>
      </c>
      <c r="X332" s="39">
        <f t="shared" si="95"/>
        <v>-10.647318124227366</v>
      </c>
      <c r="Y332" s="39">
        <f t="shared" si="95"/>
        <v>0</v>
      </c>
      <c r="Z332" s="39">
        <f t="shared" si="95"/>
        <v>3768403.819702961</v>
      </c>
      <c r="AA332" s="39">
        <f t="shared" si="95"/>
        <v>7.881358839367497</v>
      </c>
      <c r="AB332" s="39">
        <f t="shared" si="95"/>
        <v>90.44751664041016</v>
      </c>
      <c r="AC332" s="39"/>
      <c r="AD332" s="39"/>
      <c r="AE332" s="39"/>
      <c r="AF332" s="39"/>
      <c r="AG332" s="39"/>
      <c r="AH332"/>
      <c r="AI332"/>
      <c r="AJ332"/>
      <c r="AK332"/>
      <c r="AL332"/>
      <c r="AM332"/>
      <c r="AN332"/>
      <c r="AO332" s="277"/>
      <c r="AP332" s="277"/>
      <c r="AQ332" s="277"/>
      <c r="AR332" s="277"/>
      <c r="AS332" s="277"/>
      <c r="AT332" s="277"/>
    </row>
    <row r="333" spans="1:46" s="261" customFormat="1" ht="11.25">
      <c r="A333" s="294"/>
      <c r="B333" s="278"/>
      <c r="C333" s="284"/>
      <c r="D333" s="62"/>
      <c r="E333" s="62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/>
      <c r="AI333"/>
      <c r="AJ333"/>
      <c r="AK333"/>
      <c r="AL333"/>
      <c r="AM333"/>
      <c r="AN333"/>
      <c r="AO333" s="277"/>
      <c r="AP333" s="277"/>
      <c r="AQ333" s="277"/>
      <c r="AR333" s="277"/>
      <c r="AS333" s="277"/>
      <c r="AT333" s="277"/>
    </row>
    <row r="334" spans="1:46" s="261" customFormat="1" ht="11.25">
      <c r="A334" s="294">
        <v>246</v>
      </c>
      <c r="B334" s="278" t="s">
        <v>503</v>
      </c>
      <c r="C334" s="284" t="s">
        <v>504</v>
      </c>
      <c r="D334" s="62" t="s">
        <v>852</v>
      </c>
      <c r="E334" s="62" t="s">
        <v>852</v>
      </c>
      <c r="F334" s="39">
        <f aca="true" t="shared" si="96" ref="F334:AB334">(F286+F329)</f>
        <v>9272128.877640374</v>
      </c>
      <c r="G334" s="39">
        <f t="shared" si="96"/>
        <v>5732539.023203143</v>
      </c>
      <c r="H334" s="39">
        <f t="shared" si="96"/>
        <v>1863346.9516740176</v>
      </c>
      <c r="I334" s="39">
        <f t="shared" si="96"/>
        <v>759391.935174822</v>
      </c>
      <c r="J334" s="39">
        <f t="shared" si="96"/>
        <v>76865.20048965469</v>
      </c>
      <c r="K334" s="39">
        <f t="shared" si="96"/>
        <v>921087.575377041</v>
      </c>
      <c r="L334" s="39">
        <f t="shared" si="96"/>
        <v>-3768.4228354530296</v>
      </c>
      <c r="M334" s="39">
        <f t="shared" si="96"/>
        <v>-19270.047426527017</v>
      </c>
      <c r="N334" s="39">
        <f t="shared" si="96"/>
        <v>0</v>
      </c>
      <c r="O334" s="39">
        <f t="shared" si="96"/>
        <v>13984.609650209517</v>
      </c>
      <c r="P334" s="39">
        <f t="shared" si="96"/>
        <v>5732539.023203143</v>
      </c>
      <c r="Q334" s="39">
        <f t="shared" si="96"/>
        <v>1863346.9516740176</v>
      </c>
      <c r="R334" s="39">
        <f t="shared" si="96"/>
        <v>759391.935174822</v>
      </c>
      <c r="S334" s="39">
        <f t="shared" si="96"/>
        <v>76865.20048965469</v>
      </c>
      <c r="T334" s="39">
        <f t="shared" si="96"/>
        <v>672679.1573569302</v>
      </c>
      <c r="U334" s="39">
        <f t="shared" si="96"/>
        <v>1308.7051174950784</v>
      </c>
      <c r="V334" s="39">
        <f t="shared" si="96"/>
        <v>246848.85573521326</v>
      </c>
      <c r="W334" s="39">
        <f t="shared" si="96"/>
        <v>2665.2035447083795</v>
      </c>
      <c r="X334" s="39">
        <f t="shared" si="96"/>
        <v>-19270.047426527017</v>
      </c>
      <c r="Y334" s="39">
        <f t="shared" si="96"/>
        <v>-8863.05369739261</v>
      </c>
      <c r="Z334" s="39">
        <f t="shared" si="96"/>
        <v>0</v>
      </c>
      <c r="AA334" s="39">
        <f t="shared" si="96"/>
        <v>1587.6941765257193</v>
      </c>
      <c r="AB334" s="39">
        <f t="shared" si="96"/>
        <v>8553.089393581367</v>
      </c>
      <c r="AC334" s="39"/>
      <c r="AD334" s="39"/>
      <c r="AE334" s="39"/>
      <c r="AF334" s="39"/>
      <c r="AG334" s="39"/>
      <c r="AH334"/>
      <c r="AI334"/>
      <c r="AJ334"/>
      <c r="AK334"/>
      <c r="AL334"/>
      <c r="AM334"/>
      <c r="AN334"/>
      <c r="AO334" s="277"/>
      <c r="AP334" s="277"/>
      <c r="AQ334" s="277"/>
      <c r="AR334" s="277"/>
      <c r="AS334" s="277"/>
      <c r="AT334" s="277"/>
    </row>
    <row r="335" spans="1:46" s="261" customFormat="1" ht="11.25">
      <c r="A335" s="294">
        <v>247</v>
      </c>
      <c r="B335" s="159" t="s">
        <v>505</v>
      </c>
      <c r="C335" s="158" t="s">
        <v>1099</v>
      </c>
      <c r="D335" s="262" t="s">
        <v>852</v>
      </c>
      <c r="E335" s="158" t="s">
        <v>1100</v>
      </c>
      <c r="F335" s="39">
        <v>513084</v>
      </c>
      <c r="G335" s="39">
        <v>395835.434413177</v>
      </c>
      <c r="H335" s="39">
        <v>60672.717299729804</v>
      </c>
      <c r="I335" s="39">
        <v>19976.233357845078</v>
      </c>
      <c r="J335" s="39">
        <v>11685.782925133608</v>
      </c>
      <c r="K335" s="39">
        <v>12693.953353818457</v>
      </c>
      <c r="L335" s="39">
        <v>3189.155409960441</v>
      </c>
      <c r="M335" s="39">
        <v>7108.26807291327</v>
      </c>
      <c r="N335" s="39">
        <v>1547.1674250837837</v>
      </c>
      <c r="O335" s="39">
        <v>375.28774233850737</v>
      </c>
      <c r="P335" s="39">
        <v>395835.434413177</v>
      </c>
      <c r="Q335" s="39">
        <v>60672.717299729804</v>
      </c>
      <c r="R335" s="39">
        <v>19976.233357845078</v>
      </c>
      <c r="S335" s="39">
        <v>11685.782925133608</v>
      </c>
      <c r="T335" s="39">
        <v>9860.39317680377</v>
      </c>
      <c r="U335" s="39">
        <v>18.910033442958884</v>
      </c>
      <c r="V335" s="39">
        <v>2814.650143571728</v>
      </c>
      <c r="W335" s="39">
        <v>454.8275602556358</v>
      </c>
      <c r="X335" s="39">
        <v>7108.26807291327</v>
      </c>
      <c r="Y335" s="39">
        <v>2734.327849704805</v>
      </c>
      <c r="Z335" s="39">
        <v>1547.1674250837837</v>
      </c>
      <c r="AA335" s="39">
        <v>27.943976710419825</v>
      </c>
      <c r="AB335" s="39">
        <v>347.34376562808757</v>
      </c>
      <c r="AC335" s="39"/>
      <c r="AD335" s="39"/>
      <c r="AE335" s="39"/>
      <c r="AF335" s="39"/>
      <c r="AG335" s="39"/>
      <c r="AH335"/>
      <c r="AI335"/>
      <c r="AJ335"/>
      <c r="AK335"/>
      <c r="AL335"/>
      <c r="AM335"/>
      <c r="AN335"/>
      <c r="AO335" s="277"/>
      <c r="AP335" s="277"/>
      <c r="AQ335" s="277"/>
      <c r="AR335" s="277"/>
      <c r="AS335" s="277"/>
      <c r="AT335" s="277"/>
    </row>
    <row r="336" spans="1:46" s="261" customFormat="1" ht="11.25">
      <c r="A336" s="294">
        <v>248</v>
      </c>
      <c r="B336" s="159" t="s">
        <v>506</v>
      </c>
      <c r="C336" s="158" t="s">
        <v>1102</v>
      </c>
      <c r="D336" s="262" t="s">
        <v>852</v>
      </c>
      <c r="E336" s="158" t="s">
        <v>974</v>
      </c>
      <c r="F336" s="39">
        <v>14339835</v>
      </c>
      <c r="G336" s="39">
        <v>11955053.628616424</v>
      </c>
      <c r="H336" s="39">
        <v>1617516.6657241734</v>
      </c>
      <c r="I336" s="39">
        <v>194619.05531376865</v>
      </c>
      <c r="J336" s="39">
        <v>20114.001240100828</v>
      </c>
      <c r="K336" s="39">
        <v>14143.429919719525</v>
      </c>
      <c r="L336" s="39">
        <v>190174.24165221944</v>
      </c>
      <c r="M336" s="39">
        <v>334345.2857013685</v>
      </c>
      <c r="N336" s="39">
        <v>0</v>
      </c>
      <c r="O336" s="39">
        <v>13868.69183222152</v>
      </c>
      <c r="P336" s="39">
        <v>11955053.628616424</v>
      </c>
      <c r="Q336" s="39">
        <v>1617516.6657241734</v>
      </c>
      <c r="R336" s="39">
        <v>194619.05531376865</v>
      </c>
      <c r="S336" s="39">
        <v>20114.001240100828</v>
      </c>
      <c r="T336" s="39">
        <v>11704.845145717763</v>
      </c>
      <c r="U336" s="39">
        <v>135.02271019512557</v>
      </c>
      <c r="V336" s="39">
        <v>2303.562063806635</v>
      </c>
      <c r="W336" s="39">
        <v>24936.130144164286</v>
      </c>
      <c r="X336" s="39">
        <v>334345.2857013685</v>
      </c>
      <c r="Y336" s="39">
        <v>165238.11150805515</v>
      </c>
      <c r="Z336" s="39">
        <v>0</v>
      </c>
      <c r="AA336" s="39">
        <v>1540.9657591357245</v>
      </c>
      <c r="AB336" s="39">
        <v>12327.726073085796</v>
      </c>
      <c r="AC336" s="39"/>
      <c r="AD336" s="39"/>
      <c r="AE336" s="39"/>
      <c r="AF336" s="39"/>
      <c r="AG336" s="39"/>
      <c r="AH336"/>
      <c r="AI336"/>
      <c r="AJ336"/>
      <c r="AK336"/>
      <c r="AL336"/>
      <c r="AM336"/>
      <c r="AN336"/>
      <c r="AO336" s="277"/>
      <c r="AP336" s="277"/>
      <c r="AQ336" s="277"/>
      <c r="AR336" s="277"/>
      <c r="AS336" s="277"/>
      <c r="AT336" s="277"/>
    </row>
    <row r="337" spans="1:46" s="261" customFormat="1" ht="11.25">
      <c r="A337" s="294">
        <v>249</v>
      </c>
      <c r="B337" s="159" t="s">
        <v>507</v>
      </c>
      <c r="C337" s="158" t="s">
        <v>1104</v>
      </c>
      <c r="D337" s="262" t="s">
        <v>852</v>
      </c>
      <c r="E337" s="158" t="s">
        <v>982</v>
      </c>
      <c r="F337" s="39">
        <v>12986680</v>
      </c>
      <c r="G337" s="39">
        <v>10652861.062924623</v>
      </c>
      <c r="H337" s="39">
        <v>1579790.6459194291</v>
      </c>
      <c r="I337" s="39">
        <v>155280.932700072</v>
      </c>
      <c r="J337" s="39">
        <v>183977.6670386844</v>
      </c>
      <c r="K337" s="39">
        <v>308933.11744705244</v>
      </c>
      <c r="L337" s="39">
        <v>21899.823812248796</v>
      </c>
      <c r="M337" s="39">
        <v>33063.122189880756</v>
      </c>
      <c r="N337" s="39">
        <v>39786.58155673282</v>
      </c>
      <c r="O337" s="39">
        <v>11087.046411275363</v>
      </c>
      <c r="P337" s="39">
        <v>10652861.062924623</v>
      </c>
      <c r="Q337" s="39">
        <v>1579790.6459194291</v>
      </c>
      <c r="R337" s="39">
        <v>155280.932700072</v>
      </c>
      <c r="S337" s="39">
        <v>183977.6670386844</v>
      </c>
      <c r="T337" s="39">
        <v>181192.0020556363</v>
      </c>
      <c r="U337" s="39">
        <v>180.074375094203</v>
      </c>
      <c r="V337" s="39">
        <v>127561.04101632196</v>
      </c>
      <c r="W337" s="39">
        <v>5309.235713048899</v>
      </c>
      <c r="X337" s="39">
        <v>33063.122189880756</v>
      </c>
      <c r="Y337" s="39">
        <v>16590.588099199897</v>
      </c>
      <c r="Z337" s="39">
        <v>39786.58155673282</v>
      </c>
      <c r="AA337" s="39">
        <v>317.22638528795045</v>
      </c>
      <c r="AB337" s="39">
        <v>10769.820025987414</v>
      </c>
      <c r="AC337" s="39"/>
      <c r="AD337" s="39"/>
      <c r="AE337" s="39"/>
      <c r="AF337" s="39"/>
      <c r="AG337" s="39"/>
      <c r="AH337"/>
      <c r="AI337"/>
      <c r="AJ337"/>
      <c r="AK337"/>
      <c r="AL337"/>
      <c r="AM337"/>
      <c r="AN337"/>
      <c r="AO337" s="277"/>
      <c r="AP337" s="277"/>
      <c r="AQ337" s="277"/>
      <c r="AR337" s="277"/>
      <c r="AS337" s="277"/>
      <c r="AT337" s="277"/>
    </row>
    <row r="338" spans="1:46" s="261" customFormat="1" ht="11.25">
      <c r="A338" s="294">
        <v>250</v>
      </c>
      <c r="B338" s="159" t="s">
        <v>508</v>
      </c>
      <c r="C338" s="158" t="s">
        <v>1109</v>
      </c>
      <c r="D338" s="262" t="s">
        <v>852</v>
      </c>
      <c r="E338" s="158" t="s">
        <v>1110</v>
      </c>
      <c r="F338" s="39">
        <v>45412</v>
      </c>
      <c r="G338" s="39">
        <v>40051.94266934946</v>
      </c>
      <c r="H338" s="39">
        <v>4709.135331175617</v>
      </c>
      <c r="I338" s="39">
        <v>341.5538009262478</v>
      </c>
      <c r="J338" s="39">
        <v>31.10175339560204</v>
      </c>
      <c r="K338" s="39">
        <v>30.58339083900867</v>
      </c>
      <c r="L338" s="39">
        <v>0.7539819004994432</v>
      </c>
      <c r="M338" s="39">
        <v>0.942477375624304</v>
      </c>
      <c r="N338" s="39">
        <v>245.56248021891244</v>
      </c>
      <c r="O338" s="39">
        <v>0.42411481903093684</v>
      </c>
      <c r="P338" s="39">
        <v>40051.94266934946</v>
      </c>
      <c r="Q338" s="39">
        <v>4709.135331175617</v>
      </c>
      <c r="R338" s="39">
        <v>341.5538009262478</v>
      </c>
      <c r="S338" s="39">
        <v>31.10175339560204</v>
      </c>
      <c r="T338" s="39">
        <v>22.430961539858437</v>
      </c>
      <c r="U338" s="39">
        <v>0.0471238687812152</v>
      </c>
      <c r="V338" s="39">
        <v>8.105305430369015</v>
      </c>
      <c r="W338" s="39">
        <v>0.0942477375624304</v>
      </c>
      <c r="X338" s="39">
        <v>0.942477375624304</v>
      </c>
      <c r="Y338" s="39">
        <v>0.6597341629370128</v>
      </c>
      <c r="Z338" s="39">
        <v>245.56248021891244</v>
      </c>
      <c r="AA338" s="39">
        <v>0.0471238687812152</v>
      </c>
      <c r="AB338" s="39">
        <v>0.3769909502497216</v>
      </c>
      <c r="AC338" s="39"/>
      <c r="AD338" s="39"/>
      <c r="AE338" s="39"/>
      <c r="AF338" s="39"/>
      <c r="AG338" s="39"/>
      <c r="AH338"/>
      <c r="AI338"/>
      <c r="AJ338"/>
      <c r="AK338"/>
      <c r="AL338"/>
      <c r="AM338"/>
      <c r="AN338"/>
      <c r="AO338" s="277"/>
      <c r="AP338" s="277"/>
      <c r="AQ338" s="277"/>
      <c r="AR338" s="277"/>
      <c r="AS338" s="277"/>
      <c r="AT338" s="277"/>
    </row>
    <row r="339" spans="1:46" s="261" customFormat="1" ht="21">
      <c r="A339" s="294">
        <v>251</v>
      </c>
      <c r="B339" s="295" t="s">
        <v>509</v>
      </c>
      <c r="C339" s="160" t="s">
        <v>510</v>
      </c>
      <c r="D339" s="262" t="s">
        <v>852</v>
      </c>
      <c r="E339" s="262" t="s">
        <v>852</v>
      </c>
      <c r="F339" s="39">
        <f aca="true" t="shared" si="97" ref="F339:AB339">(F334+F335+F336+F337+F338)</f>
        <v>37157139.877640374</v>
      </c>
      <c r="G339" s="39">
        <f t="shared" si="97"/>
        <v>28776341.09182672</v>
      </c>
      <c r="H339" s="39">
        <f t="shared" si="97"/>
        <v>5126036.115948525</v>
      </c>
      <c r="I339" s="39">
        <f t="shared" si="97"/>
        <v>1129609.710347434</v>
      </c>
      <c r="J339" s="39">
        <f t="shared" si="97"/>
        <v>292673.7534469691</v>
      </c>
      <c r="K339" s="39">
        <f t="shared" si="97"/>
        <v>1256888.6594884705</v>
      </c>
      <c r="L339" s="39">
        <f t="shared" si="97"/>
        <v>211495.55202087614</v>
      </c>
      <c r="M339" s="39">
        <f t="shared" si="97"/>
        <v>355247.57101501117</v>
      </c>
      <c r="N339" s="39">
        <f t="shared" si="97"/>
        <v>41579.31146203551</v>
      </c>
      <c r="O339" s="39">
        <f t="shared" si="97"/>
        <v>39316.05975086394</v>
      </c>
      <c r="P339" s="39">
        <f t="shared" si="97"/>
        <v>28776341.09182672</v>
      </c>
      <c r="Q339" s="39">
        <f t="shared" si="97"/>
        <v>5126036.115948525</v>
      </c>
      <c r="R339" s="39">
        <f t="shared" si="97"/>
        <v>1129609.710347434</v>
      </c>
      <c r="S339" s="39">
        <f t="shared" si="97"/>
        <v>292673.7534469691</v>
      </c>
      <c r="T339" s="39">
        <f t="shared" si="97"/>
        <v>875458.8286966278</v>
      </c>
      <c r="U339" s="39">
        <f t="shared" si="97"/>
        <v>1642.759360096147</v>
      </c>
      <c r="V339" s="39">
        <f t="shared" si="97"/>
        <v>379536.21426434396</v>
      </c>
      <c r="W339" s="39">
        <f t="shared" si="97"/>
        <v>33365.49120991476</v>
      </c>
      <c r="X339" s="39">
        <f t="shared" si="97"/>
        <v>355247.57101501117</v>
      </c>
      <c r="Y339" s="39">
        <f t="shared" si="97"/>
        <v>175700.6334937302</v>
      </c>
      <c r="Z339" s="39">
        <f t="shared" si="97"/>
        <v>41579.31146203551</v>
      </c>
      <c r="AA339" s="39">
        <f t="shared" si="97"/>
        <v>3473.8774215285953</v>
      </c>
      <c r="AB339" s="39">
        <f t="shared" si="97"/>
        <v>31998.35624923291</v>
      </c>
      <c r="AC339" s="39"/>
      <c r="AD339" s="39"/>
      <c r="AE339" s="39"/>
      <c r="AF339" s="39"/>
      <c r="AG339" s="39"/>
      <c r="AH339"/>
      <c r="AI339"/>
      <c r="AJ339"/>
      <c r="AK339"/>
      <c r="AL339"/>
      <c r="AM339"/>
      <c r="AN339"/>
      <c r="AO339" s="277"/>
      <c r="AP339" s="277"/>
      <c r="AQ339" s="277"/>
      <c r="AR339" s="277"/>
      <c r="AS339" s="277"/>
      <c r="AT339" s="277"/>
    </row>
    <row r="340" spans="1:46" s="261" customFormat="1" ht="11.25">
      <c r="A340" s="294"/>
      <c r="B340" s="163"/>
      <c r="C340" s="158"/>
      <c r="D340" s="262"/>
      <c r="E340" s="158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/>
      <c r="AI340"/>
      <c r="AJ340"/>
      <c r="AK340"/>
      <c r="AL340"/>
      <c r="AM340"/>
      <c r="AN340"/>
      <c r="AO340" s="277"/>
      <c r="AP340" s="277"/>
      <c r="AQ340" s="277"/>
      <c r="AR340" s="277"/>
      <c r="AS340" s="277"/>
      <c r="AT340" s="277"/>
    </row>
    <row r="341" spans="1:46" s="261" customFormat="1" ht="11.25">
      <c r="A341" s="294"/>
      <c r="B341" s="163" t="s">
        <v>511</v>
      </c>
      <c r="C341" s="158"/>
      <c r="D341" s="262"/>
      <c r="E341" s="158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/>
      <c r="AI341"/>
      <c r="AJ341"/>
      <c r="AK341"/>
      <c r="AL341"/>
      <c r="AM341"/>
      <c r="AN341"/>
      <c r="AO341" s="277"/>
      <c r="AP341" s="277"/>
      <c r="AQ341" s="277"/>
      <c r="AR341" s="277"/>
      <c r="AS341" s="277"/>
      <c r="AT341" s="277"/>
    </row>
    <row r="342" spans="1:46" s="261" customFormat="1" ht="11.25">
      <c r="A342" s="294">
        <v>252</v>
      </c>
      <c r="B342" s="278" t="s">
        <v>512</v>
      </c>
      <c r="C342" s="294" t="s">
        <v>1115</v>
      </c>
      <c r="D342" s="262" t="s">
        <v>852</v>
      </c>
      <c r="E342" s="152" t="s">
        <v>1116</v>
      </c>
      <c r="F342" s="39">
        <v>1966913</v>
      </c>
      <c r="G342" s="39">
        <v>1742778.3646999125</v>
      </c>
      <c r="H342" s="39">
        <v>203034.8595734969</v>
      </c>
      <c r="I342" s="39">
        <v>13494.48880912611</v>
      </c>
      <c r="J342" s="39">
        <v>1062.445345698684</v>
      </c>
      <c r="K342" s="39">
        <v>1345.6250733111729</v>
      </c>
      <c r="L342" s="39">
        <v>29.815473767723468</v>
      </c>
      <c r="M342" s="39">
        <v>40.444636347372175</v>
      </c>
      <c r="N342" s="39">
        <v>5107.796986423568</v>
      </c>
      <c r="O342" s="39">
        <v>19.15940191572122</v>
      </c>
      <c r="P342" s="39">
        <v>1742778.3646999125</v>
      </c>
      <c r="Q342" s="39">
        <v>203034.8595734969</v>
      </c>
      <c r="R342" s="39">
        <v>13494.48880912611</v>
      </c>
      <c r="S342" s="39">
        <v>1062.445345698684</v>
      </c>
      <c r="T342" s="39">
        <v>975.1516661837967</v>
      </c>
      <c r="U342" s="39">
        <v>2.125832515929742</v>
      </c>
      <c r="V342" s="39">
        <v>368.3475746114464</v>
      </c>
      <c r="W342" s="39">
        <v>6.390952183965996</v>
      </c>
      <c r="X342" s="39">
        <v>40.444636347372175</v>
      </c>
      <c r="Y342" s="39">
        <v>23.42452158375747</v>
      </c>
      <c r="Z342" s="39">
        <v>5107.796986423568</v>
      </c>
      <c r="AA342" s="39">
        <v>2.125832515929742</v>
      </c>
      <c r="AB342" s="39">
        <v>17.033569399791478</v>
      </c>
      <c r="AC342" s="39"/>
      <c r="AD342" s="39"/>
      <c r="AE342" s="39"/>
      <c r="AF342" s="39"/>
      <c r="AG342" s="39"/>
      <c r="AH342"/>
      <c r="AI342"/>
      <c r="AJ342"/>
      <c r="AK342"/>
      <c r="AL342"/>
      <c r="AM342"/>
      <c r="AN342"/>
      <c r="AO342" s="277"/>
      <c r="AP342" s="277"/>
      <c r="AQ342" s="277"/>
      <c r="AR342" s="277"/>
      <c r="AS342" s="277"/>
      <c r="AT342" s="277"/>
    </row>
    <row r="343" spans="1:46" s="261" customFormat="1" ht="11.25">
      <c r="A343" s="294">
        <v>253</v>
      </c>
      <c r="B343" s="278" t="s">
        <v>513</v>
      </c>
      <c r="C343" s="294" t="s">
        <v>1120</v>
      </c>
      <c r="D343" s="262" t="s">
        <v>852</v>
      </c>
      <c r="E343" s="294" t="s">
        <v>1110</v>
      </c>
      <c r="F343" s="39">
        <v>432496</v>
      </c>
      <c r="G343" s="39">
        <v>381447.74501724134</v>
      </c>
      <c r="H343" s="39">
        <v>44848.9869239877</v>
      </c>
      <c r="I343" s="39">
        <v>3252.89907261073</v>
      </c>
      <c r="J343" s="39">
        <v>296.20769700925524</v>
      </c>
      <c r="K343" s="39">
        <v>291.270902059101</v>
      </c>
      <c r="L343" s="39">
        <v>7.1807926547698235</v>
      </c>
      <c r="M343" s="39">
        <v>8.975990818462279</v>
      </c>
      <c r="N343" s="39">
        <v>2338.6944077503467</v>
      </c>
      <c r="O343" s="39">
        <v>4.039195868308025</v>
      </c>
      <c r="P343" s="39">
        <v>381447.74501724134</v>
      </c>
      <c r="Q343" s="39">
        <v>44848.9869239877</v>
      </c>
      <c r="R343" s="39">
        <v>3252.89907261073</v>
      </c>
      <c r="S343" s="39">
        <v>296.20769700925524</v>
      </c>
      <c r="T343" s="39">
        <v>213.62858147940224</v>
      </c>
      <c r="U343" s="39">
        <v>0.4487995409231139</v>
      </c>
      <c r="V343" s="39">
        <v>77.1935210387756</v>
      </c>
      <c r="W343" s="39">
        <v>0.8975990818462278</v>
      </c>
      <c r="X343" s="39">
        <v>8.975990818462279</v>
      </c>
      <c r="Y343" s="39">
        <v>6.2831935729235955</v>
      </c>
      <c r="Z343" s="39">
        <v>2338.6944077503467</v>
      </c>
      <c r="AA343" s="39">
        <v>0.4487995409231139</v>
      </c>
      <c r="AB343" s="39">
        <v>3.5903963273849113</v>
      </c>
      <c r="AC343" s="39"/>
      <c r="AD343" s="39"/>
      <c r="AE343" s="39"/>
      <c r="AF343" s="39"/>
      <c r="AG343" s="39"/>
      <c r="AH343"/>
      <c r="AI343"/>
      <c r="AJ343"/>
      <c r="AK343"/>
      <c r="AL343"/>
      <c r="AM343"/>
      <c r="AN343"/>
      <c r="AO343" s="277"/>
      <c r="AP343" s="277"/>
      <c r="AQ343" s="277"/>
      <c r="AR343" s="277"/>
      <c r="AS343" s="277"/>
      <c r="AT343" s="277"/>
    </row>
    <row r="344" spans="1:46" s="261" customFormat="1" ht="11.25">
      <c r="A344" s="294">
        <v>254</v>
      </c>
      <c r="B344" s="278" t="s">
        <v>514</v>
      </c>
      <c r="C344" s="297" t="s">
        <v>1122</v>
      </c>
      <c r="D344" s="262" t="s">
        <v>852</v>
      </c>
      <c r="E344" s="294" t="s">
        <v>1110</v>
      </c>
      <c r="F344" s="39">
        <v>44346</v>
      </c>
      <c r="G344" s="39">
        <v>39111.76450310427</v>
      </c>
      <c r="H344" s="39">
        <v>4598.593221974674</v>
      </c>
      <c r="I344" s="39">
        <v>333.5361766906409</v>
      </c>
      <c r="J344" s="39">
        <v>30.371671718518627</v>
      </c>
      <c r="K344" s="39">
        <v>29.865477189876646</v>
      </c>
      <c r="L344" s="39">
        <v>0.7362829507519666</v>
      </c>
      <c r="M344" s="39">
        <v>0.9203536884399584</v>
      </c>
      <c r="N344" s="39">
        <v>239.79815352303115</v>
      </c>
      <c r="O344" s="39">
        <v>0.41415915979798124</v>
      </c>
      <c r="P344" s="39">
        <v>39111.76450310427</v>
      </c>
      <c r="Q344" s="39">
        <v>4598.593221974674</v>
      </c>
      <c r="R344" s="39">
        <v>333.5361766906409</v>
      </c>
      <c r="S344" s="39">
        <v>30.371671718518627</v>
      </c>
      <c r="T344" s="39">
        <v>21.904417784871008</v>
      </c>
      <c r="U344" s="39">
        <v>0.04601768442199791</v>
      </c>
      <c r="V344" s="39">
        <v>7.915041720583642</v>
      </c>
      <c r="W344" s="39">
        <v>0.09203536884399582</v>
      </c>
      <c r="X344" s="39">
        <v>0.9203536884399584</v>
      </c>
      <c r="Y344" s="39">
        <v>0.6442475819079708</v>
      </c>
      <c r="Z344" s="39">
        <v>239.79815352303115</v>
      </c>
      <c r="AA344" s="39">
        <v>0.04601768442199791</v>
      </c>
      <c r="AB344" s="39">
        <v>0.3681414753759833</v>
      </c>
      <c r="AC344" s="39"/>
      <c r="AD344" s="39"/>
      <c r="AE344" s="39"/>
      <c r="AF344" s="39"/>
      <c r="AG344" s="39"/>
      <c r="AH344"/>
      <c r="AI344"/>
      <c r="AJ344"/>
      <c r="AK344"/>
      <c r="AL344"/>
      <c r="AM344"/>
      <c r="AN344"/>
      <c r="AO344" s="277"/>
      <c r="AP344" s="277"/>
      <c r="AQ344" s="277"/>
      <c r="AR344" s="277"/>
      <c r="AS344" s="277"/>
      <c r="AT344" s="277"/>
    </row>
    <row r="345" spans="1:46" s="261" customFormat="1" ht="11.25">
      <c r="A345" s="294">
        <v>255</v>
      </c>
      <c r="B345" s="278" t="s">
        <v>515</v>
      </c>
      <c r="C345" s="297" t="s">
        <v>1124</v>
      </c>
      <c r="D345" s="262" t="s">
        <v>852</v>
      </c>
      <c r="E345" s="294" t="s">
        <v>948</v>
      </c>
      <c r="F345" s="39">
        <v>476063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476063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39">
        <v>0</v>
      </c>
      <c r="Z345" s="39">
        <v>476063</v>
      </c>
      <c r="AA345" s="39">
        <v>0</v>
      </c>
      <c r="AB345" s="39">
        <v>0</v>
      </c>
      <c r="AC345" s="39"/>
      <c r="AD345" s="39"/>
      <c r="AE345" s="39"/>
      <c r="AF345" s="39"/>
      <c r="AG345" s="39"/>
      <c r="AH345"/>
      <c r="AI345"/>
      <c r="AJ345"/>
      <c r="AK345"/>
      <c r="AL345"/>
      <c r="AM345"/>
      <c r="AN345"/>
      <c r="AO345" s="277"/>
      <c r="AP345" s="277"/>
      <c r="AQ345" s="277"/>
      <c r="AR345" s="277"/>
      <c r="AS345" s="277"/>
      <c r="AT345" s="277"/>
    </row>
    <row r="346" spans="1:46" s="261" customFormat="1" ht="11.25">
      <c r="A346" s="294">
        <v>256</v>
      </c>
      <c r="B346" s="278" t="s">
        <v>516</v>
      </c>
      <c r="C346" s="297" t="s">
        <v>1126</v>
      </c>
      <c r="D346" s="262" t="s">
        <v>852</v>
      </c>
      <c r="E346" s="297" t="s">
        <v>1127</v>
      </c>
      <c r="F346" s="39">
        <v>26565</v>
      </c>
      <c r="G346" s="39">
        <v>26565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26565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0</v>
      </c>
      <c r="Z346" s="39">
        <v>0</v>
      </c>
      <c r="AA346" s="39">
        <v>0</v>
      </c>
      <c r="AB346" s="39">
        <v>0</v>
      </c>
      <c r="AC346" s="39"/>
      <c r="AD346" s="39"/>
      <c r="AE346" s="39"/>
      <c r="AF346" s="39"/>
      <c r="AG346" s="39"/>
      <c r="AH346"/>
      <c r="AI346"/>
      <c r="AJ346"/>
      <c r="AK346"/>
      <c r="AL346"/>
      <c r="AM346"/>
      <c r="AN346"/>
      <c r="AO346" s="277"/>
      <c r="AP346" s="277"/>
      <c r="AQ346" s="277"/>
      <c r="AR346" s="277"/>
      <c r="AS346" s="277"/>
      <c r="AT346" s="277"/>
    </row>
    <row r="347" spans="1:46" s="261" customFormat="1" ht="21">
      <c r="A347" s="294">
        <v>257</v>
      </c>
      <c r="B347" s="159" t="s">
        <v>517</v>
      </c>
      <c r="C347" s="160" t="s">
        <v>518</v>
      </c>
      <c r="D347" s="262" t="s">
        <v>852</v>
      </c>
      <c r="E347" s="262" t="s">
        <v>852</v>
      </c>
      <c r="F347" s="39">
        <f aca="true" t="shared" si="98" ref="F347:AB347">(F342+F343+F344+F345+F346)</f>
        <v>2946383</v>
      </c>
      <c r="G347" s="39">
        <f t="shared" si="98"/>
        <v>2189902.874220258</v>
      </c>
      <c r="H347" s="39">
        <f t="shared" si="98"/>
        <v>252482.43971945927</v>
      </c>
      <c r="I347" s="39">
        <f t="shared" si="98"/>
        <v>17080.92405842748</v>
      </c>
      <c r="J347" s="39">
        <f t="shared" si="98"/>
        <v>1389.0247144264579</v>
      </c>
      <c r="K347" s="39">
        <f t="shared" si="98"/>
        <v>1666.7614525601505</v>
      </c>
      <c r="L347" s="39">
        <f t="shared" si="98"/>
        <v>37.732549373245256</v>
      </c>
      <c r="M347" s="39">
        <f t="shared" si="98"/>
        <v>50.34098085427441</v>
      </c>
      <c r="N347" s="39">
        <f t="shared" si="98"/>
        <v>483749.28954769694</v>
      </c>
      <c r="O347" s="39">
        <f t="shared" si="98"/>
        <v>23.612756943827225</v>
      </c>
      <c r="P347" s="39">
        <f t="shared" si="98"/>
        <v>2189902.874220258</v>
      </c>
      <c r="Q347" s="39">
        <f t="shared" si="98"/>
        <v>252482.43971945927</v>
      </c>
      <c r="R347" s="39">
        <f t="shared" si="98"/>
        <v>17080.92405842748</v>
      </c>
      <c r="S347" s="39">
        <f t="shared" si="98"/>
        <v>1389.0247144264579</v>
      </c>
      <c r="T347" s="39">
        <f t="shared" si="98"/>
        <v>1210.6846654480698</v>
      </c>
      <c r="U347" s="39">
        <f t="shared" si="98"/>
        <v>2.6206497412748537</v>
      </c>
      <c r="V347" s="39">
        <f t="shared" si="98"/>
        <v>453.45613737080566</v>
      </c>
      <c r="W347" s="39">
        <f t="shared" si="98"/>
        <v>7.380586634656219</v>
      </c>
      <c r="X347" s="39">
        <f t="shared" si="98"/>
        <v>50.34098085427441</v>
      </c>
      <c r="Y347" s="39">
        <f t="shared" si="98"/>
        <v>30.35196273858904</v>
      </c>
      <c r="Z347" s="39">
        <f t="shared" si="98"/>
        <v>483749.28954769694</v>
      </c>
      <c r="AA347" s="39">
        <f t="shared" si="98"/>
        <v>2.6206497412748537</v>
      </c>
      <c r="AB347" s="39">
        <f t="shared" si="98"/>
        <v>20.992107202552372</v>
      </c>
      <c r="AC347" s="39"/>
      <c r="AD347" s="39"/>
      <c r="AE347" s="39"/>
      <c r="AF347" s="39"/>
      <c r="AG347" s="39"/>
      <c r="AH347"/>
      <c r="AI347"/>
      <c r="AJ347"/>
      <c r="AK347"/>
      <c r="AL347"/>
      <c r="AM347"/>
      <c r="AN347"/>
      <c r="AO347" s="277"/>
      <c r="AP347" s="277"/>
      <c r="AQ347" s="277"/>
      <c r="AR347" s="277"/>
      <c r="AS347" s="277"/>
      <c r="AT347" s="277"/>
    </row>
    <row r="348" spans="1:46" s="261" customFormat="1" ht="11.25">
      <c r="A348" s="301"/>
      <c r="B348" s="285"/>
      <c r="C348" s="62"/>
      <c r="D348" s="61"/>
      <c r="E348" s="62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/>
      <c r="AI348"/>
      <c r="AJ348"/>
      <c r="AK348"/>
      <c r="AL348"/>
      <c r="AM348"/>
      <c r="AN348"/>
      <c r="AO348" s="277"/>
      <c r="AP348" s="277"/>
      <c r="AQ348" s="277"/>
      <c r="AR348" s="277"/>
      <c r="AS348" s="277"/>
      <c r="AT348" s="277"/>
    </row>
    <row r="349" spans="1:46" s="261" customFormat="1" ht="11.25">
      <c r="A349" s="301">
        <v>258</v>
      </c>
      <c r="B349" s="296" t="s">
        <v>519</v>
      </c>
      <c r="C349" s="297" t="s">
        <v>520</v>
      </c>
      <c r="D349" s="294" t="s">
        <v>852</v>
      </c>
      <c r="E349" s="294" t="s">
        <v>852</v>
      </c>
      <c r="F349" s="39">
        <f aca="true" t="shared" si="99" ref="F349:AB349">(F194)</f>
        <v>118961396.43912527</v>
      </c>
      <c r="G349" s="39">
        <f t="shared" si="99"/>
        <v>79447154.204071</v>
      </c>
      <c r="H349" s="39">
        <f t="shared" si="99"/>
        <v>14343161.707726672</v>
      </c>
      <c r="I349" s="39">
        <f t="shared" si="99"/>
        <v>11599805.78687102</v>
      </c>
      <c r="J349" s="39">
        <f t="shared" si="99"/>
        <v>4660565.318855553</v>
      </c>
      <c r="K349" s="39">
        <f t="shared" si="99"/>
        <v>5568441.186476519</v>
      </c>
      <c r="L349" s="39">
        <f t="shared" si="99"/>
        <v>581597.0591558033</v>
      </c>
      <c r="M349" s="39">
        <f t="shared" si="99"/>
        <v>253962.8097535985</v>
      </c>
      <c r="N349" s="39">
        <f t="shared" si="99"/>
        <v>2077615.0033845666</v>
      </c>
      <c r="O349" s="39">
        <f t="shared" si="99"/>
        <v>429093.36283055384</v>
      </c>
      <c r="P349" s="39">
        <f t="shared" si="99"/>
        <v>79447154.204071</v>
      </c>
      <c r="Q349" s="39">
        <f t="shared" si="99"/>
        <v>14343161.707726672</v>
      </c>
      <c r="R349" s="39">
        <f t="shared" si="99"/>
        <v>11599805.78687102</v>
      </c>
      <c r="S349" s="39">
        <f t="shared" si="99"/>
        <v>4660565.318855553</v>
      </c>
      <c r="T349" s="39">
        <f t="shared" si="99"/>
        <v>3976040.4925666214</v>
      </c>
      <c r="U349" s="39">
        <f t="shared" si="99"/>
        <v>18142.261369936812</v>
      </c>
      <c r="V349" s="39">
        <f t="shared" si="99"/>
        <v>1574258.4325399625</v>
      </c>
      <c r="W349" s="39">
        <f t="shared" si="99"/>
        <v>161467.07354539842</v>
      </c>
      <c r="X349" s="39">
        <f t="shared" si="99"/>
        <v>253962.8097535985</v>
      </c>
      <c r="Y349" s="39">
        <f t="shared" si="99"/>
        <v>420129.98561040487</v>
      </c>
      <c r="Z349" s="39">
        <f t="shared" si="99"/>
        <v>2077615.0033845666</v>
      </c>
      <c r="AA349" s="39">
        <f t="shared" si="99"/>
        <v>414680.74122414686</v>
      </c>
      <c r="AB349" s="39">
        <f t="shared" si="99"/>
        <v>14412.621606407276</v>
      </c>
      <c r="AC349" s="39"/>
      <c r="AD349" s="39"/>
      <c r="AE349" s="39"/>
      <c r="AF349" s="39"/>
      <c r="AG349" s="39"/>
      <c r="AH349"/>
      <c r="AI349"/>
      <c r="AJ349"/>
      <c r="AK349"/>
      <c r="AL349"/>
      <c r="AM349"/>
      <c r="AN349"/>
      <c r="AO349" s="277"/>
      <c r="AP349" s="277"/>
      <c r="AQ349" s="277"/>
      <c r="AR349" s="277"/>
      <c r="AS349" s="277"/>
      <c r="AT349" s="277"/>
    </row>
    <row r="350" spans="1:46" s="261" customFormat="1" ht="22.5">
      <c r="A350" s="301">
        <v>260</v>
      </c>
      <c r="B350" s="278" t="s">
        <v>521</v>
      </c>
      <c r="C350" s="297" t="s">
        <v>522</v>
      </c>
      <c r="D350" s="294" t="s">
        <v>852</v>
      </c>
      <c r="E350" s="294" t="s">
        <v>852</v>
      </c>
      <c r="F350" s="39">
        <f aca="true" t="shared" si="100" ref="F350:AB350">(F331+F332+F339+F347+F349)</f>
        <v>253944429.92828274</v>
      </c>
      <c r="G350" s="39">
        <f t="shared" si="100"/>
        <v>169878267.49181175</v>
      </c>
      <c r="H350" s="39">
        <f t="shared" si="100"/>
        <v>30287033.242607944</v>
      </c>
      <c r="I350" s="39">
        <f t="shared" si="100"/>
        <v>23609236.68373722</v>
      </c>
      <c r="J350" s="39">
        <f t="shared" si="100"/>
        <v>9785316.935104497</v>
      </c>
      <c r="K350" s="39">
        <f t="shared" si="100"/>
        <v>11903677.435566071</v>
      </c>
      <c r="L350" s="39">
        <f t="shared" si="100"/>
        <v>616495.4124230257</v>
      </c>
      <c r="M350" s="39">
        <f t="shared" si="100"/>
        <v>450027.599153423</v>
      </c>
      <c r="N350" s="39">
        <f t="shared" si="100"/>
        <v>6572791.777592002</v>
      </c>
      <c r="O350" s="39">
        <f t="shared" si="100"/>
        <v>841583.350286789</v>
      </c>
      <c r="P350" s="39">
        <f t="shared" si="100"/>
        <v>169878267.49181175</v>
      </c>
      <c r="Q350" s="39">
        <f t="shared" si="100"/>
        <v>30287033.242607944</v>
      </c>
      <c r="R350" s="39">
        <f t="shared" si="100"/>
        <v>23609236.68373722</v>
      </c>
      <c r="S350" s="39">
        <f t="shared" si="100"/>
        <v>9785316.935104497</v>
      </c>
      <c r="T350" s="39">
        <f t="shared" si="100"/>
        <v>8535533.214958746</v>
      </c>
      <c r="U350" s="39">
        <f t="shared" si="100"/>
        <v>38538.96601325437</v>
      </c>
      <c r="V350" s="39">
        <f t="shared" si="100"/>
        <v>3329605.2545940746</v>
      </c>
      <c r="W350" s="39">
        <f t="shared" si="100"/>
        <v>394072.5412194739</v>
      </c>
      <c r="X350" s="39">
        <f t="shared" si="100"/>
        <v>450027.599153423</v>
      </c>
      <c r="Y350" s="39">
        <f t="shared" si="100"/>
        <v>222422.8712035517</v>
      </c>
      <c r="Z350" s="39">
        <f t="shared" si="100"/>
        <v>6572791.777592002</v>
      </c>
      <c r="AA350" s="39">
        <f t="shared" si="100"/>
        <v>786317.1886359779</v>
      </c>
      <c r="AB350" s="39">
        <f t="shared" si="100"/>
        <v>55266.16165081132</v>
      </c>
      <c r="AC350" s="39"/>
      <c r="AD350" s="39"/>
      <c r="AE350" s="39"/>
      <c r="AF350" s="39"/>
      <c r="AG350" s="39"/>
      <c r="AH350"/>
      <c r="AI350"/>
      <c r="AJ350"/>
      <c r="AK350"/>
      <c r="AL350"/>
      <c r="AM350"/>
      <c r="AN350"/>
      <c r="AO350" s="277"/>
      <c r="AP350" s="277"/>
      <c r="AQ350" s="277"/>
      <c r="AR350" s="277"/>
      <c r="AS350" s="277"/>
      <c r="AT350" s="277"/>
    </row>
    <row r="351" spans="1:46" s="261" customFormat="1" ht="11.25">
      <c r="A351" s="301"/>
      <c r="B351" s="278"/>
      <c r="C351" s="297"/>
      <c r="D351" s="294"/>
      <c r="E351" s="294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/>
      <c r="AI351"/>
      <c r="AJ351"/>
      <c r="AK351"/>
      <c r="AL351"/>
      <c r="AM351"/>
      <c r="AN351"/>
      <c r="AO351" s="277"/>
      <c r="AP351" s="277"/>
      <c r="AQ351" s="277"/>
      <c r="AR351" s="277"/>
      <c r="AS351" s="277"/>
      <c r="AT351" s="277"/>
    </row>
    <row r="352" spans="1:46" s="261" customFormat="1" ht="11.25">
      <c r="A352" s="294"/>
      <c r="B352" s="281" t="s">
        <v>523</v>
      </c>
      <c r="C352" s="294"/>
      <c r="D352" s="61"/>
      <c r="E352" s="294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/>
      <c r="AI352"/>
      <c r="AJ352"/>
      <c r="AK352"/>
      <c r="AL352"/>
      <c r="AM352"/>
      <c r="AN352"/>
      <c r="AO352" s="277"/>
      <c r="AP352" s="277"/>
      <c r="AQ352" s="277"/>
      <c r="AR352" s="277"/>
      <c r="AS352" s="277"/>
      <c r="AT352" s="277"/>
    </row>
    <row r="353" spans="1:46" s="261" customFormat="1" ht="11.25">
      <c r="A353" s="301">
        <v>261</v>
      </c>
      <c r="B353" s="296" t="s">
        <v>524</v>
      </c>
      <c r="C353" s="294" t="s">
        <v>1277</v>
      </c>
      <c r="D353" s="262" t="s">
        <v>852</v>
      </c>
      <c r="E353" s="294" t="s">
        <v>852</v>
      </c>
      <c r="F353" s="39">
        <v>75290263</v>
      </c>
      <c r="G353" s="39">
        <v>46330124.427651286</v>
      </c>
      <c r="H353" s="39">
        <v>8996817.200226242</v>
      </c>
      <c r="I353" s="39">
        <v>7790618.728820844</v>
      </c>
      <c r="J353" s="39">
        <v>4313741.065424174</v>
      </c>
      <c r="K353" s="39">
        <v>4530442.472408573</v>
      </c>
      <c r="L353" s="39">
        <v>754395.6718399295</v>
      </c>
      <c r="M353" s="39">
        <v>919781.2408321206</v>
      </c>
      <c r="N353" s="39">
        <v>1510565.8630717145</v>
      </c>
      <c r="O353" s="39">
        <v>143776.32972511073</v>
      </c>
      <c r="P353" s="39">
        <v>46330124.427651286</v>
      </c>
      <c r="Q353" s="39">
        <v>8996817.200226242</v>
      </c>
      <c r="R353" s="39">
        <v>7790618.728820844</v>
      </c>
      <c r="S353" s="39">
        <v>4313741.065424174</v>
      </c>
      <c r="T353" s="39">
        <v>3788656.541397523</v>
      </c>
      <c r="U353" s="39">
        <v>11299.582642488875</v>
      </c>
      <c r="V353" s="39">
        <v>730486.3483685617</v>
      </c>
      <c r="W353" s="39">
        <v>88332.24280238706</v>
      </c>
      <c r="X353" s="39">
        <v>919781.2408321206</v>
      </c>
      <c r="Y353" s="39">
        <v>666063.4290375425</v>
      </c>
      <c r="Z353" s="39">
        <v>1510565.8630717145</v>
      </c>
      <c r="AA353" s="39">
        <v>119299.14509315125</v>
      </c>
      <c r="AB353" s="39">
        <v>24477.184631959477</v>
      </c>
      <c r="AC353" s="39"/>
      <c r="AD353" s="39"/>
      <c r="AE353" s="39"/>
      <c r="AF353" s="39"/>
      <c r="AG353" s="39"/>
      <c r="AH353"/>
      <c r="AI353"/>
      <c r="AJ353"/>
      <c r="AK353"/>
      <c r="AL353"/>
      <c r="AM353"/>
      <c r="AN353"/>
      <c r="AO353" s="277"/>
      <c r="AP353" s="277"/>
      <c r="AQ353" s="277"/>
      <c r="AR353" s="277"/>
      <c r="AS353" s="277"/>
      <c r="AT353" s="277"/>
    </row>
    <row r="354" spans="1:46" s="261" customFormat="1" ht="11.25">
      <c r="A354" s="301">
        <v>262</v>
      </c>
      <c r="B354" s="296" t="s">
        <v>525</v>
      </c>
      <c r="C354" s="300" t="s">
        <v>1197</v>
      </c>
      <c r="D354" s="262" t="s">
        <v>852</v>
      </c>
      <c r="E354" s="294" t="s">
        <v>967</v>
      </c>
      <c r="F354" s="39">
        <v>11077294</v>
      </c>
      <c r="G354" s="39">
        <v>7068066.239596318</v>
      </c>
      <c r="H354" s="39">
        <v>1309628.6739857418</v>
      </c>
      <c r="I354" s="39">
        <v>1092345.699710164</v>
      </c>
      <c r="J354" s="39">
        <v>580361.3981799851</v>
      </c>
      <c r="K354" s="39">
        <v>599352.6802494971</v>
      </c>
      <c r="L354" s="39">
        <v>103876.80097315193</v>
      </c>
      <c r="M354" s="39">
        <v>114626.9753484412</v>
      </c>
      <c r="N354" s="39">
        <v>183520.0239991537</v>
      </c>
      <c r="O354" s="39">
        <v>25515.50795754379</v>
      </c>
      <c r="P354" s="39">
        <v>7068066.239596318</v>
      </c>
      <c r="Q354" s="39">
        <v>1309628.6739857418</v>
      </c>
      <c r="R354" s="39">
        <v>1092345.699710164</v>
      </c>
      <c r="S354" s="39">
        <v>580361.3981799851</v>
      </c>
      <c r="T354" s="39">
        <v>492326.42620571883</v>
      </c>
      <c r="U354" s="39">
        <v>1555.3378422462517</v>
      </c>
      <c r="V354" s="39">
        <v>105470.91620153206</v>
      </c>
      <c r="W354" s="39">
        <v>12458.286419755737</v>
      </c>
      <c r="X354" s="39">
        <v>114626.9753484412</v>
      </c>
      <c r="Y354" s="39">
        <v>91418.51455339619</v>
      </c>
      <c r="Z354" s="39">
        <v>183520.0239991537</v>
      </c>
      <c r="AA354" s="39">
        <v>22242.42762344937</v>
      </c>
      <c r="AB354" s="39">
        <v>3273.0803340944176</v>
      </c>
      <c r="AC354" s="39"/>
      <c r="AD354" s="39"/>
      <c r="AE354" s="39"/>
      <c r="AF354" s="39"/>
      <c r="AG354" s="39"/>
      <c r="AH354"/>
      <c r="AI354"/>
      <c r="AJ354"/>
      <c r="AK354"/>
      <c r="AL354"/>
      <c r="AM354"/>
      <c r="AN354"/>
      <c r="AO354" s="277"/>
      <c r="AP354" s="277"/>
      <c r="AQ354" s="277"/>
      <c r="AR354" s="277"/>
      <c r="AS354" s="277"/>
      <c r="AT354" s="277"/>
    </row>
    <row r="355" spans="1:46" s="261" customFormat="1" ht="11.25">
      <c r="A355" s="301">
        <v>263</v>
      </c>
      <c r="B355" s="296" t="s">
        <v>526</v>
      </c>
      <c r="C355" s="294" t="s">
        <v>1209</v>
      </c>
      <c r="D355" s="262" t="s">
        <v>852</v>
      </c>
      <c r="E355" s="294" t="s">
        <v>967</v>
      </c>
      <c r="F355" s="39">
        <v>19121769</v>
      </c>
      <c r="G355" s="39">
        <v>12200987.886595722</v>
      </c>
      <c r="H355" s="39">
        <v>2260698.0531284683</v>
      </c>
      <c r="I355" s="39">
        <v>1885621.3564432906</v>
      </c>
      <c r="J355" s="39">
        <v>1001827.3950763334</v>
      </c>
      <c r="K355" s="39">
        <v>1034610.3932297679</v>
      </c>
      <c r="L355" s="39">
        <v>179313.48510453786</v>
      </c>
      <c r="M355" s="39">
        <v>197870.5759530791</v>
      </c>
      <c r="N355" s="39">
        <v>316794.65271809825</v>
      </c>
      <c r="O355" s="39">
        <v>44045.2017506996</v>
      </c>
      <c r="P355" s="39">
        <v>12200987.886595722</v>
      </c>
      <c r="Q355" s="39">
        <v>2260698.0531284683</v>
      </c>
      <c r="R355" s="39">
        <v>1885621.3564432906</v>
      </c>
      <c r="S355" s="39">
        <v>1001827.3950763334</v>
      </c>
      <c r="T355" s="39">
        <v>849860.2812655603</v>
      </c>
      <c r="U355" s="39">
        <v>2684.844415648016</v>
      </c>
      <c r="V355" s="39">
        <v>182065.26754855958</v>
      </c>
      <c r="W355" s="39">
        <v>21505.65607940046</v>
      </c>
      <c r="X355" s="39">
        <v>197870.5759530791</v>
      </c>
      <c r="Y355" s="39">
        <v>157807.82902513738</v>
      </c>
      <c r="Z355" s="39">
        <v>316794.65271809825</v>
      </c>
      <c r="AA355" s="39">
        <v>38395.16790064594</v>
      </c>
      <c r="AB355" s="39">
        <v>5650.033850053657</v>
      </c>
      <c r="AC355" s="39"/>
      <c r="AD355" s="39"/>
      <c r="AE355" s="39"/>
      <c r="AF355" s="39"/>
      <c r="AG355" s="39"/>
      <c r="AH355"/>
      <c r="AI355"/>
      <c r="AJ355"/>
      <c r="AK355"/>
      <c r="AL355"/>
      <c r="AM355"/>
      <c r="AN355"/>
      <c r="AO355" s="277"/>
      <c r="AP355" s="277"/>
      <c r="AQ355" s="277"/>
      <c r="AR355" s="277"/>
      <c r="AS355" s="277"/>
      <c r="AT355" s="277"/>
    </row>
    <row r="356" spans="1:46" s="261" customFormat="1" ht="11.25">
      <c r="A356" s="301">
        <v>264</v>
      </c>
      <c r="B356" s="296" t="s">
        <v>381</v>
      </c>
      <c r="C356" s="297" t="s">
        <v>1234</v>
      </c>
      <c r="D356" s="262" t="s">
        <v>852</v>
      </c>
      <c r="E356" s="297" t="s">
        <v>967</v>
      </c>
      <c r="F356" s="39">
        <v>8180</v>
      </c>
      <c r="G356" s="39">
        <v>5219.395805500684</v>
      </c>
      <c r="H356" s="39">
        <v>967.0920130135905</v>
      </c>
      <c r="I356" s="39">
        <v>806.639945065026</v>
      </c>
      <c r="J356" s="39">
        <v>428.5664203831982</v>
      </c>
      <c r="K356" s="39">
        <v>442.59048504453233</v>
      </c>
      <c r="L356" s="39">
        <v>76.70756341398746</v>
      </c>
      <c r="M356" s="39">
        <v>84.64600274672219</v>
      </c>
      <c r="N356" s="39">
        <v>135.51990191043745</v>
      </c>
      <c r="O356" s="39">
        <v>18.84186292182082</v>
      </c>
      <c r="P356" s="39">
        <v>5219.395805500684</v>
      </c>
      <c r="Q356" s="39">
        <v>967.0920130135905</v>
      </c>
      <c r="R356" s="39">
        <v>806.639945065026</v>
      </c>
      <c r="S356" s="39">
        <v>428.5664203831982</v>
      </c>
      <c r="T356" s="39">
        <v>363.5572159015352</v>
      </c>
      <c r="U356" s="39">
        <v>1.1485353326881405</v>
      </c>
      <c r="V356" s="39">
        <v>77.88473381030896</v>
      </c>
      <c r="W356" s="39">
        <v>9.19979039227468</v>
      </c>
      <c r="X356" s="39">
        <v>84.64600274672219</v>
      </c>
      <c r="Y356" s="39">
        <v>67.50777302171278</v>
      </c>
      <c r="Z356" s="39">
        <v>135.51990191043745</v>
      </c>
      <c r="AA356" s="39">
        <v>16.424864949852903</v>
      </c>
      <c r="AB356" s="39">
        <v>2.4169979719679135</v>
      </c>
      <c r="AC356" s="39"/>
      <c r="AD356" s="39"/>
      <c r="AE356" s="39"/>
      <c r="AF356" s="39"/>
      <c r="AG356" s="39"/>
      <c r="AH356"/>
      <c r="AI356"/>
      <c r="AJ356"/>
      <c r="AK356"/>
      <c r="AL356"/>
      <c r="AM356"/>
      <c r="AN356"/>
      <c r="AO356" s="277"/>
      <c r="AP356" s="277"/>
      <c r="AQ356" s="277"/>
      <c r="AR356" s="277"/>
      <c r="AS356" s="277"/>
      <c r="AT356" s="277"/>
    </row>
    <row r="357" spans="1:46" s="261" customFormat="1" ht="11.25">
      <c r="A357" s="301">
        <v>265</v>
      </c>
      <c r="B357" s="296" t="s">
        <v>527</v>
      </c>
      <c r="C357" s="297" t="s">
        <v>966</v>
      </c>
      <c r="D357" s="262" t="s">
        <v>852</v>
      </c>
      <c r="E357" s="297" t="s">
        <v>967</v>
      </c>
      <c r="F357" s="39">
        <v>8800</v>
      </c>
      <c r="G357" s="39">
        <v>5614.997932567972</v>
      </c>
      <c r="H357" s="39">
        <v>1040.3923856380925</v>
      </c>
      <c r="I357" s="39">
        <v>867.7789140063849</v>
      </c>
      <c r="J357" s="39">
        <v>461.04944980099555</v>
      </c>
      <c r="K357" s="39">
        <v>476.13646312859214</v>
      </c>
      <c r="L357" s="39">
        <v>82.52158411284714</v>
      </c>
      <c r="M357" s="39">
        <v>91.06171444635149</v>
      </c>
      <c r="N357" s="39">
        <v>145.791581517341</v>
      </c>
      <c r="O357" s="39">
        <v>20.269974781420927</v>
      </c>
      <c r="P357" s="39">
        <v>5614.997932567972</v>
      </c>
      <c r="Q357" s="39">
        <v>1040.3923856380925</v>
      </c>
      <c r="R357" s="39">
        <v>867.7789140063849</v>
      </c>
      <c r="S357" s="39">
        <v>461.04944980099555</v>
      </c>
      <c r="T357" s="39">
        <v>391.112897302385</v>
      </c>
      <c r="U357" s="39">
        <v>1.2355881329652365</v>
      </c>
      <c r="V357" s="39">
        <v>83.78797769324188</v>
      </c>
      <c r="W357" s="39">
        <v>9.897085018584006</v>
      </c>
      <c r="X357" s="39">
        <v>91.06171444635149</v>
      </c>
      <c r="Y357" s="39">
        <v>72.62449909426313</v>
      </c>
      <c r="Z357" s="39">
        <v>145.791581517341</v>
      </c>
      <c r="AA357" s="39">
        <v>17.66978136414493</v>
      </c>
      <c r="AB357" s="39">
        <v>2.6001934172759946</v>
      </c>
      <c r="AC357" s="39"/>
      <c r="AD357" s="39"/>
      <c r="AE357" s="39"/>
      <c r="AF357" s="39"/>
      <c r="AG357" s="39"/>
      <c r="AH357"/>
      <c r="AI357"/>
      <c r="AJ357"/>
      <c r="AK357"/>
      <c r="AL357"/>
      <c r="AM357"/>
      <c r="AN357"/>
      <c r="AO357" s="277"/>
      <c r="AP357" s="277"/>
      <c r="AQ357" s="277"/>
      <c r="AR357" s="277"/>
      <c r="AS357" s="277"/>
      <c r="AT357" s="277"/>
    </row>
    <row r="358" spans="1:46" s="261" customFormat="1" ht="22.5">
      <c r="A358" s="301">
        <v>266</v>
      </c>
      <c r="B358" s="298" t="s">
        <v>528</v>
      </c>
      <c r="C358" s="297" t="s">
        <v>529</v>
      </c>
      <c r="D358" s="61" t="s">
        <v>852</v>
      </c>
      <c r="E358" s="61" t="s">
        <v>852</v>
      </c>
      <c r="F358" s="39">
        <f aca="true" t="shared" si="101" ref="F358:AB358">(F353+F354+F355+F356-F357)</f>
        <v>105488706</v>
      </c>
      <c r="G358" s="39">
        <f t="shared" si="101"/>
        <v>65598782.95171627</v>
      </c>
      <c r="H358" s="39">
        <f t="shared" si="101"/>
        <v>12567070.626967829</v>
      </c>
      <c r="I358" s="39">
        <f t="shared" si="101"/>
        <v>10768524.646005359</v>
      </c>
      <c r="J358" s="39">
        <f t="shared" si="101"/>
        <v>5895897.375651075</v>
      </c>
      <c r="K358" s="39">
        <f t="shared" si="101"/>
        <v>6164371.999909754</v>
      </c>
      <c r="L358" s="39">
        <f t="shared" si="101"/>
        <v>1037580.1438969204</v>
      </c>
      <c r="M358" s="39">
        <f t="shared" si="101"/>
        <v>1232272.3764219412</v>
      </c>
      <c r="N358" s="39">
        <f t="shared" si="101"/>
        <v>2010870.2681093595</v>
      </c>
      <c r="O358" s="39">
        <f t="shared" si="101"/>
        <v>213335.6113214945</v>
      </c>
      <c r="P358" s="39">
        <f t="shared" si="101"/>
        <v>65598782.95171627</v>
      </c>
      <c r="Q358" s="39">
        <f t="shared" si="101"/>
        <v>12567070.626967829</v>
      </c>
      <c r="R358" s="39">
        <f t="shared" si="101"/>
        <v>10768524.646005359</v>
      </c>
      <c r="S358" s="39">
        <f t="shared" si="101"/>
        <v>5895897.375651075</v>
      </c>
      <c r="T358" s="39">
        <f t="shared" si="101"/>
        <v>5130815.693187402</v>
      </c>
      <c r="U358" s="39">
        <f t="shared" si="101"/>
        <v>15539.677847582865</v>
      </c>
      <c r="V358" s="39">
        <f t="shared" si="101"/>
        <v>1018016.6288747704</v>
      </c>
      <c r="W358" s="39">
        <f t="shared" si="101"/>
        <v>122295.48800691694</v>
      </c>
      <c r="X358" s="39">
        <f t="shared" si="101"/>
        <v>1232272.3764219412</v>
      </c>
      <c r="Y358" s="39">
        <f t="shared" si="101"/>
        <v>915284.6558900035</v>
      </c>
      <c r="Z358" s="39">
        <f t="shared" si="101"/>
        <v>2010870.2681093595</v>
      </c>
      <c r="AA358" s="39">
        <f t="shared" si="101"/>
        <v>179935.49570083225</v>
      </c>
      <c r="AB358" s="39">
        <f t="shared" si="101"/>
        <v>33400.11562066225</v>
      </c>
      <c r="AC358" s="39"/>
      <c r="AD358" s="39"/>
      <c r="AE358" s="39"/>
      <c r="AF358" s="39"/>
      <c r="AG358" s="39"/>
      <c r="AH358"/>
      <c r="AI358"/>
      <c r="AJ358"/>
      <c r="AK358"/>
      <c r="AL358"/>
      <c r="AM358"/>
      <c r="AN358"/>
      <c r="AO358" s="277"/>
      <c r="AP358" s="277"/>
      <c r="AQ358" s="277"/>
      <c r="AR358" s="277"/>
      <c r="AS358" s="277"/>
      <c r="AT358" s="277"/>
    </row>
    <row r="359" spans="1:46" s="261" customFormat="1" ht="11.25">
      <c r="A359" s="62"/>
      <c r="B359" s="275"/>
      <c r="C359" s="62"/>
      <c r="D359" s="61"/>
      <c r="E359" s="62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/>
      <c r="AI359"/>
      <c r="AJ359"/>
      <c r="AK359"/>
      <c r="AL359"/>
      <c r="AM359"/>
      <c r="AN359"/>
      <c r="AO359" s="277"/>
      <c r="AP359" s="277"/>
      <c r="AQ359" s="277"/>
      <c r="AR359" s="277"/>
      <c r="AS359" s="277"/>
      <c r="AT359" s="277"/>
    </row>
    <row r="360" spans="1:46" s="261" customFormat="1" ht="11.25">
      <c r="A360" s="301">
        <v>267</v>
      </c>
      <c r="B360" s="280" t="s">
        <v>317</v>
      </c>
      <c r="C360" s="274" t="s">
        <v>530</v>
      </c>
      <c r="D360" s="262" t="s">
        <v>852</v>
      </c>
      <c r="E360" s="262" t="s">
        <v>852</v>
      </c>
      <c r="F360" s="39">
        <f aca="true" t="shared" si="102" ref="F360:AB360">(F358*F162)</f>
        <v>31153918.485709667</v>
      </c>
      <c r="G360" s="39">
        <f t="shared" si="102"/>
        <v>16646422.208813362</v>
      </c>
      <c r="H360" s="39">
        <f t="shared" si="102"/>
        <v>3749183.1517359647</v>
      </c>
      <c r="I360" s="39">
        <f t="shared" si="102"/>
        <v>4051419.9531633104</v>
      </c>
      <c r="J360" s="39">
        <f t="shared" si="102"/>
        <v>2775772.1455062362</v>
      </c>
      <c r="K360" s="39">
        <f t="shared" si="102"/>
        <v>2605590.3458206286</v>
      </c>
      <c r="L360" s="39">
        <f t="shared" si="102"/>
        <v>2.9396605500257544E-17</v>
      </c>
      <c r="M360" s="39">
        <f t="shared" si="102"/>
        <v>828409.4895324616</v>
      </c>
      <c r="N360" s="39">
        <f t="shared" si="102"/>
        <v>188416.59581214678</v>
      </c>
      <c r="O360" s="39">
        <f t="shared" si="102"/>
        <v>8877.679320056326</v>
      </c>
      <c r="P360" s="39">
        <f t="shared" si="102"/>
        <v>16646422.208813362</v>
      </c>
      <c r="Q360" s="39">
        <f t="shared" si="102"/>
        <v>3749183.1517359647</v>
      </c>
      <c r="R360" s="39">
        <f t="shared" si="102"/>
        <v>4051419.9531633104</v>
      </c>
      <c r="S360" s="39">
        <f t="shared" si="102"/>
        <v>2775772.1455062362</v>
      </c>
      <c r="T360" s="39">
        <f t="shared" si="102"/>
        <v>2408023.232077555</v>
      </c>
      <c r="U360" s="39">
        <f t="shared" si="102"/>
        <v>5455.779850388358</v>
      </c>
      <c r="V360" s="39">
        <f t="shared" si="102"/>
        <v>210645.65594581142</v>
      </c>
      <c r="W360" s="39">
        <f t="shared" si="102"/>
        <v>1.540673000142983E-18</v>
      </c>
      <c r="X360" s="39">
        <f t="shared" si="102"/>
        <v>828409.4895324616</v>
      </c>
      <c r="Y360" s="39">
        <f t="shared" si="102"/>
        <v>2.8032302250335046E-17</v>
      </c>
      <c r="Z360" s="39">
        <f t="shared" si="102"/>
        <v>188416.59581214678</v>
      </c>
      <c r="AA360" s="39">
        <f t="shared" si="102"/>
        <v>0</v>
      </c>
      <c r="AB360" s="39">
        <f t="shared" si="102"/>
        <v>17343.139074404924</v>
      </c>
      <c r="AC360" s="39"/>
      <c r="AD360" s="39"/>
      <c r="AE360" s="39"/>
      <c r="AF360" s="39"/>
      <c r="AG360" s="39"/>
      <c r="AH360"/>
      <c r="AI360"/>
      <c r="AJ360"/>
      <c r="AK360"/>
      <c r="AL360"/>
      <c r="AM360"/>
      <c r="AN360"/>
      <c r="AO360" s="277"/>
      <c r="AP360" s="277"/>
      <c r="AQ360" s="277"/>
      <c r="AR360" s="277"/>
      <c r="AS360" s="277"/>
      <c r="AT360" s="277"/>
    </row>
    <row r="361" spans="1:46" s="261" customFormat="1" ht="11.25">
      <c r="A361" s="301">
        <v>268</v>
      </c>
      <c r="B361" s="280" t="s">
        <v>319</v>
      </c>
      <c r="C361" s="274" t="s">
        <v>531</v>
      </c>
      <c r="D361" s="262" t="s">
        <v>852</v>
      </c>
      <c r="E361" s="262" t="s">
        <v>852</v>
      </c>
      <c r="F361" s="39">
        <f aca="true" t="shared" si="103" ref="F361:AB361">(F358*F163)</f>
        <v>4315521.691774465</v>
      </c>
      <c r="G361" s="39">
        <f t="shared" si="103"/>
        <v>2173419.9849597127</v>
      </c>
      <c r="H361" s="39">
        <f t="shared" si="103"/>
        <v>489015.6698098579</v>
      </c>
      <c r="I361" s="39">
        <f t="shared" si="103"/>
        <v>528381.1058930891</v>
      </c>
      <c r="J361" s="39">
        <f t="shared" si="103"/>
        <v>361961.292822367</v>
      </c>
      <c r="K361" s="39">
        <f t="shared" si="103"/>
        <v>339620.1263597521</v>
      </c>
      <c r="L361" s="39">
        <f t="shared" si="103"/>
        <v>252579.1163018348</v>
      </c>
      <c r="M361" s="39">
        <f t="shared" si="103"/>
        <v>107935.49428609014</v>
      </c>
      <c r="N361" s="39">
        <f t="shared" si="103"/>
        <v>24530.512549808478</v>
      </c>
      <c r="O361" s="39">
        <f t="shared" si="103"/>
        <v>12238.127859606302</v>
      </c>
      <c r="P361" s="39">
        <f t="shared" si="103"/>
        <v>2173419.9849597127</v>
      </c>
      <c r="Q361" s="39">
        <f t="shared" si="103"/>
        <v>489015.6698098579</v>
      </c>
      <c r="R361" s="39">
        <f t="shared" si="103"/>
        <v>528381.1058930891</v>
      </c>
      <c r="S361" s="39">
        <f t="shared" si="103"/>
        <v>361961.292822367</v>
      </c>
      <c r="T361" s="39">
        <f t="shared" si="103"/>
        <v>313970.34230453736</v>
      </c>
      <c r="U361" s="39">
        <f t="shared" si="103"/>
        <v>708.766308824295</v>
      </c>
      <c r="V361" s="39">
        <f t="shared" si="103"/>
        <v>27364.72301150062</v>
      </c>
      <c r="W361" s="39">
        <f t="shared" si="103"/>
        <v>13215.136901637823</v>
      </c>
      <c r="X361" s="39">
        <f t="shared" si="103"/>
        <v>107935.49428609014</v>
      </c>
      <c r="Y361" s="39">
        <f t="shared" si="103"/>
        <v>240881.43225039466</v>
      </c>
      <c r="Z361" s="39">
        <f t="shared" si="103"/>
        <v>24530.512549808478</v>
      </c>
      <c r="AA361" s="39">
        <f t="shared" si="103"/>
        <v>10159.544213207577</v>
      </c>
      <c r="AB361" s="39">
        <f t="shared" si="103"/>
        <v>2262.3754780662066</v>
      </c>
      <c r="AC361" s="39"/>
      <c r="AD361" s="39"/>
      <c r="AE361" s="39"/>
      <c r="AF361" s="39"/>
      <c r="AG361" s="39"/>
      <c r="AH361"/>
      <c r="AI361"/>
      <c r="AJ361"/>
      <c r="AK361"/>
      <c r="AL361"/>
      <c r="AM361"/>
      <c r="AN361"/>
      <c r="AO361" s="277"/>
      <c r="AP361" s="277"/>
      <c r="AQ361" s="277"/>
      <c r="AR361" s="277"/>
      <c r="AS361" s="277"/>
      <c r="AT361" s="277"/>
    </row>
    <row r="362" spans="1:46" s="261" customFormat="1" ht="11.25">
      <c r="A362" s="301">
        <v>269</v>
      </c>
      <c r="B362" s="280" t="s">
        <v>321</v>
      </c>
      <c r="C362" s="274" t="s">
        <v>533</v>
      </c>
      <c r="D362" s="262" t="s">
        <v>852</v>
      </c>
      <c r="E362" s="262" t="s">
        <v>852</v>
      </c>
      <c r="F362" s="39">
        <f aca="true" t="shared" si="104" ref="F362:AB362">(F358*F164)</f>
        <v>70019265.82251588</v>
      </c>
      <c r="G362" s="39">
        <f t="shared" si="104"/>
        <v>46778940.7579432</v>
      </c>
      <c r="H362" s="39">
        <f t="shared" si="104"/>
        <v>8328871.805422004</v>
      </c>
      <c r="I362" s="39">
        <f t="shared" si="104"/>
        <v>6188723.58694896</v>
      </c>
      <c r="J362" s="39">
        <f t="shared" si="104"/>
        <v>2758163.9373224718</v>
      </c>
      <c r="K362" s="39">
        <f t="shared" si="104"/>
        <v>3219161.527729373</v>
      </c>
      <c r="L362" s="39">
        <f t="shared" si="104"/>
        <v>785001.0275950856</v>
      </c>
      <c r="M362" s="39">
        <f t="shared" si="104"/>
        <v>295927.3926033894</v>
      </c>
      <c r="N362" s="39">
        <f t="shared" si="104"/>
        <v>1797923.1597474043</v>
      </c>
      <c r="O362" s="39">
        <f t="shared" si="104"/>
        <v>192219.8041418319</v>
      </c>
      <c r="P362" s="39">
        <f t="shared" si="104"/>
        <v>46778940.7579432</v>
      </c>
      <c r="Q362" s="39">
        <f t="shared" si="104"/>
        <v>8328871.805422004</v>
      </c>
      <c r="R362" s="39">
        <f t="shared" si="104"/>
        <v>6188723.58694896</v>
      </c>
      <c r="S362" s="39">
        <f t="shared" si="104"/>
        <v>2758163.9373224718</v>
      </c>
      <c r="T362" s="39">
        <f t="shared" si="104"/>
        <v>2408822.1188053098</v>
      </c>
      <c r="U362" s="39">
        <f t="shared" si="104"/>
        <v>9375.131688370211</v>
      </c>
      <c r="V362" s="39">
        <f t="shared" si="104"/>
        <v>780006.2499174583</v>
      </c>
      <c r="W362" s="39">
        <f t="shared" si="104"/>
        <v>109080.35110527911</v>
      </c>
      <c r="X362" s="39">
        <f t="shared" si="104"/>
        <v>295927.3926033894</v>
      </c>
      <c r="Y362" s="39">
        <f t="shared" si="104"/>
        <v>674403.223639609</v>
      </c>
      <c r="Z362" s="39">
        <f t="shared" si="104"/>
        <v>1797923.1597474043</v>
      </c>
      <c r="AA362" s="39">
        <f t="shared" si="104"/>
        <v>169775.95148762467</v>
      </c>
      <c r="AB362" s="39">
        <f t="shared" si="104"/>
        <v>13794.601068191116</v>
      </c>
      <c r="AC362" s="39"/>
      <c r="AD362" s="39"/>
      <c r="AE362" s="39"/>
      <c r="AF362" s="39"/>
      <c r="AG362" s="39"/>
      <c r="AH362"/>
      <c r="AI362"/>
      <c r="AJ362"/>
      <c r="AK362"/>
      <c r="AL362"/>
      <c r="AM362"/>
      <c r="AN362"/>
      <c r="AO362" s="277"/>
      <c r="AP362" s="277"/>
      <c r="AQ362" s="277"/>
      <c r="AR362" s="277"/>
      <c r="AS362" s="277"/>
      <c r="AT362" s="277"/>
    </row>
    <row r="363" spans="1:46" s="261" customFormat="1" ht="11.25">
      <c r="A363" s="62"/>
      <c r="B363" s="275"/>
      <c r="C363" s="274"/>
      <c r="D363" s="262"/>
      <c r="E363" s="262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/>
      <c r="AI363"/>
      <c r="AJ363"/>
      <c r="AK363"/>
      <c r="AL363"/>
      <c r="AM363"/>
      <c r="AN363"/>
      <c r="AO363" s="277"/>
      <c r="AP363" s="277"/>
      <c r="AQ363" s="277"/>
      <c r="AR363" s="277"/>
      <c r="AS363" s="277"/>
      <c r="AT363" s="277"/>
    </row>
    <row r="364" spans="1:46" s="261" customFormat="1" ht="11.25">
      <c r="A364" s="62"/>
      <c r="B364" s="280" t="s">
        <v>299</v>
      </c>
      <c r="C364" s="62"/>
      <c r="D364" s="61"/>
      <c r="E364" s="62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/>
      <c r="AI364"/>
      <c r="AJ364"/>
      <c r="AK364"/>
      <c r="AL364"/>
      <c r="AM364"/>
      <c r="AN364"/>
      <c r="AO364" s="277"/>
      <c r="AP364" s="277"/>
      <c r="AQ364" s="277"/>
      <c r="AR364" s="277"/>
      <c r="AS364" s="277"/>
      <c r="AT364" s="277"/>
    </row>
    <row r="365" spans="1:46" s="261" customFormat="1" ht="11.25">
      <c r="A365" s="301">
        <v>270</v>
      </c>
      <c r="B365" s="296" t="s">
        <v>534</v>
      </c>
      <c r="C365" s="300" t="s">
        <v>1168</v>
      </c>
      <c r="D365" s="262" t="s">
        <v>852</v>
      </c>
      <c r="E365" s="294" t="s">
        <v>733</v>
      </c>
      <c r="F365" s="39">
        <v>767268</v>
      </c>
      <c r="G365" s="39">
        <v>456751.6878420961</v>
      </c>
      <c r="H365" s="39">
        <v>91786.4282149434</v>
      </c>
      <c r="I365" s="39">
        <v>90929.29113203194</v>
      </c>
      <c r="J365" s="39">
        <v>50232.478257400384</v>
      </c>
      <c r="K365" s="39">
        <v>50572.38350034718</v>
      </c>
      <c r="L365" s="39">
        <v>7626.935977210583</v>
      </c>
      <c r="M365" s="39">
        <v>9060.500854252696</v>
      </c>
      <c r="N365" s="39">
        <v>8452.027928234376</v>
      </c>
      <c r="O365" s="39">
        <v>1856.2662934832845</v>
      </c>
      <c r="P365" s="39">
        <v>456751.6878420961</v>
      </c>
      <c r="Q365" s="39">
        <v>91786.4282149434</v>
      </c>
      <c r="R365" s="39">
        <v>90929.29113203194</v>
      </c>
      <c r="S365" s="39">
        <v>50232.478257400384</v>
      </c>
      <c r="T365" s="39">
        <v>42606.48367863667</v>
      </c>
      <c r="U365" s="39">
        <v>131.19748897759777</v>
      </c>
      <c r="V365" s="39">
        <v>7834.702332732912</v>
      </c>
      <c r="W365" s="39">
        <v>840.6444624691273</v>
      </c>
      <c r="X365" s="39">
        <v>9060.500854252696</v>
      </c>
      <c r="Y365" s="39">
        <v>6786.291514741456</v>
      </c>
      <c r="Z365" s="39">
        <v>8452.027928234376</v>
      </c>
      <c r="AA365" s="39">
        <v>1659.926960867499</v>
      </c>
      <c r="AB365" s="39">
        <v>196.33933261578522</v>
      </c>
      <c r="AC365" s="39"/>
      <c r="AD365" s="39"/>
      <c r="AE365" s="39"/>
      <c r="AF365" s="39"/>
      <c r="AG365" s="39"/>
      <c r="AH365"/>
      <c r="AI365"/>
      <c r="AJ365"/>
      <c r="AK365"/>
      <c r="AL365"/>
      <c r="AM365"/>
      <c r="AN365"/>
      <c r="AO365" s="277"/>
      <c r="AP365" s="277"/>
      <c r="AQ365" s="277"/>
      <c r="AR365" s="277"/>
      <c r="AS365" s="277"/>
      <c r="AT365" s="277"/>
    </row>
    <row r="366" spans="1:46" s="261" customFormat="1" ht="11.25">
      <c r="A366" s="301">
        <v>271</v>
      </c>
      <c r="B366" s="296" t="s">
        <v>535</v>
      </c>
      <c r="C366" s="294" t="s">
        <v>1219</v>
      </c>
      <c r="D366" s="262" t="s">
        <v>852</v>
      </c>
      <c r="E366" s="294" t="s">
        <v>945</v>
      </c>
      <c r="F366" s="39">
        <v>1131780</v>
      </c>
      <c r="G366" s="39">
        <v>679455.960668155</v>
      </c>
      <c r="H366" s="39">
        <v>134888.76251764418</v>
      </c>
      <c r="I366" s="39">
        <v>131622.5141775399</v>
      </c>
      <c r="J366" s="39">
        <v>71160.2579238953</v>
      </c>
      <c r="K366" s="39">
        <v>72311.09215607926</v>
      </c>
      <c r="L366" s="39">
        <v>14634.543310422396</v>
      </c>
      <c r="M366" s="39">
        <v>12242.992457514722</v>
      </c>
      <c r="N366" s="39">
        <v>12374.333993893575</v>
      </c>
      <c r="O366" s="39">
        <v>3089.542794855673</v>
      </c>
      <c r="P366" s="39">
        <v>679455.960668155</v>
      </c>
      <c r="Q366" s="39">
        <v>134888.76251764418</v>
      </c>
      <c r="R366" s="39">
        <v>131622.5141775399</v>
      </c>
      <c r="S366" s="39">
        <v>71160.2579238953</v>
      </c>
      <c r="T366" s="39">
        <v>60371.995740030005</v>
      </c>
      <c r="U366" s="39">
        <v>190.97181358865203</v>
      </c>
      <c r="V366" s="39">
        <v>11748.124602460604</v>
      </c>
      <c r="W366" s="39">
        <v>1474.7495418957465</v>
      </c>
      <c r="X366" s="39">
        <v>12242.992457514722</v>
      </c>
      <c r="Y366" s="39">
        <v>13159.793768526652</v>
      </c>
      <c r="Z366" s="39">
        <v>12374.333993893575</v>
      </c>
      <c r="AA366" s="39">
        <v>2824.5585443765103</v>
      </c>
      <c r="AB366" s="39">
        <v>264.98425047916226</v>
      </c>
      <c r="AC366" s="39"/>
      <c r="AD366" s="39"/>
      <c r="AE366" s="39"/>
      <c r="AF366" s="39"/>
      <c r="AG366" s="39"/>
      <c r="AH366"/>
      <c r="AI366"/>
      <c r="AJ366"/>
      <c r="AK366"/>
      <c r="AL366"/>
      <c r="AM366"/>
      <c r="AN366"/>
      <c r="AO366" s="277"/>
      <c r="AP366" s="277"/>
      <c r="AQ366" s="277"/>
      <c r="AR366" s="277"/>
      <c r="AS366" s="277"/>
      <c r="AT366" s="277"/>
    </row>
    <row r="367" spans="1:46" s="261" customFormat="1" ht="11.25">
      <c r="A367" s="301">
        <v>272</v>
      </c>
      <c r="B367" s="296" t="s">
        <v>536</v>
      </c>
      <c r="C367" s="260" t="s">
        <v>924</v>
      </c>
      <c r="D367" s="61" t="s">
        <v>852</v>
      </c>
      <c r="E367" s="300" t="s">
        <v>925</v>
      </c>
      <c r="F367" s="39">
        <v>222781</v>
      </c>
      <c r="G367" s="39">
        <v>210508.97953964194</v>
      </c>
      <c r="H367" s="39">
        <v>11453.885763000852</v>
      </c>
      <c r="I367" s="39">
        <v>686.6487638533674</v>
      </c>
      <c r="J367" s="39">
        <v>43.82864450127877</v>
      </c>
      <c r="K367" s="39">
        <v>0</v>
      </c>
      <c r="L367" s="39">
        <v>0</v>
      </c>
      <c r="M367" s="39">
        <v>0</v>
      </c>
      <c r="N367" s="39">
        <v>87.65728900255753</v>
      </c>
      <c r="O367" s="39">
        <v>0</v>
      </c>
      <c r="P367" s="39">
        <v>210508.97953964194</v>
      </c>
      <c r="Q367" s="39">
        <v>11453.885763000852</v>
      </c>
      <c r="R367" s="39">
        <v>686.6487638533674</v>
      </c>
      <c r="S367" s="39">
        <v>43.82864450127877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87.65728900255753</v>
      </c>
      <c r="AA367" s="39">
        <v>0</v>
      </c>
      <c r="AB367" s="39">
        <v>0</v>
      </c>
      <c r="AC367" s="39"/>
      <c r="AD367" s="39"/>
      <c r="AE367" s="39"/>
      <c r="AF367" s="39"/>
      <c r="AG367" s="39"/>
      <c r="AH367"/>
      <c r="AI367"/>
      <c r="AJ367"/>
      <c r="AK367"/>
      <c r="AL367"/>
      <c r="AM367"/>
      <c r="AN367"/>
      <c r="AO367" s="277"/>
      <c r="AP367" s="277"/>
      <c r="AQ367" s="277"/>
      <c r="AR367" s="277"/>
      <c r="AS367" s="277"/>
      <c r="AT367" s="277"/>
    </row>
    <row r="368" spans="1:46" s="261" customFormat="1" ht="11.25">
      <c r="A368" s="301">
        <v>273</v>
      </c>
      <c r="B368" s="296" t="s">
        <v>537</v>
      </c>
      <c r="C368" s="300" t="s">
        <v>944</v>
      </c>
      <c r="D368" s="61" t="s">
        <v>852</v>
      </c>
      <c r="E368" s="260" t="s">
        <v>945</v>
      </c>
      <c r="F368" s="39">
        <v>542517</v>
      </c>
      <c r="G368" s="39">
        <v>325696.1683488005</v>
      </c>
      <c r="H368" s="39">
        <v>64658.720577130516</v>
      </c>
      <c r="I368" s="39">
        <v>63093.049465493656</v>
      </c>
      <c r="J368" s="39">
        <v>34110.560045324986</v>
      </c>
      <c r="K368" s="39">
        <v>34662.21066217785</v>
      </c>
      <c r="L368" s="39">
        <v>7015.045797893961</v>
      </c>
      <c r="M368" s="39">
        <v>5868.65957966523</v>
      </c>
      <c r="N368" s="39">
        <v>5931.617942855644</v>
      </c>
      <c r="O368" s="39">
        <v>1480.96758065765</v>
      </c>
      <c r="P368" s="39">
        <v>325696.1683488005</v>
      </c>
      <c r="Q368" s="39">
        <v>64658.720577130516</v>
      </c>
      <c r="R368" s="39">
        <v>63093.049465493656</v>
      </c>
      <c r="S368" s="39">
        <v>34110.560045324986</v>
      </c>
      <c r="T368" s="39">
        <v>28939.223181973404</v>
      </c>
      <c r="U368" s="39">
        <v>91.54204473720574</v>
      </c>
      <c r="V368" s="39">
        <v>5631.445435467244</v>
      </c>
      <c r="W368" s="39">
        <v>706.918921716813</v>
      </c>
      <c r="X368" s="39">
        <v>5868.65957966523</v>
      </c>
      <c r="Y368" s="39">
        <v>6308.126876177148</v>
      </c>
      <c r="Z368" s="39">
        <v>5931.617942855644</v>
      </c>
      <c r="AA368" s="39">
        <v>1353.947788279976</v>
      </c>
      <c r="AB368" s="39">
        <v>127.01979237767382</v>
      </c>
      <c r="AC368" s="39"/>
      <c r="AD368" s="39"/>
      <c r="AE368" s="39"/>
      <c r="AF368" s="39"/>
      <c r="AG368" s="39"/>
      <c r="AH368"/>
      <c r="AI368"/>
      <c r="AJ368"/>
      <c r="AK368"/>
      <c r="AL368"/>
      <c r="AM368"/>
      <c r="AN368"/>
      <c r="AO368" s="277"/>
      <c r="AP368" s="277"/>
      <c r="AQ368" s="277"/>
      <c r="AR368" s="277"/>
      <c r="AS368" s="277"/>
      <c r="AT368" s="277"/>
    </row>
    <row r="369" spans="1:46" s="261" customFormat="1" ht="11.25">
      <c r="A369" s="301">
        <v>274</v>
      </c>
      <c r="B369" s="298" t="s">
        <v>538</v>
      </c>
      <c r="C369" s="297" t="s">
        <v>539</v>
      </c>
      <c r="D369" s="262"/>
      <c r="E369" s="297"/>
      <c r="F369" s="39">
        <f aca="true" t="shared" si="105" ref="F369:AB369">(F365+F366-F367-F368)</f>
        <v>1133750</v>
      </c>
      <c r="G369" s="39">
        <f t="shared" si="105"/>
        <v>600002.5006218088</v>
      </c>
      <c r="H369" s="39">
        <f t="shared" si="105"/>
        <v>150562.58439245622</v>
      </c>
      <c r="I369" s="39">
        <f t="shared" si="105"/>
        <v>158772.10708022484</v>
      </c>
      <c r="J369" s="39">
        <f t="shared" si="105"/>
        <v>87238.34749146941</v>
      </c>
      <c r="K369" s="39">
        <f t="shared" si="105"/>
        <v>88221.2649942486</v>
      </c>
      <c r="L369" s="39">
        <f t="shared" si="105"/>
        <v>15246.433489739016</v>
      </c>
      <c r="M369" s="39">
        <f t="shared" si="105"/>
        <v>15434.833732102186</v>
      </c>
      <c r="N369" s="39">
        <f t="shared" si="105"/>
        <v>14807.08669026975</v>
      </c>
      <c r="O369" s="39">
        <f t="shared" si="105"/>
        <v>3464.841507681308</v>
      </c>
      <c r="P369" s="39">
        <f t="shared" si="105"/>
        <v>600002.5006218088</v>
      </c>
      <c r="Q369" s="39">
        <f t="shared" si="105"/>
        <v>150562.58439245622</v>
      </c>
      <c r="R369" s="39">
        <f t="shared" si="105"/>
        <v>158772.10708022484</v>
      </c>
      <c r="S369" s="39">
        <f t="shared" si="105"/>
        <v>87238.34749146941</v>
      </c>
      <c r="T369" s="39">
        <f t="shared" si="105"/>
        <v>74039.25623669328</v>
      </c>
      <c r="U369" s="39">
        <f t="shared" si="105"/>
        <v>230.62725782904408</v>
      </c>
      <c r="V369" s="39">
        <f t="shared" si="105"/>
        <v>13951.38149972627</v>
      </c>
      <c r="W369" s="39">
        <f t="shared" si="105"/>
        <v>1608.4750826480606</v>
      </c>
      <c r="X369" s="39">
        <f t="shared" si="105"/>
        <v>15434.833732102186</v>
      </c>
      <c r="Y369" s="39">
        <f t="shared" si="105"/>
        <v>13637.95840709096</v>
      </c>
      <c r="Z369" s="39">
        <f t="shared" si="105"/>
        <v>14807.08669026975</v>
      </c>
      <c r="AA369" s="39">
        <f t="shared" si="105"/>
        <v>3130.537716964033</v>
      </c>
      <c r="AB369" s="39">
        <f t="shared" si="105"/>
        <v>334.30379071727367</v>
      </c>
      <c r="AC369" s="39"/>
      <c r="AD369" s="39"/>
      <c r="AE369" s="39"/>
      <c r="AF369" s="39"/>
      <c r="AG369" s="39"/>
      <c r="AH369"/>
      <c r="AI369"/>
      <c r="AJ369"/>
      <c r="AK369"/>
      <c r="AL369"/>
      <c r="AM369"/>
      <c r="AN369"/>
      <c r="AO369" s="277"/>
      <c r="AP369" s="277"/>
      <c r="AQ369" s="277"/>
      <c r="AR369" s="277"/>
      <c r="AS369" s="277"/>
      <c r="AT369" s="277"/>
    </row>
    <row r="370" spans="1:46" s="261" customFormat="1" ht="11.25">
      <c r="A370" s="294"/>
      <c r="B370" s="298"/>
      <c r="C370" s="294"/>
      <c r="D370" s="262"/>
      <c r="E370" s="297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/>
      <c r="AI370"/>
      <c r="AJ370"/>
      <c r="AK370"/>
      <c r="AL370"/>
      <c r="AM370"/>
      <c r="AN370"/>
      <c r="AO370" s="277"/>
      <c r="AP370" s="277"/>
      <c r="AQ370" s="277"/>
      <c r="AR370" s="277"/>
      <c r="AS370" s="277"/>
      <c r="AT370" s="277"/>
    </row>
    <row r="371" spans="1:46" s="261" customFormat="1" ht="11.25">
      <c r="A371" s="301">
        <v>275</v>
      </c>
      <c r="B371" s="280" t="s">
        <v>317</v>
      </c>
      <c r="C371" s="274" t="s">
        <v>540</v>
      </c>
      <c r="D371" s="262" t="s">
        <v>852</v>
      </c>
      <c r="E371" s="62" t="s">
        <v>852</v>
      </c>
      <c r="F371" s="39">
        <f aca="true" t="shared" si="106" ref="F371:AB371">(F369*F142)</f>
        <v>329033.0979223624</v>
      </c>
      <c r="G371" s="39">
        <f t="shared" si="106"/>
        <v>152844.19849545826</v>
      </c>
      <c r="H371" s="39">
        <f t="shared" si="106"/>
        <v>44318.81661112711</v>
      </c>
      <c r="I371" s="39">
        <f t="shared" si="106"/>
        <v>57218.65576679701</v>
      </c>
      <c r="J371" s="39">
        <f t="shared" si="106"/>
        <v>37996.49391035091</v>
      </c>
      <c r="K371" s="39">
        <f t="shared" si="106"/>
        <v>35110.69322655595</v>
      </c>
      <c r="L371" s="39">
        <f t="shared" si="106"/>
        <v>3.0118411446364666E-19</v>
      </c>
      <c r="M371" s="39">
        <f t="shared" si="106"/>
        <v>8948.558419857894</v>
      </c>
      <c r="N371" s="39">
        <f t="shared" si="106"/>
        <v>1486.339054121265</v>
      </c>
      <c r="O371" s="39">
        <f t="shared" si="106"/>
        <v>140.288848653018</v>
      </c>
      <c r="P371" s="39">
        <f t="shared" si="106"/>
        <v>152844.19849545826</v>
      </c>
      <c r="Q371" s="39">
        <f t="shared" si="106"/>
        <v>44318.81661112711</v>
      </c>
      <c r="R371" s="39">
        <f t="shared" si="106"/>
        <v>57218.65576679701</v>
      </c>
      <c r="S371" s="39">
        <f t="shared" si="106"/>
        <v>37996.49391035091</v>
      </c>
      <c r="T371" s="39">
        <f t="shared" si="106"/>
        <v>32164.443859104715</v>
      </c>
      <c r="U371" s="39">
        <f t="shared" si="106"/>
        <v>78.32714530550557</v>
      </c>
      <c r="V371" s="39">
        <f t="shared" si="106"/>
        <v>2953.150217075246</v>
      </c>
      <c r="W371" s="39">
        <f t="shared" si="106"/>
        <v>1.7847306634743495E-20</v>
      </c>
      <c r="X371" s="39">
        <f t="shared" si="106"/>
        <v>8948.558419857894</v>
      </c>
      <c r="Y371" s="39">
        <f t="shared" si="106"/>
        <v>2.826429061899106E-19</v>
      </c>
      <c r="Z371" s="39">
        <f t="shared" si="106"/>
        <v>1486.339054121265</v>
      </c>
      <c r="AA371" s="39">
        <f t="shared" si="106"/>
        <v>0</v>
      </c>
      <c r="AB371" s="39">
        <f t="shared" si="106"/>
        <v>157.81752630550594</v>
      </c>
      <c r="AC371" s="39"/>
      <c r="AD371" s="39"/>
      <c r="AE371" s="39"/>
      <c r="AF371" s="39"/>
      <c r="AG371" s="39"/>
      <c r="AH371"/>
      <c r="AI371"/>
      <c r="AJ371"/>
      <c r="AK371"/>
      <c r="AL371"/>
      <c r="AM371"/>
      <c r="AN371"/>
      <c r="AO371" s="277"/>
      <c r="AP371" s="277"/>
      <c r="AQ371" s="277"/>
      <c r="AR371" s="277"/>
      <c r="AS371" s="277"/>
      <c r="AT371" s="277"/>
    </row>
    <row r="372" spans="1:46" s="261" customFormat="1" ht="11.25">
      <c r="A372" s="301">
        <v>276</v>
      </c>
      <c r="B372" s="280" t="s">
        <v>319</v>
      </c>
      <c r="C372" s="274" t="s">
        <v>541</v>
      </c>
      <c r="D372" s="262" t="s">
        <v>852</v>
      </c>
      <c r="E372" s="62" t="s">
        <v>852</v>
      </c>
      <c r="F372" s="39">
        <f aca="true" t="shared" si="107" ref="F372:AB372">(F369*F143)</f>
        <v>141488.8733169938</v>
      </c>
      <c r="G372" s="39">
        <f t="shared" si="107"/>
        <v>61948.926727425714</v>
      </c>
      <c r="H372" s="39">
        <f t="shared" si="107"/>
        <v>17944.70617379045</v>
      </c>
      <c r="I372" s="39">
        <f t="shared" si="107"/>
        <v>23165.396859237368</v>
      </c>
      <c r="J372" s="39">
        <f t="shared" si="107"/>
        <v>15380.976862915208</v>
      </c>
      <c r="K372" s="39">
        <f t="shared" si="107"/>
        <v>14206.554581480494</v>
      </c>
      <c r="L372" s="39">
        <f t="shared" si="107"/>
        <v>8033.307555040277</v>
      </c>
      <c r="M372" s="39">
        <f t="shared" si="107"/>
        <v>3619.381601425662</v>
      </c>
      <c r="N372" s="39">
        <f t="shared" si="107"/>
        <v>600.713560720648</v>
      </c>
      <c r="O372" s="39">
        <f t="shared" si="107"/>
        <v>600.3448107121014</v>
      </c>
      <c r="P372" s="39">
        <f t="shared" si="107"/>
        <v>61948.926727425714</v>
      </c>
      <c r="Q372" s="39">
        <f t="shared" si="107"/>
        <v>17944.70617379045</v>
      </c>
      <c r="R372" s="39">
        <f t="shared" si="107"/>
        <v>23165.396859237368</v>
      </c>
      <c r="S372" s="39">
        <f t="shared" si="107"/>
        <v>15380.976862915208</v>
      </c>
      <c r="T372" s="39">
        <f t="shared" si="107"/>
        <v>13018.653785627748</v>
      </c>
      <c r="U372" s="39">
        <f t="shared" si="107"/>
        <v>31.587889016847168</v>
      </c>
      <c r="V372" s="39">
        <f t="shared" si="107"/>
        <v>1190.929806955985</v>
      </c>
      <c r="W372" s="39">
        <f t="shared" si="107"/>
        <v>475.22136483698716</v>
      </c>
      <c r="X372" s="39">
        <f t="shared" si="107"/>
        <v>3619.381601425662</v>
      </c>
      <c r="Y372" s="39">
        <f t="shared" si="107"/>
        <v>7539.537830950952</v>
      </c>
      <c r="Z372" s="39">
        <f t="shared" si="107"/>
        <v>600.713560720648</v>
      </c>
      <c r="AA372" s="39">
        <f t="shared" si="107"/>
        <v>537.1639210130653</v>
      </c>
      <c r="AB372" s="39">
        <f t="shared" si="107"/>
        <v>63.90786175321199</v>
      </c>
      <c r="AC372" s="39"/>
      <c r="AD372" s="39"/>
      <c r="AE372" s="39"/>
      <c r="AF372" s="39"/>
      <c r="AG372" s="39"/>
      <c r="AH372"/>
      <c r="AI372"/>
      <c r="AJ372"/>
      <c r="AK372"/>
      <c r="AL372"/>
      <c r="AM372"/>
      <c r="AN372"/>
      <c r="AO372" s="277"/>
      <c r="AP372" s="277"/>
      <c r="AQ372" s="277"/>
      <c r="AR372" s="277"/>
      <c r="AS372" s="277"/>
      <c r="AT372" s="277"/>
    </row>
    <row r="373" spans="1:46" s="261" customFormat="1" ht="11.25">
      <c r="A373" s="301">
        <v>277</v>
      </c>
      <c r="B373" s="280" t="s">
        <v>321</v>
      </c>
      <c r="C373" s="274" t="s">
        <v>542</v>
      </c>
      <c r="D373" s="262" t="s">
        <v>852</v>
      </c>
      <c r="E373" s="62" t="s">
        <v>852</v>
      </c>
      <c r="F373" s="39">
        <f aca="true" t="shared" si="108" ref="F373:AB373">(F369*F144)</f>
        <v>663228.0287606439</v>
      </c>
      <c r="G373" s="39">
        <f t="shared" si="108"/>
        <v>385209.3753989248</v>
      </c>
      <c r="H373" s="39">
        <f t="shared" si="108"/>
        <v>88299.06160753865</v>
      </c>
      <c r="I373" s="39">
        <f t="shared" si="108"/>
        <v>78388.05445419047</v>
      </c>
      <c r="J373" s="39">
        <f t="shared" si="108"/>
        <v>33860.87671820329</v>
      </c>
      <c r="K373" s="39">
        <f t="shared" si="108"/>
        <v>38904.01718621215</v>
      </c>
      <c r="L373" s="39">
        <f t="shared" si="108"/>
        <v>7213.125934698741</v>
      </c>
      <c r="M373" s="39">
        <f t="shared" si="108"/>
        <v>2866.8937108186296</v>
      </c>
      <c r="N373" s="39">
        <f t="shared" si="108"/>
        <v>12720.034075427839</v>
      </c>
      <c r="O373" s="39">
        <f t="shared" si="108"/>
        <v>2724.207848316189</v>
      </c>
      <c r="P373" s="39">
        <f t="shared" si="108"/>
        <v>385209.3753989248</v>
      </c>
      <c r="Q373" s="39">
        <f t="shared" si="108"/>
        <v>88299.06160753865</v>
      </c>
      <c r="R373" s="39">
        <f t="shared" si="108"/>
        <v>78388.05445419047</v>
      </c>
      <c r="S373" s="39">
        <f t="shared" si="108"/>
        <v>33860.87671820329</v>
      </c>
      <c r="T373" s="39">
        <f t="shared" si="108"/>
        <v>28856.158591960815</v>
      </c>
      <c r="U373" s="39">
        <f t="shared" si="108"/>
        <v>120.71222350669132</v>
      </c>
      <c r="V373" s="39">
        <f t="shared" si="108"/>
        <v>9807.301475695038</v>
      </c>
      <c r="W373" s="39">
        <f t="shared" si="108"/>
        <v>1133.2537178110733</v>
      </c>
      <c r="X373" s="39">
        <f t="shared" si="108"/>
        <v>2866.8937108186296</v>
      </c>
      <c r="Y373" s="39">
        <f t="shared" si="108"/>
        <v>6098.420576140008</v>
      </c>
      <c r="Z373" s="39">
        <f t="shared" si="108"/>
        <v>12720.034075427839</v>
      </c>
      <c r="AA373" s="39">
        <f t="shared" si="108"/>
        <v>2593.3737959509676</v>
      </c>
      <c r="AB373" s="39">
        <f t="shared" si="108"/>
        <v>112.57840265855569</v>
      </c>
      <c r="AC373" s="39"/>
      <c r="AD373" s="39"/>
      <c r="AE373" s="39"/>
      <c r="AF373" s="39"/>
      <c r="AG373" s="39"/>
      <c r="AH373"/>
      <c r="AI373"/>
      <c r="AJ373"/>
      <c r="AK373"/>
      <c r="AL373"/>
      <c r="AM373"/>
      <c r="AN373"/>
      <c r="AO373" s="277"/>
      <c r="AP373" s="277"/>
      <c r="AQ373" s="277"/>
      <c r="AR373" s="277"/>
      <c r="AS373" s="277"/>
      <c r="AT373" s="277"/>
    </row>
    <row r="374" spans="1:46" s="261" customFormat="1" ht="11.25">
      <c r="A374" s="294"/>
      <c r="B374" s="298"/>
      <c r="C374" s="297"/>
      <c r="D374" s="262"/>
      <c r="E374" s="297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/>
      <c r="AI374"/>
      <c r="AJ374"/>
      <c r="AK374"/>
      <c r="AL374"/>
      <c r="AM374"/>
      <c r="AN374"/>
      <c r="AO374" s="277"/>
      <c r="AP374" s="277"/>
      <c r="AQ374" s="277"/>
      <c r="AR374" s="277"/>
      <c r="AS374" s="277"/>
      <c r="AT374" s="277"/>
    </row>
    <row r="375" spans="1:46" s="291" customFormat="1" ht="11.25">
      <c r="A375" s="301"/>
      <c r="B375" s="302" t="s">
        <v>543</v>
      </c>
      <c r="C375" s="292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/>
      <c r="AI375"/>
      <c r="AJ375"/>
      <c r="AK375"/>
      <c r="AL375"/>
      <c r="AM375"/>
      <c r="AN375"/>
      <c r="AO375" s="293"/>
      <c r="AP375" s="293"/>
      <c r="AQ375" s="293"/>
      <c r="AR375" s="293"/>
      <c r="AS375" s="293"/>
      <c r="AT375" s="293"/>
    </row>
    <row r="376" spans="1:46" s="261" customFormat="1" ht="11.25">
      <c r="A376" s="301">
        <v>278</v>
      </c>
      <c r="B376" s="280" t="s">
        <v>324</v>
      </c>
      <c r="C376" s="274" t="s">
        <v>544</v>
      </c>
      <c r="D376" s="262" t="s">
        <v>852</v>
      </c>
      <c r="E376" s="262" t="s">
        <v>852</v>
      </c>
      <c r="F376" s="39">
        <f aca="true" t="shared" si="109" ref="F376:AB376">(F360+F371)</f>
        <v>31482951.58363203</v>
      </c>
      <c r="G376" s="39">
        <f t="shared" si="109"/>
        <v>16799266.40730882</v>
      </c>
      <c r="H376" s="39">
        <f t="shared" si="109"/>
        <v>3793501.9683470917</v>
      </c>
      <c r="I376" s="39">
        <f t="shared" si="109"/>
        <v>4108638.608930107</v>
      </c>
      <c r="J376" s="39">
        <f t="shared" si="109"/>
        <v>2813768.639416587</v>
      </c>
      <c r="K376" s="39">
        <f t="shared" si="109"/>
        <v>2640701.0390471844</v>
      </c>
      <c r="L376" s="39">
        <f t="shared" si="109"/>
        <v>2.969778961472119E-17</v>
      </c>
      <c r="M376" s="39">
        <f t="shared" si="109"/>
        <v>837358.0479523195</v>
      </c>
      <c r="N376" s="39">
        <f t="shared" si="109"/>
        <v>189902.93486626804</v>
      </c>
      <c r="O376" s="39">
        <f t="shared" si="109"/>
        <v>9017.968168709343</v>
      </c>
      <c r="P376" s="39">
        <f t="shared" si="109"/>
        <v>16799266.40730882</v>
      </c>
      <c r="Q376" s="39">
        <f t="shared" si="109"/>
        <v>3793501.9683470917</v>
      </c>
      <c r="R376" s="39">
        <f t="shared" si="109"/>
        <v>4108638.608930107</v>
      </c>
      <c r="S376" s="39">
        <f t="shared" si="109"/>
        <v>2813768.639416587</v>
      </c>
      <c r="T376" s="39">
        <f t="shared" si="109"/>
        <v>2440187.6759366593</v>
      </c>
      <c r="U376" s="39">
        <f t="shared" si="109"/>
        <v>5534.106995693864</v>
      </c>
      <c r="V376" s="39">
        <f t="shared" si="109"/>
        <v>213598.80616288667</v>
      </c>
      <c r="W376" s="39">
        <f t="shared" si="109"/>
        <v>1.5585203067777265E-18</v>
      </c>
      <c r="X376" s="39">
        <f t="shared" si="109"/>
        <v>837358.0479523195</v>
      </c>
      <c r="Y376" s="39">
        <f t="shared" si="109"/>
        <v>2.8314945156524956E-17</v>
      </c>
      <c r="Z376" s="39">
        <f t="shared" si="109"/>
        <v>189902.93486626804</v>
      </c>
      <c r="AA376" s="39">
        <f t="shared" si="109"/>
        <v>0</v>
      </c>
      <c r="AB376" s="39">
        <f t="shared" si="109"/>
        <v>17500.95660071043</v>
      </c>
      <c r="AC376" s="39"/>
      <c r="AD376" s="39"/>
      <c r="AE376" s="39"/>
      <c r="AF376" s="39"/>
      <c r="AG376" s="39"/>
      <c r="AH376"/>
      <c r="AI376"/>
      <c r="AJ376"/>
      <c r="AK376"/>
      <c r="AL376"/>
      <c r="AM376"/>
      <c r="AN376"/>
      <c r="AO376" s="277"/>
      <c r="AP376" s="277"/>
      <c r="AQ376" s="277"/>
      <c r="AR376" s="277"/>
      <c r="AS376" s="277"/>
      <c r="AT376" s="277"/>
    </row>
    <row r="377" spans="1:46" s="261" customFormat="1" ht="11.25">
      <c r="A377" s="301">
        <v>279</v>
      </c>
      <c r="B377" s="275" t="s">
        <v>325</v>
      </c>
      <c r="C377" s="274" t="s">
        <v>545</v>
      </c>
      <c r="D377" s="262" t="s">
        <v>852</v>
      </c>
      <c r="E377" s="262" t="s">
        <v>852</v>
      </c>
      <c r="F377" s="39">
        <f aca="true" t="shared" si="110" ref="F377:AB377">(F361+F372)</f>
        <v>4457010.565091459</v>
      </c>
      <c r="G377" s="39">
        <f t="shared" si="110"/>
        <v>2235368.9116871385</v>
      </c>
      <c r="H377" s="39">
        <f t="shared" si="110"/>
        <v>506960.37598364835</v>
      </c>
      <c r="I377" s="39">
        <f t="shared" si="110"/>
        <v>551546.5027523264</v>
      </c>
      <c r="J377" s="39">
        <f t="shared" si="110"/>
        <v>377342.2696852822</v>
      </c>
      <c r="K377" s="39">
        <f t="shared" si="110"/>
        <v>353826.6809412326</v>
      </c>
      <c r="L377" s="39">
        <f t="shared" si="110"/>
        <v>260612.42385687507</v>
      </c>
      <c r="M377" s="39">
        <f t="shared" si="110"/>
        <v>111554.8758875158</v>
      </c>
      <c r="N377" s="39">
        <f t="shared" si="110"/>
        <v>25131.226110529125</v>
      </c>
      <c r="O377" s="39">
        <f t="shared" si="110"/>
        <v>12838.472670318404</v>
      </c>
      <c r="P377" s="39">
        <f t="shared" si="110"/>
        <v>2235368.9116871385</v>
      </c>
      <c r="Q377" s="39">
        <f t="shared" si="110"/>
        <v>506960.37598364835</v>
      </c>
      <c r="R377" s="39">
        <f t="shared" si="110"/>
        <v>551546.5027523264</v>
      </c>
      <c r="S377" s="39">
        <f t="shared" si="110"/>
        <v>377342.2696852822</v>
      </c>
      <c r="T377" s="39">
        <f t="shared" si="110"/>
        <v>326988.9960901651</v>
      </c>
      <c r="U377" s="39">
        <f t="shared" si="110"/>
        <v>740.3541978411422</v>
      </c>
      <c r="V377" s="39">
        <f t="shared" si="110"/>
        <v>28555.652818456605</v>
      </c>
      <c r="W377" s="39">
        <f t="shared" si="110"/>
        <v>13690.35826647481</v>
      </c>
      <c r="X377" s="39">
        <f t="shared" si="110"/>
        <v>111554.8758875158</v>
      </c>
      <c r="Y377" s="39">
        <f t="shared" si="110"/>
        <v>248420.97008134561</v>
      </c>
      <c r="Z377" s="39">
        <f t="shared" si="110"/>
        <v>25131.226110529125</v>
      </c>
      <c r="AA377" s="39">
        <f t="shared" si="110"/>
        <v>10696.708134220642</v>
      </c>
      <c r="AB377" s="39">
        <f t="shared" si="110"/>
        <v>2326.2833398194184</v>
      </c>
      <c r="AC377" s="39"/>
      <c r="AD377" s="39"/>
      <c r="AE377" s="39"/>
      <c r="AF377" s="39"/>
      <c r="AG377" s="39"/>
      <c r="AH377"/>
      <c r="AI377"/>
      <c r="AJ377"/>
      <c r="AK377"/>
      <c r="AL377"/>
      <c r="AM377"/>
      <c r="AN377"/>
      <c r="AO377" s="277"/>
      <c r="AP377" s="277"/>
      <c r="AQ377" s="277"/>
      <c r="AR377" s="277"/>
      <c r="AS377" s="277"/>
      <c r="AT377" s="277"/>
    </row>
    <row r="378" spans="1:46" s="261" customFormat="1" ht="11.25">
      <c r="A378" s="301">
        <v>280</v>
      </c>
      <c r="B378" s="275" t="s">
        <v>326</v>
      </c>
      <c r="C378" s="274" t="s">
        <v>546</v>
      </c>
      <c r="D378" s="262" t="s">
        <v>852</v>
      </c>
      <c r="E378" s="262" t="s">
        <v>852</v>
      </c>
      <c r="F378" s="39">
        <f aca="true" t="shared" si="111" ref="F378:AB378">(F362+F373)</f>
        <v>70682493.85127652</v>
      </c>
      <c r="G378" s="39">
        <f t="shared" si="111"/>
        <v>47164150.133342125</v>
      </c>
      <c r="H378" s="39">
        <f t="shared" si="111"/>
        <v>8417170.867029542</v>
      </c>
      <c r="I378" s="39">
        <f t="shared" si="111"/>
        <v>6267111.641403151</v>
      </c>
      <c r="J378" s="39">
        <f t="shared" si="111"/>
        <v>2792024.814040675</v>
      </c>
      <c r="K378" s="39">
        <f t="shared" si="111"/>
        <v>3258065.5449155853</v>
      </c>
      <c r="L378" s="39">
        <f t="shared" si="111"/>
        <v>792214.1535297843</v>
      </c>
      <c r="M378" s="39">
        <f t="shared" si="111"/>
        <v>298794.286314208</v>
      </c>
      <c r="N378" s="39">
        <f t="shared" si="111"/>
        <v>1810643.193822832</v>
      </c>
      <c r="O378" s="39">
        <f t="shared" si="111"/>
        <v>194944.01199014808</v>
      </c>
      <c r="P378" s="39">
        <f t="shared" si="111"/>
        <v>47164150.133342125</v>
      </c>
      <c r="Q378" s="39">
        <f t="shared" si="111"/>
        <v>8417170.867029542</v>
      </c>
      <c r="R378" s="39">
        <f t="shared" si="111"/>
        <v>6267111.641403151</v>
      </c>
      <c r="S378" s="39">
        <f t="shared" si="111"/>
        <v>2792024.814040675</v>
      </c>
      <c r="T378" s="39">
        <f t="shared" si="111"/>
        <v>2437678.277397271</v>
      </c>
      <c r="U378" s="39">
        <f t="shared" si="111"/>
        <v>9495.843911876902</v>
      </c>
      <c r="V378" s="39">
        <f t="shared" si="111"/>
        <v>789813.5513931533</v>
      </c>
      <c r="W378" s="39">
        <f t="shared" si="111"/>
        <v>110213.6048230902</v>
      </c>
      <c r="X378" s="39">
        <f t="shared" si="111"/>
        <v>298794.286314208</v>
      </c>
      <c r="Y378" s="39">
        <f t="shared" si="111"/>
        <v>680501.644215749</v>
      </c>
      <c r="Z378" s="39">
        <f t="shared" si="111"/>
        <v>1810643.193822832</v>
      </c>
      <c r="AA378" s="39">
        <f t="shared" si="111"/>
        <v>172369.32528357563</v>
      </c>
      <c r="AB378" s="39">
        <f t="shared" si="111"/>
        <v>13907.17947084967</v>
      </c>
      <c r="AC378" s="39"/>
      <c r="AD378" s="39"/>
      <c r="AE378" s="39"/>
      <c r="AF378" s="39"/>
      <c r="AG378" s="39"/>
      <c r="AH378"/>
      <c r="AI378"/>
      <c r="AJ378"/>
      <c r="AK378"/>
      <c r="AL378"/>
      <c r="AM378"/>
      <c r="AN378"/>
      <c r="AO378" s="277"/>
      <c r="AP378" s="277"/>
      <c r="AQ378" s="277"/>
      <c r="AR378" s="277"/>
      <c r="AS378" s="277"/>
      <c r="AT378" s="277"/>
    </row>
    <row r="379" spans="1:46" s="261" customFormat="1" ht="11.25">
      <c r="A379" s="62"/>
      <c r="B379" s="280"/>
      <c r="C379" s="62"/>
      <c r="D379" s="61"/>
      <c r="E379" s="62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/>
      <c r="AI379"/>
      <c r="AJ379"/>
      <c r="AK379"/>
      <c r="AL379"/>
      <c r="AM379"/>
      <c r="AN379"/>
      <c r="AO379" s="277"/>
      <c r="AP379" s="277"/>
      <c r="AQ379" s="277"/>
      <c r="AR379" s="277"/>
      <c r="AS379" s="277"/>
      <c r="AT379" s="277"/>
    </row>
    <row r="380" spans="1:46" s="261" customFormat="1" ht="11.25">
      <c r="A380" s="301">
        <v>281</v>
      </c>
      <c r="B380" s="296" t="s">
        <v>547</v>
      </c>
      <c r="C380" s="297" t="s">
        <v>548</v>
      </c>
      <c r="D380" s="262"/>
      <c r="E380" s="262" t="s">
        <v>852</v>
      </c>
      <c r="F380" s="39">
        <f aca="true" t="shared" si="112" ref="F380:AB380">(F376+F377+F378)</f>
        <v>106622456</v>
      </c>
      <c r="G380" s="39">
        <f t="shared" si="112"/>
        <v>66198785.452338085</v>
      </c>
      <c r="H380" s="39">
        <f t="shared" si="112"/>
        <v>12717633.211360283</v>
      </c>
      <c r="I380" s="39">
        <f t="shared" si="112"/>
        <v>10927296.753085583</v>
      </c>
      <c r="J380" s="39">
        <f t="shared" si="112"/>
        <v>5983135.723142544</v>
      </c>
      <c r="K380" s="39">
        <f t="shared" si="112"/>
        <v>6252593.264904002</v>
      </c>
      <c r="L380" s="39">
        <f t="shared" si="112"/>
        <v>1052826.5773866593</v>
      </c>
      <c r="M380" s="39">
        <f t="shared" si="112"/>
        <v>1247707.2101540433</v>
      </c>
      <c r="N380" s="39">
        <f t="shared" si="112"/>
        <v>2025677.3547996292</v>
      </c>
      <c r="O380" s="39">
        <f t="shared" si="112"/>
        <v>216800.45282917583</v>
      </c>
      <c r="P380" s="39">
        <f t="shared" si="112"/>
        <v>66198785.452338085</v>
      </c>
      <c r="Q380" s="39">
        <f t="shared" si="112"/>
        <v>12717633.211360283</v>
      </c>
      <c r="R380" s="39">
        <f t="shared" si="112"/>
        <v>10927296.753085583</v>
      </c>
      <c r="S380" s="39">
        <f t="shared" si="112"/>
        <v>5983135.723142544</v>
      </c>
      <c r="T380" s="39">
        <f t="shared" si="112"/>
        <v>5204854.949424095</v>
      </c>
      <c r="U380" s="39">
        <f t="shared" si="112"/>
        <v>15770.305105411908</v>
      </c>
      <c r="V380" s="39">
        <f t="shared" si="112"/>
        <v>1031968.0103744966</v>
      </c>
      <c r="W380" s="39">
        <f t="shared" si="112"/>
        <v>123903.963089565</v>
      </c>
      <c r="X380" s="39">
        <f t="shared" si="112"/>
        <v>1247707.2101540433</v>
      </c>
      <c r="Y380" s="39">
        <f t="shared" si="112"/>
        <v>928922.6142970946</v>
      </c>
      <c r="Z380" s="39">
        <f t="shared" si="112"/>
        <v>2025677.3547996292</v>
      </c>
      <c r="AA380" s="39">
        <f t="shared" si="112"/>
        <v>183066.03341779628</v>
      </c>
      <c r="AB380" s="39">
        <f t="shared" si="112"/>
        <v>33734.419411379524</v>
      </c>
      <c r="AC380" s="39"/>
      <c r="AD380" s="39"/>
      <c r="AE380" s="39"/>
      <c r="AF380" s="39"/>
      <c r="AG380" s="39"/>
      <c r="AH380"/>
      <c r="AI380"/>
      <c r="AJ380"/>
      <c r="AK380"/>
      <c r="AL380"/>
      <c r="AM380"/>
      <c r="AN380"/>
      <c r="AO380" s="277"/>
      <c r="AP380" s="277"/>
      <c r="AQ380" s="277"/>
      <c r="AR380" s="277"/>
      <c r="AS380" s="277"/>
      <c r="AT380" s="277"/>
    </row>
    <row r="381" spans="1:46" s="261" customFormat="1" ht="11.25">
      <c r="A381" s="301">
        <v>282</v>
      </c>
      <c r="B381" s="296" t="s">
        <v>549</v>
      </c>
      <c r="C381" s="297" t="s">
        <v>550</v>
      </c>
      <c r="D381" s="61"/>
      <c r="E381" s="294" t="s">
        <v>852</v>
      </c>
      <c r="F381" s="39">
        <f aca="true" t="shared" si="113" ref="F381:AB381">(F195)</f>
        <v>-8934753.377047326</v>
      </c>
      <c r="G381" s="39">
        <f t="shared" si="113"/>
        <v>-4534182.935648873</v>
      </c>
      <c r="H381" s="39">
        <f t="shared" si="113"/>
        <v>-1085904.9926190514</v>
      </c>
      <c r="I381" s="39">
        <f t="shared" si="113"/>
        <v>-1428067.231998974</v>
      </c>
      <c r="J381" s="39">
        <f t="shared" si="113"/>
        <v>-792318.7643593339</v>
      </c>
      <c r="K381" s="39">
        <f t="shared" si="113"/>
        <v>-786064.7316121116</v>
      </c>
      <c r="L381" s="39">
        <f t="shared" si="113"/>
        <v>-193693.685228553</v>
      </c>
      <c r="M381" s="39">
        <f t="shared" si="113"/>
        <v>-106972.67658558332</v>
      </c>
      <c r="N381" s="39">
        <f t="shared" si="113"/>
        <v>26222.22703432948</v>
      </c>
      <c r="O381" s="39">
        <f t="shared" si="113"/>
        <v>-33770.58602917343</v>
      </c>
      <c r="P381" s="39">
        <f t="shared" si="113"/>
        <v>-4534182.935648873</v>
      </c>
      <c r="Q381" s="39">
        <f t="shared" si="113"/>
        <v>-1085904.9926190514</v>
      </c>
      <c r="R381" s="39">
        <f t="shared" si="113"/>
        <v>-1428067.231998974</v>
      </c>
      <c r="S381" s="39">
        <f t="shared" si="113"/>
        <v>-792318.7643593339</v>
      </c>
      <c r="T381" s="39">
        <f t="shared" si="113"/>
        <v>-672296.9474656287</v>
      </c>
      <c r="U381" s="39">
        <f t="shared" si="113"/>
        <v>-2130.6772093344985</v>
      </c>
      <c r="V381" s="39">
        <f t="shared" si="113"/>
        <v>-111637.10693714902</v>
      </c>
      <c r="W381" s="39">
        <f t="shared" si="113"/>
        <v>-15566.483034315845</v>
      </c>
      <c r="X381" s="39">
        <f t="shared" si="113"/>
        <v>-106972.67658558332</v>
      </c>
      <c r="Y381" s="39">
        <f t="shared" si="113"/>
        <v>-178127.2021942371</v>
      </c>
      <c r="Z381" s="39">
        <f t="shared" si="113"/>
        <v>26222.22703432948</v>
      </c>
      <c r="AA381" s="39">
        <f t="shared" si="113"/>
        <v>-33028.09441354983</v>
      </c>
      <c r="AB381" s="39">
        <f t="shared" si="113"/>
        <v>-742.4916156236325</v>
      </c>
      <c r="AC381" s="39"/>
      <c r="AD381" s="39"/>
      <c r="AE381" s="39"/>
      <c r="AF381" s="39"/>
      <c r="AG381" s="39"/>
      <c r="AH381"/>
      <c r="AI381"/>
      <c r="AJ381"/>
      <c r="AK381"/>
      <c r="AL381"/>
      <c r="AM381"/>
      <c r="AN381"/>
      <c r="AO381" s="277"/>
      <c r="AP381" s="277"/>
      <c r="AQ381" s="277"/>
      <c r="AR381" s="277"/>
      <c r="AS381" s="277"/>
      <c r="AT381" s="277"/>
    </row>
    <row r="382" spans="1:46" s="261" customFormat="1" ht="11.25">
      <c r="A382" s="301">
        <v>283</v>
      </c>
      <c r="B382" s="278" t="s">
        <v>551</v>
      </c>
      <c r="C382" s="297" t="s">
        <v>552</v>
      </c>
      <c r="D382" s="61"/>
      <c r="E382" s="294" t="s">
        <v>852</v>
      </c>
      <c r="F382" s="39">
        <f aca="true" t="shared" si="114" ref="F382:AB382">(F380+F381)</f>
        <v>97687702.62295267</v>
      </c>
      <c r="G382" s="39">
        <f t="shared" si="114"/>
        <v>61664602.51668921</v>
      </c>
      <c r="H382" s="39">
        <f t="shared" si="114"/>
        <v>11631728.218741233</v>
      </c>
      <c r="I382" s="39">
        <f t="shared" si="114"/>
        <v>9499229.521086609</v>
      </c>
      <c r="J382" s="39">
        <f t="shared" si="114"/>
        <v>5190816.95878321</v>
      </c>
      <c r="K382" s="39">
        <f t="shared" si="114"/>
        <v>5466528.53329189</v>
      </c>
      <c r="L382" s="39">
        <f t="shared" si="114"/>
        <v>859132.8921581063</v>
      </c>
      <c r="M382" s="39">
        <f t="shared" si="114"/>
        <v>1140734.53356846</v>
      </c>
      <c r="N382" s="39">
        <f t="shared" si="114"/>
        <v>2051899.5818339586</v>
      </c>
      <c r="O382" s="39">
        <f t="shared" si="114"/>
        <v>183029.8668000024</v>
      </c>
      <c r="P382" s="39">
        <f t="shared" si="114"/>
        <v>61664602.51668921</v>
      </c>
      <c r="Q382" s="39">
        <f t="shared" si="114"/>
        <v>11631728.218741233</v>
      </c>
      <c r="R382" s="39">
        <f t="shared" si="114"/>
        <v>9499229.521086609</v>
      </c>
      <c r="S382" s="39">
        <f t="shared" si="114"/>
        <v>5190816.95878321</v>
      </c>
      <c r="T382" s="39">
        <f t="shared" si="114"/>
        <v>4532558.001958467</v>
      </c>
      <c r="U382" s="39">
        <f t="shared" si="114"/>
        <v>13639.627896077409</v>
      </c>
      <c r="V382" s="39">
        <f t="shared" si="114"/>
        <v>920330.9034373476</v>
      </c>
      <c r="W382" s="39">
        <f t="shared" si="114"/>
        <v>108337.48005524917</v>
      </c>
      <c r="X382" s="39">
        <f t="shared" si="114"/>
        <v>1140734.53356846</v>
      </c>
      <c r="Y382" s="39">
        <f t="shared" si="114"/>
        <v>750795.4121028576</v>
      </c>
      <c r="Z382" s="39">
        <f t="shared" si="114"/>
        <v>2051899.5818339586</v>
      </c>
      <c r="AA382" s="39">
        <f t="shared" si="114"/>
        <v>150037.93900424644</v>
      </c>
      <c r="AB382" s="39">
        <f t="shared" si="114"/>
        <v>32991.92779575589</v>
      </c>
      <c r="AC382" s="39"/>
      <c r="AD382" s="39"/>
      <c r="AE382" s="39"/>
      <c r="AF382" s="39"/>
      <c r="AG382" s="39"/>
      <c r="AH382"/>
      <c r="AI382"/>
      <c r="AJ382"/>
      <c r="AK382"/>
      <c r="AL382"/>
      <c r="AM382"/>
      <c r="AN382"/>
      <c r="AO382" s="277"/>
      <c r="AP382" s="277"/>
      <c r="AQ382" s="277"/>
      <c r="AR382" s="277"/>
      <c r="AS382" s="277"/>
      <c r="AT382" s="277"/>
    </row>
    <row r="383" spans="1:46" s="261" customFormat="1" ht="11.25">
      <c r="A383" s="294"/>
      <c r="B383" s="278"/>
      <c r="C383" s="297"/>
      <c r="D383" s="61"/>
      <c r="E383" s="294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/>
      <c r="AI383"/>
      <c r="AJ383"/>
      <c r="AK383"/>
      <c r="AL383"/>
      <c r="AM383"/>
      <c r="AN383"/>
      <c r="AO383" s="277"/>
      <c r="AP383" s="277"/>
      <c r="AQ383" s="277"/>
      <c r="AR383" s="277"/>
      <c r="AS383" s="277"/>
      <c r="AT383" s="277"/>
    </row>
    <row r="384" spans="1:46" s="261" customFormat="1" ht="11.25">
      <c r="A384" s="294"/>
      <c r="B384" s="281" t="s">
        <v>553</v>
      </c>
      <c r="C384" s="297"/>
      <c r="D384" s="61"/>
      <c r="E384" s="294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/>
      <c r="AI384"/>
      <c r="AJ384"/>
      <c r="AK384"/>
      <c r="AL384"/>
      <c r="AM384"/>
      <c r="AN384"/>
      <c r="AO384" s="277"/>
      <c r="AP384" s="277"/>
      <c r="AQ384" s="277"/>
      <c r="AR384" s="277"/>
      <c r="AS384" s="277"/>
      <c r="AT384" s="277"/>
    </row>
    <row r="385" spans="1:46" s="261" customFormat="1" ht="11.25">
      <c r="A385" s="301"/>
      <c r="B385" s="163" t="s">
        <v>554</v>
      </c>
      <c r="C385" s="297"/>
      <c r="D385" s="160"/>
      <c r="E385" s="294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/>
      <c r="AI385"/>
      <c r="AJ385"/>
      <c r="AK385"/>
      <c r="AL385"/>
      <c r="AM385"/>
      <c r="AN385"/>
      <c r="AO385" s="277"/>
      <c r="AP385" s="277"/>
      <c r="AQ385" s="277"/>
      <c r="AR385" s="277"/>
      <c r="AS385" s="277"/>
      <c r="AT385" s="277"/>
    </row>
    <row r="386" spans="1:46" s="261" customFormat="1" ht="11.25">
      <c r="A386" s="301">
        <v>284</v>
      </c>
      <c r="B386" s="280" t="s">
        <v>324</v>
      </c>
      <c r="C386" s="274" t="s">
        <v>555</v>
      </c>
      <c r="D386" s="262" t="s">
        <v>852</v>
      </c>
      <c r="E386" s="262" t="s">
        <v>852</v>
      </c>
      <c r="F386" s="39">
        <f aca="true" t="shared" si="115" ref="F386:AB386">(F236)</f>
        <v>932729905.824164</v>
      </c>
      <c r="G386" s="39">
        <f t="shared" si="115"/>
        <v>490539443.9818883</v>
      </c>
      <c r="H386" s="39">
        <f t="shared" si="115"/>
        <v>112573995.51527484</v>
      </c>
      <c r="I386" s="39">
        <f t="shared" si="115"/>
        <v>134494105.0889091</v>
      </c>
      <c r="J386" s="39">
        <f t="shared" si="115"/>
        <v>87883605.55397452</v>
      </c>
      <c r="K386" s="39">
        <f t="shared" si="115"/>
        <v>81617172.1079962</v>
      </c>
      <c r="L386" s="39">
        <f t="shared" si="115"/>
        <v>1541426.5664721716</v>
      </c>
      <c r="M386" s="39">
        <f t="shared" si="115"/>
        <v>20140199.6902301</v>
      </c>
      <c r="N386" s="39">
        <f t="shared" si="115"/>
        <v>3524356.655651238</v>
      </c>
      <c r="O386" s="39">
        <f t="shared" si="115"/>
        <v>415600.66376760026</v>
      </c>
      <c r="P386" s="39">
        <f t="shared" si="115"/>
        <v>490539443.9818883</v>
      </c>
      <c r="Q386" s="39">
        <f t="shared" si="115"/>
        <v>112573995.51527484</v>
      </c>
      <c r="R386" s="39">
        <f t="shared" si="115"/>
        <v>134494105.0889091</v>
      </c>
      <c r="S386" s="39">
        <f t="shared" si="115"/>
        <v>87883605.55397452</v>
      </c>
      <c r="T386" s="39">
        <f t="shared" si="115"/>
        <v>74371046.86024652</v>
      </c>
      <c r="U386" s="39">
        <f t="shared" si="115"/>
        <v>184185.33011259325</v>
      </c>
      <c r="V386" s="39">
        <f t="shared" si="115"/>
        <v>7061939.917637101</v>
      </c>
      <c r="W386" s="39">
        <f t="shared" si="115"/>
        <v>78407.67575311128</v>
      </c>
      <c r="X386" s="39">
        <f t="shared" si="115"/>
        <v>20140199.6902301</v>
      </c>
      <c r="Y386" s="39">
        <f t="shared" si="115"/>
        <v>1463018.8907190599</v>
      </c>
      <c r="Z386" s="39">
        <f t="shared" si="115"/>
        <v>3524356.655651238</v>
      </c>
      <c r="AA386" s="39">
        <f t="shared" si="115"/>
        <v>60946.63653413724</v>
      </c>
      <c r="AB386" s="39">
        <f t="shared" si="115"/>
        <v>354654.027233463</v>
      </c>
      <c r="AC386" s="39"/>
      <c r="AD386" s="39"/>
      <c r="AE386" s="39"/>
      <c r="AF386" s="39"/>
      <c r="AG386" s="39"/>
      <c r="AH386"/>
      <c r="AI386"/>
      <c r="AJ386"/>
      <c r="AK386"/>
      <c r="AL386"/>
      <c r="AM386"/>
      <c r="AN386"/>
      <c r="AO386" s="277"/>
      <c r="AP386" s="277"/>
      <c r="AQ386" s="277"/>
      <c r="AR386" s="277"/>
      <c r="AS386" s="277"/>
      <c r="AT386" s="277"/>
    </row>
    <row r="387" spans="1:46" s="261" customFormat="1" ht="11.25">
      <c r="A387" s="301">
        <v>285</v>
      </c>
      <c r="B387" s="275" t="s">
        <v>556</v>
      </c>
      <c r="C387" s="274" t="s">
        <v>557</v>
      </c>
      <c r="D387" s="262" t="s">
        <v>852</v>
      </c>
      <c r="E387" s="262" t="s">
        <v>852</v>
      </c>
      <c r="F387" s="39">
        <f aca="true" t="shared" si="116" ref="F387:AB387">(F241)</f>
        <v>112460.94720417509</v>
      </c>
      <c r="G387" s="39">
        <f t="shared" si="116"/>
        <v>59261.77386191213</v>
      </c>
      <c r="H387" s="39">
        <f t="shared" si="116"/>
        <v>13594.533230365925</v>
      </c>
      <c r="I387" s="39">
        <f t="shared" si="116"/>
        <v>16240.93619107317</v>
      </c>
      <c r="J387" s="39">
        <f t="shared" si="116"/>
        <v>10611.848545984249</v>
      </c>
      <c r="K387" s="39">
        <f t="shared" si="116"/>
        <v>9853.453694261705</v>
      </c>
      <c r="L387" s="39">
        <f t="shared" si="116"/>
        <v>0</v>
      </c>
      <c r="M387" s="39">
        <f t="shared" si="116"/>
        <v>2430.2790305280228</v>
      </c>
      <c r="N387" s="39">
        <f t="shared" si="116"/>
        <v>425.2923192898827</v>
      </c>
      <c r="O387" s="39">
        <f t="shared" si="116"/>
        <v>42.830330760005346</v>
      </c>
      <c r="P387" s="39">
        <f t="shared" si="116"/>
        <v>59261.77386191213</v>
      </c>
      <c r="Q387" s="39">
        <f t="shared" si="116"/>
        <v>13594.533230365925</v>
      </c>
      <c r="R387" s="39">
        <f t="shared" si="116"/>
        <v>16240.93619107317</v>
      </c>
      <c r="S387" s="39">
        <f t="shared" si="116"/>
        <v>10611.848545984249</v>
      </c>
      <c r="T387" s="39">
        <f t="shared" si="116"/>
        <v>8979.806273151837</v>
      </c>
      <c r="U387" s="39">
        <f t="shared" si="116"/>
        <v>22.206922214812405</v>
      </c>
      <c r="V387" s="39">
        <f t="shared" si="116"/>
        <v>851.4404988950553</v>
      </c>
      <c r="W387" s="39">
        <f t="shared" si="116"/>
        <v>0</v>
      </c>
      <c r="X387" s="39">
        <f t="shared" si="116"/>
        <v>2430.2790305280228</v>
      </c>
      <c r="Y387" s="39">
        <f t="shared" si="116"/>
        <v>0</v>
      </c>
      <c r="Z387" s="39">
        <f t="shared" si="116"/>
        <v>425.2923192898827</v>
      </c>
      <c r="AA387" s="39">
        <f t="shared" si="116"/>
        <v>0</v>
      </c>
      <c r="AB387" s="39">
        <f t="shared" si="116"/>
        <v>42.830330760005346</v>
      </c>
      <c r="AC387" s="39"/>
      <c r="AD387" s="39"/>
      <c r="AE387" s="39"/>
      <c r="AF387" s="39"/>
      <c r="AG387" s="39"/>
      <c r="AH387"/>
      <c r="AI387"/>
      <c r="AJ387"/>
      <c r="AK387"/>
      <c r="AL387"/>
      <c r="AM387"/>
      <c r="AN387"/>
      <c r="AO387" s="277"/>
      <c r="AP387" s="277"/>
      <c r="AQ387" s="277"/>
      <c r="AR387" s="277"/>
      <c r="AS387" s="277"/>
      <c r="AT387" s="277"/>
    </row>
    <row r="388" spans="1:46" s="261" customFormat="1" ht="11.25">
      <c r="A388" s="301">
        <v>286</v>
      </c>
      <c r="B388" s="275" t="s">
        <v>325</v>
      </c>
      <c r="C388" s="274" t="s">
        <v>558</v>
      </c>
      <c r="D388" s="262" t="s">
        <v>852</v>
      </c>
      <c r="E388" s="262" t="s">
        <v>852</v>
      </c>
      <c r="F388" s="39">
        <f aca="true" t="shared" si="117" ref="F388:AB388">(F262)</f>
        <v>46430167.427396335</v>
      </c>
      <c r="G388" s="39">
        <f t="shared" si="117"/>
        <v>22977272.311015736</v>
      </c>
      <c r="H388" s="39">
        <f t="shared" si="117"/>
        <v>5265389.584592331</v>
      </c>
      <c r="I388" s="39">
        <f t="shared" si="117"/>
        <v>6289685.793965125</v>
      </c>
      <c r="J388" s="39">
        <f t="shared" si="117"/>
        <v>4109076.878379609</v>
      </c>
      <c r="K388" s="39">
        <f t="shared" si="117"/>
        <v>3813655.6750714923</v>
      </c>
      <c r="L388" s="39">
        <f t="shared" si="117"/>
        <v>2661272.561945873</v>
      </c>
      <c r="M388" s="39">
        <f t="shared" si="117"/>
        <v>964758.4117905753</v>
      </c>
      <c r="N388" s="39">
        <f t="shared" si="117"/>
        <v>164405.6207742985</v>
      </c>
      <c r="O388" s="39">
        <f t="shared" si="117"/>
        <v>184650.58986130214</v>
      </c>
      <c r="P388" s="39">
        <f t="shared" si="117"/>
        <v>22977272.311015736</v>
      </c>
      <c r="Q388" s="39">
        <f t="shared" si="117"/>
        <v>5265389.584592331</v>
      </c>
      <c r="R388" s="39">
        <f t="shared" si="117"/>
        <v>6289685.793965125</v>
      </c>
      <c r="S388" s="39">
        <f t="shared" si="117"/>
        <v>4109076.878379609</v>
      </c>
      <c r="T388" s="39">
        <f t="shared" si="117"/>
        <v>3476701.502840574</v>
      </c>
      <c r="U388" s="39">
        <f t="shared" si="117"/>
        <v>8565.068782218475</v>
      </c>
      <c r="V388" s="39">
        <f t="shared" si="117"/>
        <v>328389.10344869876</v>
      </c>
      <c r="W388" s="39">
        <f t="shared" si="117"/>
        <v>151257.08994902408</v>
      </c>
      <c r="X388" s="39">
        <f t="shared" si="117"/>
        <v>964758.4117905753</v>
      </c>
      <c r="Y388" s="39">
        <f t="shared" si="117"/>
        <v>2510015.4719968485</v>
      </c>
      <c r="Z388" s="39">
        <f t="shared" si="117"/>
        <v>164405.6207742985</v>
      </c>
      <c r="AA388" s="39">
        <f t="shared" si="117"/>
        <v>168059.65179635916</v>
      </c>
      <c r="AB388" s="39">
        <f t="shared" si="117"/>
        <v>16590.93806494305</v>
      </c>
      <c r="AC388" s="39"/>
      <c r="AD388" s="39"/>
      <c r="AE388" s="39"/>
      <c r="AF388" s="39"/>
      <c r="AG388" s="39"/>
      <c r="AH388"/>
      <c r="AI388"/>
      <c r="AJ388"/>
      <c r="AK388"/>
      <c r="AL388"/>
      <c r="AM388"/>
      <c r="AN388"/>
      <c r="AO388" s="277"/>
      <c r="AP388" s="277"/>
      <c r="AQ388" s="277"/>
      <c r="AR388" s="277"/>
      <c r="AS388" s="277"/>
      <c r="AT388" s="277"/>
    </row>
    <row r="389" spans="1:46" s="261" customFormat="1" ht="11.25">
      <c r="A389" s="301">
        <v>287</v>
      </c>
      <c r="B389" s="275" t="s">
        <v>326</v>
      </c>
      <c r="C389" s="274" t="s">
        <v>559</v>
      </c>
      <c r="D389" s="262" t="s">
        <v>852</v>
      </c>
      <c r="E389" s="262" t="s">
        <v>852</v>
      </c>
      <c r="F389" s="39">
        <f aca="true" t="shared" si="118" ref="F389:AB389">(F350)</f>
        <v>253944429.92828274</v>
      </c>
      <c r="G389" s="39">
        <f t="shared" si="118"/>
        <v>169878267.49181175</v>
      </c>
      <c r="H389" s="39">
        <f t="shared" si="118"/>
        <v>30287033.242607944</v>
      </c>
      <c r="I389" s="39">
        <f t="shared" si="118"/>
        <v>23609236.68373722</v>
      </c>
      <c r="J389" s="39">
        <f t="shared" si="118"/>
        <v>9785316.935104497</v>
      </c>
      <c r="K389" s="39">
        <f t="shared" si="118"/>
        <v>11903677.435566071</v>
      </c>
      <c r="L389" s="39">
        <f t="shared" si="118"/>
        <v>616495.4124230257</v>
      </c>
      <c r="M389" s="39">
        <f t="shared" si="118"/>
        <v>450027.599153423</v>
      </c>
      <c r="N389" s="39">
        <f t="shared" si="118"/>
        <v>6572791.777592002</v>
      </c>
      <c r="O389" s="39">
        <f t="shared" si="118"/>
        <v>841583.350286789</v>
      </c>
      <c r="P389" s="39">
        <f t="shared" si="118"/>
        <v>169878267.49181175</v>
      </c>
      <c r="Q389" s="39">
        <f t="shared" si="118"/>
        <v>30287033.242607944</v>
      </c>
      <c r="R389" s="39">
        <f t="shared" si="118"/>
        <v>23609236.68373722</v>
      </c>
      <c r="S389" s="39">
        <f t="shared" si="118"/>
        <v>9785316.935104497</v>
      </c>
      <c r="T389" s="39">
        <f t="shared" si="118"/>
        <v>8535533.214958746</v>
      </c>
      <c r="U389" s="39">
        <f t="shared" si="118"/>
        <v>38538.96601325437</v>
      </c>
      <c r="V389" s="39">
        <f t="shared" si="118"/>
        <v>3329605.2545940746</v>
      </c>
      <c r="W389" s="39">
        <f t="shared" si="118"/>
        <v>394072.5412194739</v>
      </c>
      <c r="X389" s="39">
        <f t="shared" si="118"/>
        <v>450027.599153423</v>
      </c>
      <c r="Y389" s="39">
        <f t="shared" si="118"/>
        <v>222422.8712035517</v>
      </c>
      <c r="Z389" s="39">
        <f t="shared" si="118"/>
        <v>6572791.777592002</v>
      </c>
      <c r="AA389" s="39">
        <f t="shared" si="118"/>
        <v>786317.1886359779</v>
      </c>
      <c r="AB389" s="39">
        <f t="shared" si="118"/>
        <v>55266.16165081132</v>
      </c>
      <c r="AC389" s="39"/>
      <c r="AD389" s="39"/>
      <c r="AE389" s="39"/>
      <c r="AF389" s="39"/>
      <c r="AG389" s="39"/>
      <c r="AH389"/>
      <c r="AI389"/>
      <c r="AJ389"/>
      <c r="AK389"/>
      <c r="AL389"/>
      <c r="AM389"/>
      <c r="AN389"/>
      <c r="AO389" s="277"/>
      <c r="AP389" s="277"/>
      <c r="AQ389" s="277"/>
      <c r="AR389" s="277"/>
      <c r="AS389" s="277"/>
      <c r="AT389" s="277"/>
    </row>
    <row r="390" spans="1:46" s="261" customFormat="1" ht="11.25">
      <c r="A390" s="301">
        <v>288</v>
      </c>
      <c r="B390" s="163" t="s">
        <v>315</v>
      </c>
      <c r="C390" s="297" t="s">
        <v>560</v>
      </c>
      <c r="D390" s="262" t="s">
        <v>852</v>
      </c>
      <c r="E390" s="262" t="s">
        <v>852</v>
      </c>
      <c r="F390" s="39">
        <f aca="true" t="shared" si="119" ref="F390:AB390">(F386+F387+F388+F389)</f>
        <v>1233216964.1270473</v>
      </c>
      <c r="G390" s="39">
        <f t="shared" si="119"/>
        <v>683454245.5585777</v>
      </c>
      <c r="H390" s="39">
        <f t="shared" si="119"/>
        <v>148140012.87570548</v>
      </c>
      <c r="I390" s="39">
        <f t="shared" si="119"/>
        <v>164409268.50280252</v>
      </c>
      <c r="J390" s="39">
        <f t="shared" si="119"/>
        <v>101788611.21600461</v>
      </c>
      <c r="K390" s="39">
        <f t="shared" si="119"/>
        <v>97344358.67232803</v>
      </c>
      <c r="L390" s="39">
        <f t="shared" si="119"/>
        <v>4819194.54084107</v>
      </c>
      <c r="M390" s="39">
        <f t="shared" si="119"/>
        <v>21557415.980204627</v>
      </c>
      <c r="N390" s="39">
        <f t="shared" si="119"/>
        <v>10261979.346336829</v>
      </c>
      <c r="O390" s="39">
        <f t="shared" si="119"/>
        <v>1441877.4342464514</v>
      </c>
      <c r="P390" s="39">
        <f t="shared" si="119"/>
        <v>683454245.5585777</v>
      </c>
      <c r="Q390" s="39">
        <f t="shared" si="119"/>
        <v>148140012.87570548</v>
      </c>
      <c r="R390" s="39">
        <f t="shared" si="119"/>
        <v>164409268.50280252</v>
      </c>
      <c r="S390" s="39">
        <f t="shared" si="119"/>
        <v>101788611.21600461</v>
      </c>
      <c r="T390" s="39">
        <f t="shared" si="119"/>
        <v>86392261.38431899</v>
      </c>
      <c r="U390" s="39">
        <f t="shared" si="119"/>
        <v>231311.57183028088</v>
      </c>
      <c r="V390" s="39">
        <f t="shared" si="119"/>
        <v>10720785.71617877</v>
      </c>
      <c r="W390" s="39">
        <f t="shared" si="119"/>
        <v>623737.3069216092</v>
      </c>
      <c r="X390" s="39">
        <f t="shared" si="119"/>
        <v>21557415.980204627</v>
      </c>
      <c r="Y390" s="39">
        <f t="shared" si="119"/>
        <v>4195457.23391946</v>
      </c>
      <c r="Z390" s="39">
        <f t="shared" si="119"/>
        <v>10261979.346336829</v>
      </c>
      <c r="AA390" s="39">
        <f t="shared" si="119"/>
        <v>1015323.4769664743</v>
      </c>
      <c r="AB390" s="39">
        <f t="shared" si="119"/>
        <v>426553.9572799774</v>
      </c>
      <c r="AC390" s="39"/>
      <c r="AD390" s="39"/>
      <c r="AE390" s="39"/>
      <c r="AF390" s="39"/>
      <c r="AG390" s="39"/>
      <c r="AH390"/>
      <c r="AI390"/>
      <c r="AJ390"/>
      <c r="AK390"/>
      <c r="AL390"/>
      <c r="AM390"/>
      <c r="AN390"/>
      <c r="AO390" s="277"/>
      <c r="AP390" s="277"/>
      <c r="AQ390" s="277"/>
      <c r="AR390" s="277"/>
      <c r="AS390" s="277"/>
      <c r="AT390" s="277"/>
    </row>
    <row r="391" spans="1:46" s="261" customFormat="1" ht="11.25">
      <c r="A391" s="301"/>
      <c r="B391" s="163"/>
      <c r="C391" s="297"/>
      <c r="D391" s="160"/>
      <c r="E391" s="294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/>
      <c r="AI391"/>
      <c r="AJ391"/>
      <c r="AK391"/>
      <c r="AL391"/>
      <c r="AM391"/>
      <c r="AN391"/>
      <c r="AO391" s="277"/>
      <c r="AP391" s="277"/>
      <c r="AQ391" s="277"/>
      <c r="AR391" s="277"/>
      <c r="AS391" s="277"/>
      <c r="AT391" s="277"/>
    </row>
    <row r="392" spans="1:46" s="261" customFormat="1" ht="11.25">
      <c r="A392" s="301">
        <v>289</v>
      </c>
      <c r="B392" s="280" t="s">
        <v>308</v>
      </c>
      <c r="C392" s="274" t="s">
        <v>561</v>
      </c>
      <c r="D392" s="262" t="s">
        <v>852</v>
      </c>
      <c r="E392" s="262" t="s">
        <v>852</v>
      </c>
      <c r="F392" s="303">
        <f aca="true" t="shared" si="120" ref="F392:AB392">(F386/F390)</f>
        <v>0.7563388543591858</v>
      </c>
      <c r="G392" s="303">
        <f t="shared" si="120"/>
        <v>0.7177356014241703</v>
      </c>
      <c r="H392" s="303">
        <f t="shared" si="120"/>
        <v>0.7599161990739683</v>
      </c>
      <c r="I392" s="303">
        <f t="shared" si="120"/>
        <v>0.8180445440435525</v>
      </c>
      <c r="J392" s="303">
        <f t="shared" si="120"/>
        <v>0.8633933060298621</v>
      </c>
      <c r="K392" s="303">
        <f t="shared" si="120"/>
        <v>0.8384376169422278</v>
      </c>
      <c r="L392" s="303">
        <f t="shared" si="120"/>
        <v>0.3198514924867827</v>
      </c>
      <c r="M392" s="303">
        <f t="shared" si="120"/>
        <v>0.9342585265657116</v>
      </c>
      <c r="N392" s="303">
        <f t="shared" si="120"/>
        <v>0.3434382916497792</v>
      </c>
      <c r="O392" s="303">
        <f t="shared" si="120"/>
        <v>0.2882357778106153</v>
      </c>
      <c r="P392" s="39">
        <f t="shared" si="120"/>
        <v>0.7177356014241703</v>
      </c>
      <c r="Q392" s="39">
        <f t="shared" si="120"/>
        <v>0.7599161990739683</v>
      </c>
      <c r="R392" s="39">
        <f t="shared" si="120"/>
        <v>0.8180445440435525</v>
      </c>
      <c r="S392" s="39">
        <f t="shared" si="120"/>
        <v>0.8633933060298621</v>
      </c>
      <c r="T392" s="39">
        <f t="shared" si="120"/>
        <v>0.8608531096252282</v>
      </c>
      <c r="U392" s="39">
        <f t="shared" si="120"/>
        <v>0.7962650923825577</v>
      </c>
      <c r="V392" s="39">
        <f t="shared" si="120"/>
        <v>0.6587147719014574</v>
      </c>
      <c r="W392" s="39">
        <f t="shared" si="120"/>
        <v>0.12570624665708105</v>
      </c>
      <c r="X392" s="39">
        <f t="shared" si="120"/>
        <v>0.9342585265657116</v>
      </c>
      <c r="Y392" s="39">
        <f t="shared" si="120"/>
        <v>0.3487150050990474</v>
      </c>
      <c r="Z392" s="39">
        <f t="shared" si="120"/>
        <v>0.3434382916497792</v>
      </c>
      <c r="AA392" s="39">
        <f t="shared" si="120"/>
        <v>0.060026816986671214</v>
      </c>
      <c r="AB392" s="39">
        <f t="shared" si="120"/>
        <v>0.8314400117044949</v>
      </c>
      <c r="AC392" s="39"/>
      <c r="AD392" s="39"/>
      <c r="AE392" s="39"/>
      <c r="AF392" s="39"/>
      <c r="AG392" s="39"/>
      <c r="AH392"/>
      <c r="AI392"/>
      <c r="AJ392"/>
      <c r="AK392"/>
      <c r="AL392"/>
      <c r="AM392"/>
      <c r="AN392"/>
      <c r="AO392" s="277"/>
      <c r="AP392" s="277"/>
      <c r="AQ392" s="277"/>
      <c r="AR392" s="277"/>
      <c r="AS392" s="277"/>
      <c r="AT392" s="277"/>
    </row>
    <row r="393" spans="1:46" s="261" customFormat="1" ht="11.25">
      <c r="A393" s="301">
        <v>290</v>
      </c>
      <c r="B393" s="280" t="s">
        <v>562</v>
      </c>
      <c r="C393" s="274" t="s">
        <v>563</v>
      </c>
      <c r="D393" s="262" t="s">
        <v>852</v>
      </c>
      <c r="E393" s="262" t="s">
        <v>852</v>
      </c>
      <c r="F393" s="303">
        <f aca="true" t="shared" si="121" ref="F393:AB393">(F387/F390)</f>
        <v>9.119315617246831E-05</v>
      </c>
      <c r="G393" s="303">
        <f t="shared" si="121"/>
        <v>8.670920437911437E-05</v>
      </c>
      <c r="H393" s="303">
        <f t="shared" si="121"/>
        <v>9.176813857692994E-05</v>
      </c>
      <c r="I393" s="303">
        <f t="shared" si="121"/>
        <v>9.87835803843159E-05</v>
      </c>
      <c r="J393" s="303">
        <f t="shared" si="121"/>
        <v>0.00010425379047037933</v>
      </c>
      <c r="K393" s="303">
        <f t="shared" si="121"/>
        <v>0.00010122264739993336</v>
      </c>
      <c r="L393" s="303">
        <f t="shared" si="121"/>
        <v>0</v>
      </c>
      <c r="M393" s="303">
        <f t="shared" si="121"/>
        <v>0.00011273517349016494</v>
      </c>
      <c r="N393" s="303">
        <f t="shared" si="121"/>
        <v>4.144349788052315E-05</v>
      </c>
      <c r="O393" s="303">
        <f t="shared" si="121"/>
        <v>2.970455722707747E-05</v>
      </c>
      <c r="P393" s="39">
        <f t="shared" si="121"/>
        <v>8.670920437911437E-05</v>
      </c>
      <c r="Q393" s="39">
        <f t="shared" si="121"/>
        <v>9.176813857692994E-05</v>
      </c>
      <c r="R393" s="39">
        <f t="shared" si="121"/>
        <v>9.87835803843159E-05</v>
      </c>
      <c r="S393" s="39">
        <f t="shared" si="121"/>
        <v>0.00010425379047037933</v>
      </c>
      <c r="T393" s="39">
        <f t="shared" si="121"/>
        <v>0.00010394225280439014</v>
      </c>
      <c r="U393" s="39">
        <f t="shared" si="121"/>
        <v>9.600437210770493E-05</v>
      </c>
      <c r="V393" s="39">
        <f t="shared" si="121"/>
        <v>7.941959865965271E-05</v>
      </c>
      <c r="W393" s="39">
        <f t="shared" si="121"/>
        <v>0</v>
      </c>
      <c r="X393" s="39">
        <f t="shared" si="121"/>
        <v>0.00011273517349016494</v>
      </c>
      <c r="Y393" s="39">
        <f t="shared" si="121"/>
        <v>0</v>
      </c>
      <c r="Z393" s="39">
        <f t="shared" si="121"/>
        <v>4.144349788052315E-05</v>
      </c>
      <c r="AA393" s="39">
        <f t="shared" si="121"/>
        <v>0</v>
      </c>
      <c r="AB393" s="39">
        <f t="shared" si="121"/>
        <v>0.00010041011231761422</v>
      </c>
      <c r="AC393" s="39"/>
      <c r="AD393" s="39"/>
      <c r="AE393" s="39"/>
      <c r="AF393" s="39"/>
      <c r="AG393" s="39"/>
      <c r="AH393"/>
      <c r="AI393"/>
      <c r="AJ393"/>
      <c r="AK393"/>
      <c r="AL393"/>
      <c r="AM393"/>
      <c r="AN393"/>
      <c r="AO393" s="277"/>
      <c r="AP393" s="277"/>
      <c r="AQ393" s="277"/>
      <c r="AR393" s="277"/>
      <c r="AS393" s="277"/>
      <c r="AT393" s="277"/>
    </row>
    <row r="394" spans="1:46" s="261" customFormat="1" ht="11.25">
      <c r="A394" s="301">
        <v>291</v>
      </c>
      <c r="B394" s="280" t="s">
        <v>310</v>
      </c>
      <c r="C394" s="274" t="s">
        <v>564</v>
      </c>
      <c r="D394" s="262" t="s">
        <v>852</v>
      </c>
      <c r="E394" s="262" t="s">
        <v>852</v>
      </c>
      <c r="F394" s="303">
        <f aca="true" t="shared" si="122" ref="F394:AB394">(F388/F390)</f>
        <v>0.03764963406926752</v>
      </c>
      <c r="G394" s="303">
        <f t="shared" si="122"/>
        <v>0.033619327790167915</v>
      </c>
      <c r="H394" s="303">
        <f t="shared" si="122"/>
        <v>0.03554333149012328</v>
      </c>
      <c r="I394" s="303">
        <f t="shared" si="122"/>
        <v>0.038256272600944705</v>
      </c>
      <c r="J394" s="303">
        <f t="shared" si="122"/>
        <v>0.04036872916617142</v>
      </c>
      <c r="K394" s="303">
        <f t="shared" si="122"/>
        <v>0.03917695619022652</v>
      </c>
      <c r="L394" s="303">
        <f t="shared" si="122"/>
        <v>0.5522235177253114</v>
      </c>
      <c r="M394" s="303">
        <f t="shared" si="122"/>
        <v>0.04475297098114528</v>
      </c>
      <c r="N394" s="303">
        <f t="shared" si="122"/>
        <v>0.016020848924528933</v>
      </c>
      <c r="O394" s="303">
        <f t="shared" si="122"/>
        <v>0.12806261161705715</v>
      </c>
      <c r="P394" s="39">
        <f t="shared" si="122"/>
        <v>0.033619327790167915</v>
      </c>
      <c r="Q394" s="39">
        <f t="shared" si="122"/>
        <v>0.03554333149012328</v>
      </c>
      <c r="R394" s="39">
        <f t="shared" si="122"/>
        <v>0.038256272600944705</v>
      </c>
      <c r="S394" s="39">
        <f t="shared" si="122"/>
        <v>0.04036872916617142</v>
      </c>
      <c r="T394" s="39">
        <f t="shared" si="122"/>
        <v>0.04024320520300245</v>
      </c>
      <c r="U394" s="39">
        <f t="shared" si="122"/>
        <v>0.037028276252875414</v>
      </c>
      <c r="V394" s="39">
        <f t="shared" si="122"/>
        <v>0.03063106680260625</v>
      </c>
      <c r="W394" s="39">
        <f t="shared" si="122"/>
        <v>0.24250127140147792</v>
      </c>
      <c r="X394" s="39">
        <f t="shared" si="122"/>
        <v>0.04475297098114528</v>
      </c>
      <c r="Y394" s="39">
        <f t="shared" si="122"/>
        <v>0.5982698266362624</v>
      </c>
      <c r="Z394" s="39">
        <f t="shared" si="122"/>
        <v>0.016020848924528933</v>
      </c>
      <c r="AA394" s="39">
        <f t="shared" si="122"/>
        <v>0.16552325993532446</v>
      </c>
      <c r="AB394" s="39">
        <f t="shared" si="122"/>
        <v>0.038895285770501595</v>
      </c>
      <c r="AC394" s="39"/>
      <c r="AD394" s="39"/>
      <c r="AE394" s="39"/>
      <c r="AF394" s="39"/>
      <c r="AG394" s="39"/>
      <c r="AH394"/>
      <c r="AI394"/>
      <c r="AJ394"/>
      <c r="AK394"/>
      <c r="AL394"/>
      <c r="AM394"/>
      <c r="AN394"/>
      <c r="AO394" s="277"/>
      <c r="AP394" s="277"/>
      <c r="AQ394" s="277"/>
      <c r="AR394" s="277"/>
      <c r="AS394" s="277"/>
      <c r="AT394" s="277"/>
    </row>
    <row r="395" spans="1:46" s="261" customFormat="1" ht="11.25">
      <c r="A395" s="301">
        <v>292</v>
      </c>
      <c r="B395" s="280" t="s">
        <v>312</v>
      </c>
      <c r="C395" s="274" t="s">
        <v>565</v>
      </c>
      <c r="D395" s="262" t="s">
        <v>852</v>
      </c>
      <c r="E395" s="262" t="s">
        <v>852</v>
      </c>
      <c r="F395" s="303">
        <f aca="true" t="shared" si="123" ref="F395:AB395">(F389/F390)</f>
        <v>0.20592031841537425</v>
      </c>
      <c r="G395" s="303">
        <f t="shared" si="123"/>
        <v>0.24855836158128275</v>
      </c>
      <c r="H395" s="303">
        <f t="shared" si="123"/>
        <v>0.20444870129733145</v>
      </c>
      <c r="I395" s="303">
        <f t="shared" si="123"/>
        <v>0.14360039977511838</v>
      </c>
      <c r="J395" s="303">
        <f t="shared" si="123"/>
        <v>0.09613371101349612</v>
      </c>
      <c r="K395" s="303">
        <f t="shared" si="123"/>
        <v>0.1222842042201457</v>
      </c>
      <c r="L395" s="303">
        <f t="shared" si="123"/>
        <v>0.1279249897879059</v>
      </c>
      <c r="M395" s="303">
        <f t="shared" si="123"/>
        <v>0.020875767279652933</v>
      </c>
      <c r="N395" s="303">
        <f t="shared" si="123"/>
        <v>0.6404994159278113</v>
      </c>
      <c r="O395" s="303">
        <f t="shared" si="123"/>
        <v>0.5836719060151006</v>
      </c>
      <c r="P395" s="39">
        <f t="shared" si="123"/>
        <v>0.24855836158128275</v>
      </c>
      <c r="Q395" s="39">
        <f t="shared" si="123"/>
        <v>0.20444870129733145</v>
      </c>
      <c r="R395" s="39">
        <f t="shared" si="123"/>
        <v>0.14360039977511838</v>
      </c>
      <c r="S395" s="39">
        <f t="shared" si="123"/>
        <v>0.09613371101349612</v>
      </c>
      <c r="T395" s="39">
        <f t="shared" si="123"/>
        <v>0.09879974291896503</v>
      </c>
      <c r="U395" s="39">
        <f t="shared" si="123"/>
        <v>0.16661062699245924</v>
      </c>
      <c r="V395" s="39">
        <f t="shared" si="123"/>
        <v>0.31057474169727667</v>
      </c>
      <c r="W395" s="39">
        <f t="shared" si="123"/>
        <v>0.6317924819414411</v>
      </c>
      <c r="X395" s="39">
        <f t="shared" si="123"/>
        <v>0.020875767279652933</v>
      </c>
      <c r="Y395" s="39">
        <f t="shared" si="123"/>
        <v>0.05301516826469015</v>
      </c>
      <c r="Z395" s="39">
        <f t="shared" si="123"/>
        <v>0.6404994159278113</v>
      </c>
      <c r="AA395" s="39">
        <f t="shared" si="123"/>
        <v>0.7744499230780043</v>
      </c>
      <c r="AB395" s="39">
        <f t="shared" si="123"/>
        <v>0.1295642924126859</v>
      </c>
      <c r="AC395" s="39"/>
      <c r="AD395" s="39"/>
      <c r="AE395" s="39"/>
      <c r="AF395" s="39"/>
      <c r="AG395" s="39"/>
      <c r="AH395"/>
      <c r="AI395"/>
      <c r="AJ395"/>
      <c r="AK395"/>
      <c r="AL395"/>
      <c r="AM395"/>
      <c r="AN395"/>
      <c r="AO395" s="277"/>
      <c r="AP395" s="277"/>
      <c r="AQ395" s="277"/>
      <c r="AR395" s="277"/>
      <c r="AS395" s="277"/>
      <c r="AT395" s="277"/>
    </row>
    <row r="396" spans="1:46" s="261" customFormat="1" ht="11.25">
      <c r="A396" s="301"/>
      <c r="B396" s="163"/>
      <c r="C396" s="297"/>
      <c r="D396" s="160"/>
      <c r="E396" s="294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/>
      <c r="AI396"/>
      <c r="AJ396"/>
      <c r="AK396"/>
      <c r="AL396"/>
      <c r="AM396"/>
      <c r="AN396"/>
      <c r="AO396" s="277"/>
      <c r="AP396" s="277"/>
      <c r="AQ396" s="277"/>
      <c r="AR396" s="277"/>
      <c r="AS396" s="277"/>
      <c r="AT396" s="277"/>
    </row>
    <row r="397" spans="1:46" s="261" customFormat="1" ht="11.25">
      <c r="A397" s="62"/>
      <c r="B397" s="280" t="s">
        <v>566</v>
      </c>
      <c r="C397" s="62"/>
      <c r="D397" s="61"/>
      <c r="E397" s="62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/>
      <c r="AI397"/>
      <c r="AJ397"/>
      <c r="AK397"/>
      <c r="AL397"/>
      <c r="AM397"/>
      <c r="AN397"/>
      <c r="AO397" s="277"/>
      <c r="AP397" s="277"/>
      <c r="AQ397" s="277"/>
      <c r="AR397" s="277"/>
      <c r="AS397" s="277"/>
      <c r="AT397" s="277"/>
    </row>
    <row r="398" spans="1:46" s="261" customFormat="1" ht="11.25">
      <c r="A398" s="301">
        <v>293</v>
      </c>
      <c r="B398" s="159" t="s">
        <v>567</v>
      </c>
      <c r="C398" s="168" t="s">
        <v>1106</v>
      </c>
      <c r="D398" s="294" t="s">
        <v>852</v>
      </c>
      <c r="E398" s="160" t="s">
        <v>1107</v>
      </c>
      <c r="F398" s="39">
        <v>6747513.000000001</v>
      </c>
      <c r="G398" s="39">
        <v>3674591.376435671</v>
      </c>
      <c r="H398" s="39">
        <v>832642.8632845423</v>
      </c>
      <c r="I398" s="39">
        <v>978152.8253434249</v>
      </c>
      <c r="J398" s="39">
        <v>572967.0814680037</v>
      </c>
      <c r="K398" s="39">
        <v>521024.7849100138</v>
      </c>
      <c r="L398" s="39">
        <v>0</v>
      </c>
      <c r="M398" s="39">
        <v>105281.52679316526</v>
      </c>
      <c r="N398" s="39">
        <v>62852.54176517941</v>
      </c>
      <c r="O398" s="39">
        <v>0</v>
      </c>
      <c r="P398" s="39">
        <v>3674591.376435671</v>
      </c>
      <c r="Q398" s="39">
        <v>832642.8632845423</v>
      </c>
      <c r="R398" s="39">
        <v>978152.8253434249</v>
      </c>
      <c r="S398" s="39">
        <v>572967.0814680037</v>
      </c>
      <c r="T398" s="39">
        <v>462784.4533359749</v>
      </c>
      <c r="U398" s="39">
        <v>942.3492060624567</v>
      </c>
      <c r="V398" s="39">
        <v>57297.98236797649</v>
      </c>
      <c r="W398" s="39">
        <v>0</v>
      </c>
      <c r="X398" s="39">
        <v>105281.52679316526</v>
      </c>
      <c r="Y398" s="39">
        <v>0</v>
      </c>
      <c r="Z398" s="39">
        <v>62852.54176517941</v>
      </c>
      <c r="AA398" s="39">
        <v>0</v>
      </c>
      <c r="AB398" s="39">
        <v>0</v>
      </c>
      <c r="AC398" s="39"/>
      <c r="AD398" s="39"/>
      <c r="AE398" s="39"/>
      <c r="AF398" s="39"/>
      <c r="AG398" s="39"/>
      <c r="AH398"/>
      <c r="AI398"/>
      <c r="AJ398"/>
      <c r="AK398"/>
      <c r="AL398"/>
      <c r="AM398"/>
      <c r="AN398"/>
      <c r="AO398" s="277"/>
      <c r="AP398" s="277"/>
      <c r="AQ398" s="277"/>
      <c r="AR398" s="277"/>
      <c r="AS398" s="277"/>
      <c r="AT398" s="277"/>
    </row>
    <row r="399" spans="1:46" s="261" customFormat="1" ht="11.25">
      <c r="A399" s="301">
        <v>294</v>
      </c>
      <c r="B399" s="296" t="s">
        <v>568</v>
      </c>
      <c r="C399" s="260" t="s">
        <v>898</v>
      </c>
      <c r="D399" s="61" t="s">
        <v>852</v>
      </c>
      <c r="E399" s="300" t="s">
        <v>899</v>
      </c>
      <c r="F399" s="39">
        <v>2049883</v>
      </c>
      <c r="G399" s="39">
        <v>1596622.536853214</v>
      </c>
      <c r="H399" s="39">
        <v>243622.53880899987</v>
      </c>
      <c r="I399" s="39">
        <v>121799.39895947961</v>
      </c>
      <c r="J399" s="39">
        <v>46153.928919994054</v>
      </c>
      <c r="K399" s="39">
        <v>32026.910302911383</v>
      </c>
      <c r="L399" s="39">
        <v>504.2341224796172</v>
      </c>
      <c r="M399" s="39">
        <v>7400.223274465147</v>
      </c>
      <c r="N399" s="39">
        <v>1753.2287584567923</v>
      </c>
      <c r="O399" s="39">
        <v>0</v>
      </c>
      <c r="P399" s="39">
        <v>1596622.536853214</v>
      </c>
      <c r="Q399" s="39">
        <v>243622.53880899987</v>
      </c>
      <c r="R399" s="39">
        <v>121799.39895947961</v>
      </c>
      <c r="S399" s="39">
        <v>46153.928919994054</v>
      </c>
      <c r="T399" s="39">
        <v>28171.01406272265</v>
      </c>
      <c r="U399" s="39">
        <v>145.27306409977714</v>
      </c>
      <c r="V399" s="39">
        <v>3710.6231760889573</v>
      </c>
      <c r="W399" s="39">
        <v>0</v>
      </c>
      <c r="X399" s="39">
        <v>7400.223274465147</v>
      </c>
      <c r="Y399" s="39">
        <v>504.2341224796172</v>
      </c>
      <c r="Z399" s="39">
        <v>1753.2287584567923</v>
      </c>
      <c r="AA399" s="39">
        <v>0</v>
      </c>
      <c r="AB399" s="39">
        <v>0</v>
      </c>
      <c r="AC399" s="39"/>
      <c r="AD399" s="39"/>
      <c r="AE399" s="39"/>
      <c r="AF399" s="39"/>
      <c r="AG399" s="39"/>
      <c r="AH399"/>
      <c r="AI399"/>
      <c r="AJ399"/>
      <c r="AK399"/>
      <c r="AL399"/>
      <c r="AM399"/>
      <c r="AN399"/>
      <c r="AO399" s="277"/>
      <c r="AP399" s="277"/>
      <c r="AQ399" s="277"/>
      <c r="AR399" s="277"/>
      <c r="AS399" s="277"/>
      <c r="AT399" s="277"/>
    </row>
    <row r="400" spans="1:46" s="261" customFormat="1" ht="11.25">
      <c r="A400" s="301">
        <v>295</v>
      </c>
      <c r="B400" s="163" t="s">
        <v>315</v>
      </c>
      <c r="C400" s="297" t="s">
        <v>569</v>
      </c>
      <c r="D400" s="262" t="s">
        <v>852</v>
      </c>
      <c r="E400" s="262" t="s">
        <v>852</v>
      </c>
      <c r="F400" s="39">
        <f aca="true" t="shared" si="124" ref="F400:AB400">(F398-F399)</f>
        <v>4697630.000000001</v>
      </c>
      <c r="G400" s="39">
        <f t="shared" si="124"/>
        <v>2077968.839582457</v>
      </c>
      <c r="H400" s="39">
        <f t="shared" si="124"/>
        <v>589020.3244755424</v>
      </c>
      <c r="I400" s="39">
        <f t="shared" si="124"/>
        <v>856353.4263839453</v>
      </c>
      <c r="J400" s="39">
        <f t="shared" si="124"/>
        <v>526813.1525480096</v>
      </c>
      <c r="K400" s="39">
        <f t="shared" si="124"/>
        <v>488997.8746071024</v>
      </c>
      <c r="L400" s="39">
        <f t="shared" si="124"/>
        <v>-504.2341224796172</v>
      </c>
      <c r="M400" s="39">
        <f t="shared" si="124"/>
        <v>97881.30351870012</v>
      </c>
      <c r="N400" s="39">
        <f t="shared" si="124"/>
        <v>61099.31300672262</v>
      </c>
      <c r="O400" s="39">
        <f t="shared" si="124"/>
        <v>0</v>
      </c>
      <c r="P400" s="39">
        <f t="shared" si="124"/>
        <v>2077968.839582457</v>
      </c>
      <c r="Q400" s="39">
        <f t="shared" si="124"/>
        <v>589020.3244755424</v>
      </c>
      <c r="R400" s="39">
        <f t="shared" si="124"/>
        <v>856353.4263839453</v>
      </c>
      <c r="S400" s="39">
        <f t="shared" si="124"/>
        <v>526813.1525480096</v>
      </c>
      <c r="T400" s="39">
        <f t="shared" si="124"/>
        <v>434613.43927325227</v>
      </c>
      <c r="U400" s="39">
        <f t="shared" si="124"/>
        <v>797.0761419626796</v>
      </c>
      <c r="V400" s="39">
        <f t="shared" si="124"/>
        <v>53587.35919188753</v>
      </c>
      <c r="W400" s="39">
        <f t="shared" si="124"/>
        <v>0</v>
      </c>
      <c r="X400" s="39">
        <f t="shared" si="124"/>
        <v>97881.30351870012</v>
      </c>
      <c r="Y400" s="39">
        <f t="shared" si="124"/>
        <v>-504.2341224796172</v>
      </c>
      <c r="Z400" s="39">
        <f t="shared" si="124"/>
        <v>61099.31300672262</v>
      </c>
      <c r="AA400" s="39">
        <f t="shared" si="124"/>
        <v>0</v>
      </c>
      <c r="AB400" s="39">
        <f t="shared" si="124"/>
        <v>0</v>
      </c>
      <c r="AC400" s="39"/>
      <c r="AD400" s="39"/>
      <c r="AE400" s="39"/>
      <c r="AF400" s="39"/>
      <c r="AG400" s="39"/>
      <c r="AH400"/>
      <c r="AI400"/>
      <c r="AJ400"/>
      <c r="AK400"/>
      <c r="AL400"/>
      <c r="AM400"/>
      <c r="AN400"/>
      <c r="AO400" s="277"/>
      <c r="AP400" s="277"/>
      <c r="AQ400" s="277"/>
      <c r="AR400" s="277"/>
      <c r="AS400" s="277"/>
      <c r="AT400" s="277"/>
    </row>
    <row r="401" spans="1:46" s="261" customFormat="1" ht="11.25">
      <c r="A401" s="301"/>
      <c r="B401" s="163"/>
      <c r="C401" s="168"/>
      <c r="D401" s="160"/>
      <c r="E401" s="62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/>
      <c r="AI401"/>
      <c r="AJ401"/>
      <c r="AK401"/>
      <c r="AL401"/>
      <c r="AM401"/>
      <c r="AN401"/>
      <c r="AO401" s="277"/>
      <c r="AP401" s="277"/>
      <c r="AQ401" s="277"/>
      <c r="AR401" s="277"/>
      <c r="AS401" s="277"/>
      <c r="AT401" s="277"/>
    </row>
    <row r="402" spans="1:46" s="261" customFormat="1" ht="11.25">
      <c r="A402" s="301">
        <v>296</v>
      </c>
      <c r="B402" s="280" t="s">
        <v>317</v>
      </c>
      <c r="C402" s="274" t="s">
        <v>570</v>
      </c>
      <c r="D402" s="262" t="s">
        <v>852</v>
      </c>
      <c r="E402" s="262" t="s">
        <v>852</v>
      </c>
      <c r="F402" s="39">
        <f aca="true" t="shared" si="125" ref="F402:AB402">(F400*F392)</f>
        <v>3553000.0924033425</v>
      </c>
      <c r="G402" s="39">
        <f t="shared" si="125"/>
        <v>1491432.2148183999</v>
      </c>
      <c r="H402" s="39">
        <f t="shared" si="125"/>
        <v>447606.08615276974</v>
      </c>
      <c r="I402" s="39">
        <f t="shared" si="125"/>
        <v>700535.2482263885</v>
      </c>
      <c r="J402" s="39">
        <f t="shared" si="125"/>
        <v>454846.9494384401</v>
      </c>
      <c r="K402" s="39">
        <f t="shared" si="125"/>
        <v>409994.2126753933</v>
      </c>
      <c r="L402" s="39">
        <f t="shared" si="125"/>
        <v>-161.28003663786873</v>
      </c>
      <c r="M402" s="39">
        <f t="shared" si="125"/>
        <v>91446.44240371198</v>
      </c>
      <c r="N402" s="39">
        <f t="shared" si="125"/>
        <v>20983.84368000395</v>
      </c>
      <c r="O402" s="39">
        <f t="shared" si="125"/>
        <v>0</v>
      </c>
      <c r="P402" s="39">
        <f t="shared" si="125"/>
        <v>1491432.2148183999</v>
      </c>
      <c r="Q402" s="39">
        <f t="shared" si="125"/>
        <v>447606.08615276974</v>
      </c>
      <c r="R402" s="39">
        <f t="shared" si="125"/>
        <v>700535.2482263885</v>
      </c>
      <c r="S402" s="39">
        <f t="shared" si="125"/>
        <v>454846.9494384401</v>
      </c>
      <c r="T402" s="39">
        <f t="shared" si="125"/>
        <v>374138.3306832945</v>
      </c>
      <c r="U402" s="39">
        <f t="shared" si="125"/>
        <v>634.6839078158457</v>
      </c>
      <c r="V402" s="39">
        <f t="shared" si="125"/>
        <v>35298.78508688566</v>
      </c>
      <c r="W402" s="39">
        <f t="shared" si="125"/>
        <v>0</v>
      </c>
      <c r="X402" s="39">
        <f t="shared" si="125"/>
        <v>91446.44240371198</v>
      </c>
      <c r="Y402" s="39">
        <f t="shared" si="125"/>
        <v>-175.8340045915934</v>
      </c>
      <c r="Z402" s="39">
        <f t="shared" si="125"/>
        <v>20983.84368000395</v>
      </c>
      <c r="AA402" s="39">
        <f t="shared" si="125"/>
        <v>0</v>
      </c>
      <c r="AB402" s="39">
        <f t="shared" si="125"/>
        <v>0</v>
      </c>
      <c r="AC402" s="39"/>
      <c r="AD402" s="39"/>
      <c r="AE402" s="39"/>
      <c r="AF402" s="39"/>
      <c r="AG402" s="39"/>
      <c r="AH402"/>
      <c r="AI402"/>
      <c r="AJ402"/>
      <c r="AK402"/>
      <c r="AL402"/>
      <c r="AM402"/>
      <c r="AN402"/>
      <c r="AO402" s="277"/>
      <c r="AP402" s="277"/>
      <c r="AQ402" s="277"/>
      <c r="AR402" s="277"/>
      <c r="AS402" s="277"/>
      <c r="AT402" s="277"/>
    </row>
    <row r="403" spans="1:46" s="261" customFormat="1" ht="11.25">
      <c r="A403" s="301">
        <v>297</v>
      </c>
      <c r="B403" s="280" t="s">
        <v>571</v>
      </c>
      <c r="C403" s="274" t="s">
        <v>572</v>
      </c>
      <c r="D403" s="262" t="s">
        <v>852</v>
      </c>
      <c r="E403" s="262" t="s">
        <v>852</v>
      </c>
      <c r="F403" s="39">
        <f aca="true" t="shared" si="126" ref="F403:AB403">(F400*F393)</f>
        <v>428.39170623047244</v>
      </c>
      <c r="G403" s="39">
        <f t="shared" si="126"/>
        <v>180.17902480478637</v>
      </c>
      <c r="H403" s="39">
        <f t="shared" si="126"/>
        <v>54.05329876109981</v>
      </c>
      <c r="I403" s="39">
        <f t="shared" si="126"/>
        <v>84.59365753258281</v>
      </c>
      <c r="J403" s="39">
        <f t="shared" si="126"/>
        <v>54.92226802278018</v>
      </c>
      <c r="K403" s="39">
        <f t="shared" si="126"/>
        <v>49.497659440671555</v>
      </c>
      <c r="L403" s="39">
        <f t="shared" si="126"/>
        <v>0</v>
      </c>
      <c r="M403" s="39">
        <f t="shared" si="126"/>
        <v>11.03466573362415</v>
      </c>
      <c r="N403" s="39">
        <f t="shared" si="126"/>
        <v>2.5321692490955297</v>
      </c>
      <c r="O403" s="39">
        <f t="shared" si="126"/>
        <v>0</v>
      </c>
      <c r="P403" s="39">
        <f t="shared" si="126"/>
        <v>180.17902480478637</v>
      </c>
      <c r="Q403" s="39">
        <f t="shared" si="126"/>
        <v>54.05329876109981</v>
      </c>
      <c r="R403" s="39">
        <f t="shared" si="126"/>
        <v>84.59365753258281</v>
      </c>
      <c r="S403" s="39">
        <f t="shared" si="126"/>
        <v>54.92226802278018</v>
      </c>
      <c r="T403" s="39">
        <f t="shared" si="126"/>
        <v>45.17469997712585</v>
      </c>
      <c r="U403" s="39">
        <f t="shared" si="126"/>
        <v>0.07652279453115893</v>
      </c>
      <c r="V403" s="39">
        <f t="shared" si="126"/>
        <v>4.255886560250359</v>
      </c>
      <c r="W403" s="39">
        <f t="shared" si="126"/>
        <v>0</v>
      </c>
      <c r="X403" s="39">
        <f t="shared" si="126"/>
        <v>11.03466573362415</v>
      </c>
      <c r="Y403" s="39">
        <f t="shared" si="126"/>
        <v>0</v>
      </c>
      <c r="Z403" s="39">
        <f t="shared" si="126"/>
        <v>2.5321692490955297</v>
      </c>
      <c r="AA403" s="39">
        <f t="shared" si="126"/>
        <v>0</v>
      </c>
      <c r="AB403" s="39">
        <f t="shared" si="126"/>
        <v>0</v>
      </c>
      <c r="AC403" s="39"/>
      <c r="AD403" s="39"/>
      <c r="AE403" s="39"/>
      <c r="AF403" s="39"/>
      <c r="AG403" s="39"/>
      <c r="AH403"/>
      <c r="AI403"/>
      <c r="AJ403"/>
      <c r="AK403"/>
      <c r="AL403"/>
      <c r="AM403"/>
      <c r="AN403"/>
      <c r="AO403" s="277"/>
      <c r="AP403" s="277"/>
      <c r="AQ403" s="277"/>
      <c r="AR403" s="277"/>
      <c r="AS403" s="277"/>
      <c r="AT403" s="277"/>
    </row>
    <row r="404" spans="1:46" s="261" customFormat="1" ht="11.25">
      <c r="A404" s="301">
        <v>298</v>
      </c>
      <c r="B404" s="280" t="s">
        <v>319</v>
      </c>
      <c r="C404" s="274" t="s">
        <v>573</v>
      </c>
      <c r="D404" s="262" t="s">
        <v>852</v>
      </c>
      <c r="E404" s="262" t="s">
        <v>852</v>
      </c>
      <c r="F404" s="39">
        <f aca="true" t="shared" si="127" ref="F404:AB404">(F400*F394)</f>
        <v>176864.0504928132</v>
      </c>
      <c r="G404" s="39">
        <f t="shared" si="127"/>
        <v>69859.91555567746</v>
      </c>
      <c r="H404" s="39">
        <f t="shared" si="127"/>
        <v>20935.744647254178</v>
      </c>
      <c r="I404" s="39">
        <f t="shared" si="127"/>
        <v>32760.890122497243</v>
      </c>
      <c r="J404" s="39">
        <f t="shared" si="127"/>
        <v>21266.777476387553</v>
      </c>
      <c r="K404" s="39">
        <f t="shared" si="127"/>
        <v>19157.448310596334</v>
      </c>
      <c r="L404" s="39">
        <f t="shared" si="127"/>
        <v>-278.44994087282976</v>
      </c>
      <c r="M404" s="39">
        <f t="shared" si="127"/>
        <v>4380.47913596906</v>
      </c>
      <c r="N404" s="39">
        <f t="shared" si="127"/>
        <v>978.8628630732088</v>
      </c>
      <c r="O404" s="39">
        <f t="shared" si="127"/>
        <v>0</v>
      </c>
      <c r="P404" s="39">
        <f t="shared" si="127"/>
        <v>69859.91555567746</v>
      </c>
      <c r="Q404" s="39">
        <f t="shared" si="127"/>
        <v>20935.744647254178</v>
      </c>
      <c r="R404" s="39">
        <f t="shared" si="127"/>
        <v>32760.890122497243</v>
      </c>
      <c r="S404" s="39">
        <f t="shared" si="127"/>
        <v>21266.777476387553</v>
      </c>
      <c r="T404" s="39">
        <f t="shared" si="127"/>
        <v>17490.237820656137</v>
      </c>
      <c r="U404" s="39">
        <f t="shared" si="127"/>
        <v>29.51435557917024</v>
      </c>
      <c r="V404" s="39">
        <f t="shared" si="127"/>
        <v>1641.437979181963</v>
      </c>
      <c r="W404" s="39">
        <f t="shared" si="127"/>
        <v>0</v>
      </c>
      <c r="X404" s="39">
        <f t="shared" si="127"/>
        <v>4380.47913596906</v>
      </c>
      <c r="Y404" s="39">
        <f t="shared" si="127"/>
        <v>-301.6680610399685</v>
      </c>
      <c r="Z404" s="39">
        <f t="shared" si="127"/>
        <v>978.8628630732088</v>
      </c>
      <c r="AA404" s="39">
        <f t="shared" si="127"/>
        <v>0</v>
      </c>
      <c r="AB404" s="39">
        <f t="shared" si="127"/>
        <v>0</v>
      </c>
      <c r="AC404" s="39"/>
      <c r="AD404" s="39"/>
      <c r="AE404" s="39"/>
      <c r="AF404" s="39"/>
      <c r="AG404" s="39"/>
      <c r="AH404"/>
      <c r="AI404"/>
      <c r="AJ404"/>
      <c r="AK404"/>
      <c r="AL404"/>
      <c r="AM404"/>
      <c r="AN404"/>
      <c r="AO404" s="277"/>
      <c r="AP404" s="277"/>
      <c r="AQ404" s="277"/>
      <c r="AR404" s="277"/>
      <c r="AS404" s="277"/>
      <c r="AT404" s="277"/>
    </row>
    <row r="405" spans="1:46" s="261" customFormat="1" ht="11.25">
      <c r="A405" s="301">
        <v>299</v>
      </c>
      <c r="B405" s="275" t="s">
        <v>321</v>
      </c>
      <c r="C405" s="274" t="s">
        <v>574</v>
      </c>
      <c r="D405" s="262" t="s">
        <v>852</v>
      </c>
      <c r="E405" s="262" t="s">
        <v>852</v>
      </c>
      <c r="F405" s="39">
        <f aca="true" t="shared" si="128" ref="F405:AB405">(F400*F395)</f>
        <v>967337.4653976148</v>
      </c>
      <c r="G405" s="39">
        <f t="shared" si="128"/>
        <v>516496.5301835749</v>
      </c>
      <c r="H405" s="39">
        <f t="shared" si="128"/>
        <v>120424.44037675741</v>
      </c>
      <c r="I405" s="39">
        <f t="shared" si="128"/>
        <v>122972.69437752695</v>
      </c>
      <c r="J405" s="39">
        <f t="shared" si="128"/>
        <v>50644.5033651592</v>
      </c>
      <c r="K405" s="39">
        <f t="shared" si="128"/>
        <v>59796.71596167211</v>
      </c>
      <c r="L405" s="39">
        <f t="shared" si="128"/>
        <v>-64.50414496891872</v>
      </c>
      <c r="M405" s="39">
        <f t="shared" si="128"/>
        <v>2043.3473132854574</v>
      </c>
      <c r="N405" s="39">
        <f t="shared" si="128"/>
        <v>39134.07429439636</v>
      </c>
      <c r="O405" s="39">
        <f t="shared" si="128"/>
        <v>0</v>
      </c>
      <c r="P405" s="39">
        <f t="shared" si="128"/>
        <v>516496.5301835749</v>
      </c>
      <c r="Q405" s="39">
        <f t="shared" si="128"/>
        <v>120424.44037675741</v>
      </c>
      <c r="R405" s="39">
        <f t="shared" si="128"/>
        <v>122972.69437752695</v>
      </c>
      <c r="S405" s="39">
        <f t="shared" si="128"/>
        <v>50644.5033651592</v>
      </c>
      <c r="T405" s="39">
        <f t="shared" si="128"/>
        <v>42939.69606932454</v>
      </c>
      <c r="U405" s="39">
        <f t="shared" si="128"/>
        <v>132.80135577313249</v>
      </c>
      <c r="V405" s="39">
        <f t="shared" si="128"/>
        <v>16642.880239259655</v>
      </c>
      <c r="W405" s="39">
        <f t="shared" si="128"/>
        <v>0</v>
      </c>
      <c r="X405" s="39">
        <f t="shared" si="128"/>
        <v>2043.3473132854574</v>
      </c>
      <c r="Y405" s="39">
        <f t="shared" si="128"/>
        <v>-26.73205684805529</v>
      </c>
      <c r="Z405" s="39">
        <f t="shared" si="128"/>
        <v>39134.07429439636</v>
      </c>
      <c r="AA405" s="39">
        <f t="shared" si="128"/>
        <v>0</v>
      </c>
      <c r="AB405" s="39">
        <f t="shared" si="128"/>
        <v>0</v>
      </c>
      <c r="AC405" s="39"/>
      <c r="AD405" s="39"/>
      <c r="AE405" s="39"/>
      <c r="AF405" s="39"/>
      <c r="AG405" s="39"/>
      <c r="AH405"/>
      <c r="AI405"/>
      <c r="AJ405"/>
      <c r="AK405"/>
      <c r="AL405"/>
      <c r="AM405"/>
      <c r="AN405"/>
      <c r="AO405" s="277"/>
      <c r="AP405" s="277"/>
      <c r="AQ405" s="277"/>
      <c r="AR405" s="277"/>
      <c r="AS405" s="277"/>
      <c r="AT405" s="277"/>
    </row>
    <row r="406" spans="1:46" s="261" customFormat="1" ht="11.25">
      <c r="A406" s="62"/>
      <c r="B406" s="275"/>
      <c r="C406" s="274"/>
      <c r="D406" s="262"/>
      <c r="E406" s="262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/>
      <c r="AI406"/>
      <c r="AJ406"/>
      <c r="AK406"/>
      <c r="AL406"/>
      <c r="AM406"/>
      <c r="AN406"/>
      <c r="AO406" s="277"/>
      <c r="AP406" s="277"/>
      <c r="AQ406" s="277"/>
      <c r="AR406" s="277"/>
      <c r="AS406" s="277"/>
      <c r="AT406" s="277"/>
    </row>
    <row r="407" spans="1:46" s="261" customFormat="1" ht="11.25">
      <c r="A407" s="301">
        <v>300</v>
      </c>
      <c r="B407" s="275" t="s">
        <v>575</v>
      </c>
      <c r="C407" s="274" t="s">
        <v>576</v>
      </c>
      <c r="D407" s="262" t="s">
        <v>852</v>
      </c>
      <c r="E407" s="262" t="s">
        <v>852</v>
      </c>
      <c r="F407" s="39">
        <f aca="true" t="shared" si="129" ref="F407:AB407">(F402+F403+F404+F405)</f>
        <v>4697630.000000001</v>
      </c>
      <c r="G407" s="39">
        <f t="shared" si="129"/>
        <v>2077968.839582457</v>
      </c>
      <c r="H407" s="39">
        <f t="shared" si="129"/>
        <v>589020.3244755424</v>
      </c>
      <c r="I407" s="39">
        <f t="shared" si="129"/>
        <v>856353.4263839453</v>
      </c>
      <c r="J407" s="39">
        <f t="shared" si="129"/>
        <v>526813.1525480096</v>
      </c>
      <c r="K407" s="39">
        <f t="shared" si="129"/>
        <v>488997.8746071025</v>
      </c>
      <c r="L407" s="39">
        <f t="shared" si="129"/>
        <v>-504.2341224796172</v>
      </c>
      <c r="M407" s="39">
        <f t="shared" si="129"/>
        <v>97881.30351870011</v>
      </c>
      <c r="N407" s="39">
        <f t="shared" si="129"/>
        <v>61099.313006722616</v>
      </c>
      <c r="O407" s="39">
        <f t="shared" si="129"/>
        <v>0</v>
      </c>
      <c r="P407" s="39">
        <f t="shared" si="129"/>
        <v>2077968.839582457</v>
      </c>
      <c r="Q407" s="39">
        <f t="shared" si="129"/>
        <v>589020.3244755424</v>
      </c>
      <c r="R407" s="39">
        <f t="shared" si="129"/>
        <v>856353.4263839453</v>
      </c>
      <c r="S407" s="39">
        <f t="shared" si="129"/>
        <v>526813.1525480096</v>
      </c>
      <c r="T407" s="39">
        <f t="shared" si="129"/>
        <v>434613.4392732523</v>
      </c>
      <c r="U407" s="39">
        <f t="shared" si="129"/>
        <v>797.0761419626796</v>
      </c>
      <c r="V407" s="39">
        <f t="shared" si="129"/>
        <v>53587.35919188753</v>
      </c>
      <c r="W407" s="39">
        <f t="shared" si="129"/>
        <v>0</v>
      </c>
      <c r="X407" s="39">
        <f t="shared" si="129"/>
        <v>97881.30351870011</v>
      </c>
      <c r="Y407" s="39">
        <f t="shared" si="129"/>
        <v>-504.23412247961716</v>
      </c>
      <c r="Z407" s="39">
        <f t="shared" si="129"/>
        <v>61099.313006722616</v>
      </c>
      <c r="AA407" s="39">
        <f t="shared" si="129"/>
        <v>0</v>
      </c>
      <c r="AB407" s="39">
        <f t="shared" si="129"/>
        <v>0</v>
      </c>
      <c r="AC407" s="39"/>
      <c r="AD407" s="39"/>
      <c r="AE407" s="39"/>
      <c r="AF407" s="39"/>
      <c r="AG407" s="39"/>
      <c r="AH407"/>
      <c r="AI407"/>
      <c r="AJ407"/>
      <c r="AK407"/>
      <c r="AL407"/>
      <c r="AM407"/>
      <c r="AN407"/>
      <c r="AO407" s="277"/>
      <c r="AP407" s="277"/>
      <c r="AQ407" s="277"/>
      <c r="AR407" s="277"/>
      <c r="AS407" s="277"/>
      <c r="AT407" s="277"/>
    </row>
    <row r="408" spans="1:46" s="261" customFormat="1" ht="11.25">
      <c r="A408" s="301"/>
      <c r="B408" s="280"/>
      <c r="C408" s="62"/>
      <c r="D408" s="262"/>
      <c r="E408" s="262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/>
      <c r="AI408"/>
      <c r="AJ408"/>
      <c r="AK408"/>
      <c r="AL408"/>
      <c r="AM408"/>
      <c r="AN408"/>
      <c r="AO408" s="277"/>
      <c r="AP408" s="277"/>
      <c r="AQ408" s="277"/>
      <c r="AR408" s="277"/>
      <c r="AS408" s="277"/>
      <c r="AT408" s="277"/>
    </row>
    <row r="409" spans="1:46" s="261" customFormat="1" ht="11.25">
      <c r="A409" s="294"/>
      <c r="B409" s="281" t="s">
        <v>577</v>
      </c>
      <c r="C409" s="297"/>
      <c r="D409" s="61"/>
      <c r="E409" s="294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/>
      <c r="AI409"/>
      <c r="AJ409"/>
      <c r="AK409"/>
      <c r="AL409"/>
      <c r="AM409"/>
      <c r="AN409"/>
      <c r="AO409" s="277"/>
      <c r="AP409" s="277"/>
      <c r="AQ409" s="277"/>
      <c r="AR409" s="277"/>
      <c r="AS409" s="277"/>
      <c r="AT409" s="277"/>
    </row>
    <row r="410" spans="2:46" s="229" customFormat="1" ht="11.25">
      <c r="B410" s="229" t="s">
        <v>578</v>
      </c>
      <c r="C410" s="228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/>
      <c r="AI410"/>
      <c r="AJ410"/>
      <c r="AK410"/>
      <c r="AL410"/>
      <c r="AM410"/>
      <c r="AN410"/>
      <c r="AO410" s="304"/>
      <c r="AP410" s="304"/>
      <c r="AQ410" s="304"/>
      <c r="AR410" s="304"/>
      <c r="AS410" s="304"/>
      <c r="AT410" s="304"/>
    </row>
    <row r="411" spans="1:46" s="261" customFormat="1" ht="11.25">
      <c r="A411" s="301">
        <v>301</v>
      </c>
      <c r="B411" s="296" t="s">
        <v>579</v>
      </c>
      <c r="C411" s="260" t="s">
        <v>580</v>
      </c>
      <c r="D411" s="262" t="s">
        <v>852</v>
      </c>
      <c r="E411" s="294" t="s">
        <v>852</v>
      </c>
      <c r="F411" s="39">
        <v>38232592</v>
      </c>
      <c r="G411" s="39">
        <v>23038459.70507189</v>
      </c>
      <c r="H411" s="39">
        <v>4554493.917707774</v>
      </c>
      <c r="I411" s="39">
        <v>4406109.47422768</v>
      </c>
      <c r="J411" s="39">
        <v>2380019.544410415</v>
      </c>
      <c r="K411" s="39">
        <v>2420482.361982552</v>
      </c>
      <c r="L411" s="39">
        <v>486287.75882224203</v>
      </c>
      <c r="M411" s="39">
        <v>412511.8991602427</v>
      </c>
      <c r="N411" s="39">
        <v>430829.4521948087</v>
      </c>
      <c r="O411" s="39">
        <v>103397.88642239204</v>
      </c>
      <c r="P411" s="39">
        <v>23038459.70507189</v>
      </c>
      <c r="Q411" s="39">
        <v>4554493.917707774</v>
      </c>
      <c r="R411" s="39">
        <v>4406109.47422768</v>
      </c>
      <c r="S411" s="39">
        <v>2380019.544410415</v>
      </c>
      <c r="T411" s="39">
        <v>2019186.2046759778</v>
      </c>
      <c r="U411" s="39">
        <v>6386.780433416939</v>
      </c>
      <c r="V411" s="39">
        <v>394909.3768731571</v>
      </c>
      <c r="W411" s="39">
        <v>49412.763525553826</v>
      </c>
      <c r="X411" s="39">
        <v>412511.8991602427</v>
      </c>
      <c r="Y411" s="39">
        <v>436874.9952966882</v>
      </c>
      <c r="Z411" s="39">
        <v>430829.4521948087</v>
      </c>
      <c r="AA411" s="39">
        <v>94306.94940900452</v>
      </c>
      <c r="AB411" s="39">
        <v>9090.93701338752</v>
      </c>
      <c r="AC411" s="39"/>
      <c r="AD411" s="39"/>
      <c r="AE411" s="39"/>
      <c r="AF411" s="39"/>
      <c r="AG411" s="39"/>
      <c r="AH411"/>
      <c r="AI411"/>
      <c r="AJ411"/>
      <c r="AK411"/>
      <c r="AL411"/>
      <c r="AM411"/>
      <c r="AN411"/>
      <c r="AO411" s="277"/>
      <c r="AP411" s="277"/>
      <c r="AQ411" s="277"/>
      <c r="AR411" s="277"/>
      <c r="AS411" s="277"/>
      <c r="AT411" s="277"/>
    </row>
    <row r="412" spans="1:46" s="261" customFormat="1" ht="11.25">
      <c r="A412" s="301">
        <v>302</v>
      </c>
      <c r="B412" s="296" t="s">
        <v>581</v>
      </c>
      <c r="C412" s="260" t="s">
        <v>850</v>
      </c>
      <c r="D412" s="262" t="s">
        <v>852</v>
      </c>
      <c r="E412" s="294" t="s">
        <v>852</v>
      </c>
      <c r="F412" s="39">
        <v>45788941</v>
      </c>
      <c r="G412" s="39">
        <v>24831808.965557113</v>
      </c>
      <c r="H412" s="39">
        <v>5781199.182582608</v>
      </c>
      <c r="I412" s="39">
        <v>7027789.521404708</v>
      </c>
      <c r="J412" s="39">
        <v>3525470.3869199706</v>
      </c>
      <c r="K412" s="39">
        <v>3011724.7919321493</v>
      </c>
      <c r="L412" s="39">
        <v>625731.7193813431</v>
      </c>
      <c r="M412" s="39">
        <v>393272.5296173763</v>
      </c>
      <c r="N412" s="39">
        <v>474468.6132416786</v>
      </c>
      <c r="O412" s="39">
        <v>117475.28936307863</v>
      </c>
      <c r="P412" s="39">
        <v>24831808.965557113</v>
      </c>
      <c r="Q412" s="39">
        <v>5781199.182582608</v>
      </c>
      <c r="R412" s="39">
        <v>7027789.521404708</v>
      </c>
      <c r="S412" s="39">
        <v>3525470.3869199706</v>
      </c>
      <c r="T412" s="39">
        <v>2578683.1979341754</v>
      </c>
      <c r="U412" s="39">
        <v>2875.718353750534</v>
      </c>
      <c r="V412" s="39">
        <v>430165.8756442237</v>
      </c>
      <c r="W412" s="39">
        <v>65300.025413056814</v>
      </c>
      <c r="X412" s="39">
        <v>393272.5296173763</v>
      </c>
      <c r="Y412" s="39">
        <v>560431.6939682863</v>
      </c>
      <c r="Z412" s="39">
        <v>474468.6132416786</v>
      </c>
      <c r="AA412" s="39">
        <v>109192.36763711639</v>
      </c>
      <c r="AB412" s="39">
        <v>8282.921725962244</v>
      </c>
      <c r="AC412" s="39"/>
      <c r="AD412" s="39"/>
      <c r="AE412" s="39"/>
      <c r="AF412" s="39"/>
      <c r="AG412" s="39"/>
      <c r="AH412"/>
      <c r="AI412"/>
      <c r="AJ412"/>
      <c r="AK412"/>
      <c r="AL412"/>
      <c r="AM412"/>
      <c r="AN412"/>
      <c r="AO412" s="277"/>
      <c r="AP412" s="277"/>
      <c r="AQ412" s="277"/>
      <c r="AR412" s="277"/>
      <c r="AS412" s="277"/>
      <c r="AT412" s="277"/>
    </row>
    <row r="413" spans="1:46" s="261" customFormat="1" ht="11.25">
      <c r="A413" s="301">
        <v>303</v>
      </c>
      <c r="B413" s="281" t="s">
        <v>582</v>
      </c>
      <c r="C413" s="297" t="s">
        <v>583</v>
      </c>
      <c r="D413" s="61"/>
      <c r="E413" s="294"/>
      <c r="F413" s="39">
        <f aca="true" t="shared" si="130" ref="F413:AB413">(F411+F412)</f>
        <v>84021533</v>
      </c>
      <c r="G413" s="39">
        <f t="shared" si="130"/>
        <v>47870268.670629</v>
      </c>
      <c r="H413" s="39">
        <f t="shared" si="130"/>
        <v>10335693.100290382</v>
      </c>
      <c r="I413" s="39">
        <f t="shared" si="130"/>
        <v>11433898.995632388</v>
      </c>
      <c r="J413" s="39">
        <f t="shared" si="130"/>
        <v>5905489.931330386</v>
      </c>
      <c r="K413" s="39">
        <f t="shared" si="130"/>
        <v>5432207.153914701</v>
      </c>
      <c r="L413" s="39">
        <f t="shared" si="130"/>
        <v>1112019.4782035851</v>
      </c>
      <c r="M413" s="39">
        <f t="shared" si="130"/>
        <v>805784.428777619</v>
      </c>
      <c r="N413" s="39">
        <f t="shared" si="130"/>
        <v>905298.0654364873</v>
      </c>
      <c r="O413" s="39">
        <f t="shared" si="130"/>
        <v>220873.17578547067</v>
      </c>
      <c r="P413" s="39">
        <f t="shared" si="130"/>
        <v>47870268.670629</v>
      </c>
      <c r="Q413" s="39">
        <f t="shared" si="130"/>
        <v>10335693.100290382</v>
      </c>
      <c r="R413" s="39">
        <f t="shared" si="130"/>
        <v>11433898.995632388</v>
      </c>
      <c r="S413" s="39">
        <f t="shared" si="130"/>
        <v>5905489.931330386</v>
      </c>
      <c r="T413" s="39">
        <f t="shared" si="130"/>
        <v>4597869.402610153</v>
      </c>
      <c r="U413" s="39">
        <f t="shared" si="130"/>
        <v>9262.498787167473</v>
      </c>
      <c r="V413" s="39">
        <f t="shared" si="130"/>
        <v>825075.2525173808</v>
      </c>
      <c r="W413" s="39">
        <f t="shared" si="130"/>
        <v>114712.78893861064</v>
      </c>
      <c r="X413" s="39">
        <f t="shared" si="130"/>
        <v>805784.428777619</v>
      </c>
      <c r="Y413" s="39">
        <f t="shared" si="130"/>
        <v>997306.6892649746</v>
      </c>
      <c r="Z413" s="39">
        <f t="shared" si="130"/>
        <v>905298.0654364873</v>
      </c>
      <c r="AA413" s="39">
        <f t="shared" si="130"/>
        <v>203499.3170461209</v>
      </c>
      <c r="AB413" s="39">
        <f t="shared" si="130"/>
        <v>17373.858739349766</v>
      </c>
      <c r="AC413" s="39"/>
      <c r="AD413" s="39"/>
      <c r="AE413" s="39"/>
      <c r="AF413" s="39"/>
      <c r="AG413" s="39"/>
      <c r="AH413"/>
      <c r="AI413"/>
      <c r="AJ413"/>
      <c r="AK413"/>
      <c r="AL413"/>
      <c r="AM413"/>
      <c r="AN413"/>
      <c r="AO413" s="277"/>
      <c r="AP413" s="277"/>
      <c r="AQ413" s="277"/>
      <c r="AR413" s="277"/>
      <c r="AS413" s="277"/>
      <c r="AT413" s="277"/>
    </row>
    <row r="414" spans="1:46" s="261" customFormat="1" ht="11.25">
      <c r="A414" s="301"/>
      <c r="B414" s="281"/>
      <c r="C414" s="297"/>
      <c r="D414" s="61"/>
      <c r="E414" s="294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/>
      <c r="AI414"/>
      <c r="AJ414"/>
      <c r="AK414"/>
      <c r="AL414"/>
      <c r="AM414"/>
      <c r="AN414"/>
      <c r="AO414" s="277"/>
      <c r="AP414" s="277"/>
      <c r="AQ414" s="277"/>
      <c r="AR414" s="277"/>
      <c r="AS414" s="277"/>
      <c r="AT414" s="277"/>
    </row>
    <row r="415" spans="1:46" s="261" customFormat="1" ht="11.25">
      <c r="A415" s="301">
        <v>304</v>
      </c>
      <c r="B415" s="280" t="s">
        <v>317</v>
      </c>
      <c r="C415" s="274" t="s">
        <v>584</v>
      </c>
      <c r="D415" s="61"/>
      <c r="E415" s="294"/>
      <c r="F415" s="39">
        <f aca="true" t="shared" si="131" ref="F415:AB415">(F413*F142)</f>
        <v>24384445.68482999</v>
      </c>
      <c r="G415" s="39">
        <f t="shared" si="131"/>
        <v>12194437.255081316</v>
      </c>
      <c r="H415" s="39">
        <f t="shared" si="131"/>
        <v>3042360.6828285297</v>
      </c>
      <c r="I415" s="39">
        <f t="shared" si="131"/>
        <v>4120574.7201732555</v>
      </c>
      <c r="J415" s="39">
        <f t="shared" si="131"/>
        <v>2572124.744056796</v>
      </c>
      <c r="K415" s="39">
        <f t="shared" si="131"/>
        <v>2161934.0749266725</v>
      </c>
      <c r="L415" s="39">
        <f t="shared" si="131"/>
        <v>2.196727529979251E-17</v>
      </c>
      <c r="M415" s="39">
        <f t="shared" si="131"/>
        <v>467164.6717989155</v>
      </c>
      <c r="N415" s="39">
        <f t="shared" si="131"/>
        <v>90874.0455448881</v>
      </c>
      <c r="O415" s="39">
        <f t="shared" si="131"/>
        <v>8942.990165808587</v>
      </c>
      <c r="P415" s="39">
        <f t="shared" si="131"/>
        <v>12194437.255081316</v>
      </c>
      <c r="Q415" s="39">
        <f t="shared" si="131"/>
        <v>3042360.6828285297</v>
      </c>
      <c r="R415" s="39">
        <f t="shared" si="131"/>
        <v>4120574.7201732555</v>
      </c>
      <c r="S415" s="39">
        <f t="shared" si="131"/>
        <v>2572124.744056796</v>
      </c>
      <c r="T415" s="39">
        <f t="shared" si="131"/>
        <v>1997425.6872458626</v>
      </c>
      <c r="U415" s="39">
        <f t="shared" si="131"/>
        <v>3145.790724062319</v>
      </c>
      <c r="V415" s="39">
        <f t="shared" si="131"/>
        <v>174647.30364680532</v>
      </c>
      <c r="W415" s="39">
        <f t="shared" si="131"/>
        <v>1.2728293656520104E-18</v>
      </c>
      <c r="X415" s="39">
        <f t="shared" si="131"/>
        <v>467164.6717989155</v>
      </c>
      <c r="Y415" s="39">
        <f t="shared" si="131"/>
        <v>2.0668904582516405E-17</v>
      </c>
      <c r="Z415" s="39">
        <f t="shared" si="131"/>
        <v>90874.0455448881</v>
      </c>
      <c r="AA415" s="39">
        <f t="shared" si="131"/>
        <v>0</v>
      </c>
      <c r="AB415" s="39">
        <f t="shared" si="131"/>
        <v>8201.819676476078</v>
      </c>
      <c r="AC415" s="39"/>
      <c r="AD415" s="39"/>
      <c r="AE415" s="39"/>
      <c r="AF415" s="39"/>
      <c r="AG415" s="39"/>
      <c r="AH415"/>
      <c r="AI415"/>
      <c r="AJ415"/>
      <c r="AK415"/>
      <c r="AL415"/>
      <c r="AM415"/>
      <c r="AN415"/>
      <c r="AO415" s="277"/>
      <c r="AP415" s="277"/>
      <c r="AQ415" s="277"/>
      <c r="AR415" s="277"/>
      <c r="AS415" s="277"/>
      <c r="AT415" s="277"/>
    </row>
    <row r="416" spans="1:46" s="261" customFormat="1" ht="11.25">
      <c r="A416" s="301">
        <v>305</v>
      </c>
      <c r="B416" s="280" t="s">
        <v>319</v>
      </c>
      <c r="C416" s="274" t="s">
        <v>585</v>
      </c>
      <c r="D416" s="61"/>
      <c r="E416" s="294"/>
      <c r="F416" s="39">
        <f aca="true" t="shared" si="132" ref="F416:AB416">(F413*F143)</f>
        <v>10485655.601796351</v>
      </c>
      <c r="G416" s="39">
        <f t="shared" si="132"/>
        <v>4942499.011630267</v>
      </c>
      <c r="H416" s="39">
        <f t="shared" si="132"/>
        <v>1231853.0299914076</v>
      </c>
      <c r="I416" s="39">
        <f t="shared" si="132"/>
        <v>1668245.2148123542</v>
      </c>
      <c r="J416" s="39">
        <f t="shared" si="132"/>
        <v>1041195.8342843828</v>
      </c>
      <c r="K416" s="39">
        <f t="shared" si="132"/>
        <v>874765.8224468798</v>
      </c>
      <c r="L416" s="39">
        <f t="shared" si="132"/>
        <v>585920.2731981172</v>
      </c>
      <c r="M416" s="39">
        <f t="shared" si="132"/>
        <v>188951.9114266344</v>
      </c>
      <c r="N416" s="39">
        <f t="shared" si="132"/>
        <v>36727.33440260282</v>
      </c>
      <c r="O416" s="39">
        <f t="shared" si="132"/>
        <v>38270.16751396684</v>
      </c>
      <c r="P416" s="39">
        <f t="shared" si="132"/>
        <v>4942499.011630267</v>
      </c>
      <c r="Q416" s="39">
        <f t="shared" si="132"/>
        <v>1231853.0299914076</v>
      </c>
      <c r="R416" s="39">
        <f t="shared" si="132"/>
        <v>1668245.2148123542</v>
      </c>
      <c r="S416" s="39">
        <f t="shared" si="132"/>
        <v>1041195.8342843828</v>
      </c>
      <c r="T416" s="39">
        <f t="shared" si="132"/>
        <v>808463.9547533363</v>
      </c>
      <c r="U416" s="39">
        <f t="shared" si="132"/>
        <v>1268.6392166385165</v>
      </c>
      <c r="V416" s="39">
        <f t="shared" si="132"/>
        <v>70430.78215759233</v>
      </c>
      <c r="W416" s="39">
        <f t="shared" si="132"/>
        <v>33891.70818482093</v>
      </c>
      <c r="X416" s="39">
        <f t="shared" si="132"/>
        <v>188951.9114266344</v>
      </c>
      <c r="Y416" s="39">
        <f t="shared" si="132"/>
        <v>551345.8311226517</v>
      </c>
      <c r="Z416" s="39">
        <f t="shared" si="132"/>
        <v>36727.33440260282</v>
      </c>
      <c r="AA416" s="39">
        <f t="shared" si="132"/>
        <v>34918.11980913793</v>
      </c>
      <c r="AB416" s="39">
        <f t="shared" si="132"/>
        <v>3321.3089210023954</v>
      </c>
      <c r="AC416" s="39"/>
      <c r="AD416" s="39"/>
      <c r="AE416" s="39"/>
      <c r="AF416" s="39"/>
      <c r="AG416" s="39"/>
      <c r="AH416"/>
      <c r="AI416"/>
      <c r="AJ416"/>
      <c r="AK416"/>
      <c r="AL416"/>
      <c r="AM416"/>
      <c r="AN416"/>
      <c r="AO416" s="277"/>
      <c r="AP416" s="277"/>
      <c r="AQ416" s="277"/>
      <c r="AR416" s="277"/>
      <c r="AS416" s="277"/>
      <c r="AT416" s="277"/>
    </row>
    <row r="417" spans="1:46" s="261" customFormat="1" ht="11.25">
      <c r="A417" s="301">
        <v>306</v>
      </c>
      <c r="B417" s="280" t="s">
        <v>321</v>
      </c>
      <c r="C417" s="274" t="s">
        <v>586</v>
      </c>
      <c r="D417" s="61"/>
      <c r="E417" s="294"/>
      <c r="F417" s="39">
        <f aca="true" t="shared" si="133" ref="F417:AB417">(F413*F144)</f>
        <v>49151431.71337366</v>
      </c>
      <c r="G417" s="39">
        <f t="shared" si="133"/>
        <v>30733332.403917413</v>
      </c>
      <c r="H417" s="39">
        <f t="shared" si="133"/>
        <v>6061479.387470445</v>
      </c>
      <c r="I417" s="39">
        <f t="shared" si="133"/>
        <v>5645079.060646778</v>
      </c>
      <c r="J417" s="39">
        <f t="shared" si="133"/>
        <v>2292169.3529892066</v>
      </c>
      <c r="K417" s="39">
        <f t="shared" si="133"/>
        <v>2395507.2565411488</v>
      </c>
      <c r="L417" s="39">
        <f t="shared" si="133"/>
        <v>526099.2050054681</v>
      </c>
      <c r="M417" s="39">
        <f t="shared" si="133"/>
        <v>149667.84555206922</v>
      </c>
      <c r="N417" s="39">
        <f t="shared" si="133"/>
        <v>777696.6854889964</v>
      </c>
      <c r="O417" s="39">
        <f t="shared" si="133"/>
        <v>173660.01810569526</v>
      </c>
      <c r="P417" s="39">
        <f t="shared" si="133"/>
        <v>30733332.403917413</v>
      </c>
      <c r="Q417" s="39">
        <f t="shared" si="133"/>
        <v>6061479.387470445</v>
      </c>
      <c r="R417" s="39">
        <f t="shared" si="133"/>
        <v>5645079.060646778</v>
      </c>
      <c r="S417" s="39">
        <f t="shared" si="133"/>
        <v>2292169.3529892066</v>
      </c>
      <c r="T417" s="39">
        <f t="shared" si="133"/>
        <v>1791979.760610954</v>
      </c>
      <c r="U417" s="39">
        <f t="shared" si="133"/>
        <v>4848.068846466636</v>
      </c>
      <c r="V417" s="39">
        <f t="shared" si="133"/>
        <v>579997.166712983</v>
      </c>
      <c r="W417" s="39">
        <f t="shared" si="133"/>
        <v>80821.0807537897</v>
      </c>
      <c r="X417" s="39">
        <f t="shared" si="133"/>
        <v>149667.84555206922</v>
      </c>
      <c r="Y417" s="39">
        <f t="shared" si="133"/>
        <v>445960.8581423228</v>
      </c>
      <c r="Z417" s="39">
        <f t="shared" si="133"/>
        <v>777696.6854889964</v>
      </c>
      <c r="AA417" s="39">
        <f t="shared" si="133"/>
        <v>168581.197236983</v>
      </c>
      <c r="AB417" s="39">
        <f t="shared" si="133"/>
        <v>5850.7301418712905</v>
      </c>
      <c r="AC417" s="39"/>
      <c r="AD417" s="39"/>
      <c r="AE417" s="39"/>
      <c r="AF417" s="39"/>
      <c r="AG417" s="39"/>
      <c r="AH417"/>
      <c r="AI417"/>
      <c r="AJ417"/>
      <c r="AK417"/>
      <c r="AL417"/>
      <c r="AM417"/>
      <c r="AN417"/>
      <c r="AO417" s="277"/>
      <c r="AP417" s="277"/>
      <c r="AQ417" s="277"/>
      <c r="AR417" s="277"/>
      <c r="AS417" s="277"/>
      <c r="AT417" s="277"/>
    </row>
    <row r="418" spans="1:46" s="261" customFormat="1" ht="11.25">
      <c r="A418" s="301"/>
      <c r="B418" s="278"/>
      <c r="C418" s="297"/>
      <c r="D418" s="61"/>
      <c r="E418" s="294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/>
      <c r="AI418"/>
      <c r="AJ418"/>
      <c r="AK418"/>
      <c r="AL418"/>
      <c r="AM418"/>
      <c r="AN418"/>
      <c r="AO418" s="277"/>
      <c r="AP418" s="277"/>
      <c r="AQ418" s="277"/>
      <c r="AR418" s="277"/>
      <c r="AS418" s="277"/>
      <c r="AT418" s="277"/>
    </row>
    <row r="419" spans="2:46" s="229" customFormat="1" ht="11.25">
      <c r="B419" s="305" t="s">
        <v>587</v>
      </c>
      <c r="C419" s="228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/>
      <c r="AI419"/>
      <c r="AJ419"/>
      <c r="AK419"/>
      <c r="AL419"/>
      <c r="AM419"/>
      <c r="AN419"/>
      <c r="AO419" s="304"/>
      <c r="AP419" s="304"/>
      <c r="AQ419" s="304"/>
      <c r="AR419" s="304"/>
      <c r="AS419" s="304"/>
      <c r="AT419" s="304"/>
    </row>
    <row r="420" spans="1:46" s="261" customFormat="1" ht="11.25">
      <c r="A420" s="301">
        <v>307</v>
      </c>
      <c r="B420" s="296" t="s">
        <v>588</v>
      </c>
      <c r="C420" s="294" t="s">
        <v>589</v>
      </c>
      <c r="D420" s="262" t="s">
        <v>852</v>
      </c>
      <c r="E420" s="294" t="s">
        <v>852</v>
      </c>
      <c r="F420" s="39">
        <v>5983271</v>
      </c>
      <c r="G420" s="39">
        <v>3833771.8788268706</v>
      </c>
      <c r="H420" s="39">
        <v>706495.6258761322</v>
      </c>
      <c r="I420" s="39">
        <v>580652.0205717243</v>
      </c>
      <c r="J420" s="39">
        <v>309071.77137207147</v>
      </c>
      <c r="K420" s="39">
        <v>319171.5735635923</v>
      </c>
      <c r="L420" s="39">
        <v>56096.47837715196</v>
      </c>
      <c r="M420" s="39">
        <v>62401.84600207343</v>
      </c>
      <c r="N420" s="39">
        <v>102079.58797330441</v>
      </c>
      <c r="O420" s="39">
        <v>13530.217437078361</v>
      </c>
      <c r="P420" s="39">
        <v>3833771.8788268706</v>
      </c>
      <c r="Q420" s="39">
        <v>706495.6258761322</v>
      </c>
      <c r="R420" s="39">
        <v>580652.0205717243</v>
      </c>
      <c r="S420" s="39">
        <v>309071.77137207147</v>
      </c>
      <c r="T420" s="39">
        <v>262169.31029667065</v>
      </c>
      <c r="U420" s="39">
        <v>823.8734093160468</v>
      </c>
      <c r="V420" s="39">
        <v>56178.38985760556</v>
      </c>
      <c r="W420" s="39">
        <v>6697.087700146843</v>
      </c>
      <c r="X420" s="39">
        <v>62401.84600207343</v>
      </c>
      <c r="Y420" s="39">
        <v>49399.39067700512</v>
      </c>
      <c r="Z420" s="39">
        <v>102079.58797330441</v>
      </c>
      <c r="AA420" s="39">
        <v>11713.449646827934</v>
      </c>
      <c r="AB420" s="39">
        <v>1816.7677902504292</v>
      </c>
      <c r="AC420" s="39"/>
      <c r="AD420" s="39"/>
      <c r="AE420" s="39"/>
      <c r="AF420" s="39"/>
      <c r="AG420" s="39"/>
      <c r="AH420"/>
      <c r="AI420"/>
      <c r="AJ420"/>
      <c r="AK420"/>
      <c r="AL420"/>
      <c r="AM420"/>
      <c r="AN420"/>
      <c r="AO420" s="277"/>
      <c r="AP420" s="277"/>
      <c r="AQ420" s="277"/>
      <c r="AR420" s="277"/>
      <c r="AS420" s="277"/>
      <c r="AT420" s="277"/>
    </row>
    <row r="421" spans="1:46" s="261" customFormat="1" ht="11.25">
      <c r="A421" s="301"/>
      <c r="B421" s="296"/>
      <c r="C421" s="294"/>
      <c r="D421" s="262"/>
      <c r="E421" s="294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/>
      <c r="AI421"/>
      <c r="AJ421"/>
      <c r="AK421"/>
      <c r="AL421"/>
      <c r="AM421"/>
      <c r="AN421"/>
      <c r="AO421" s="277"/>
      <c r="AP421" s="277"/>
      <c r="AQ421" s="277"/>
      <c r="AR421" s="277"/>
      <c r="AS421" s="277"/>
      <c r="AT421" s="277"/>
    </row>
    <row r="422" spans="1:46" s="261" customFormat="1" ht="11.25">
      <c r="A422" s="301">
        <v>308</v>
      </c>
      <c r="B422" s="280" t="s">
        <v>317</v>
      </c>
      <c r="C422" s="274" t="s">
        <v>590</v>
      </c>
      <c r="D422" s="262"/>
      <c r="E422" s="294"/>
      <c r="F422" s="39">
        <f aca="true" t="shared" si="134" ref="F422:AB422">(F420*F162)</f>
        <v>1767035.9612896433</v>
      </c>
      <c r="G422" s="39">
        <f t="shared" si="134"/>
        <v>972862.3379217442</v>
      </c>
      <c r="H422" s="39">
        <f t="shared" si="134"/>
        <v>210771.59315281463</v>
      </c>
      <c r="I422" s="39">
        <f t="shared" si="134"/>
        <v>218457.51942087407</v>
      </c>
      <c r="J422" s="39">
        <f t="shared" si="134"/>
        <v>145510.1334497244</v>
      </c>
      <c r="K422" s="39">
        <f t="shared" si="134"/>
        <v>134909.1798401929</v>
      </c>
      <c r="L422" s="39">
        <f t="shared" si="134"/>
        <v>1.5893192005519816E-18</v>
      </c>
      <c r="M422" s="39">
        <f t="shared" si="134"/>
        <v>41950.369400117386</v>
      </c>
      <c r="N422" s="39">
        <f t="shared" si="134"/>
        <v>9564.758489328155</v>
      </c>
      <c r="O422" s="39">
        <f t="shared" si="134"/>
        <v>563.0421043770377</v>
      </c>
      <c r="P422" s="39">
        <f t="shared" si="134"/>
        <v>972862.3379217442</v>
      </c>
      <c r="Q422" s="39">
        <f t="shared" si="134"/>
        <v>210771.59315281463</v>
      </c>
      <c r="R422" s="39">
        <f t="shared" si="134"/>
        <v>218457.51942087407</v>
      </c>
      <c r="S422" s="39">
        <f t="shared" si="134"/>
        <v>145510.1334497244</v>
      </c>
      <c r="T422" s="39">
        <f t="shared" si="134"/>
        <v>123042.77286170564</v>
      </c>
      <c r="U422" s="39">
        <f t="shared" si="134"/>
        <v>289.2512952909386</v>
      </c>
      <c r="V422" s="39">
        <f t="shared" si="134"/>
        <v>11624.303027952355</v>
      </c>
      <c r="W422" s="39">
        <f t="shared" si="134"/>
        <v>8.436960649457753E-20</v>
      </c>
      <c r="X422" s="39">
        <f t="shared" si="134"/>
        <v>41950.369400117386</v>
      </c>
      <c r="Y422" s="39">
        <f t="shared" si="134"/>
        <v>1.5129486127937553E-18</v>
      </c>
      <c r="Z422" s="39">
        <f t="shared" si="134"/>
        <v>9564.758489328155</v>
      </c>
      <c r="AA422" s="39">
        <f t="shared" si="134"/>
        <v>0</v>
      </c>
      <c r="AB422" s="39">
        <f t="shared" si="134"/>
        <v>943.3636940083073</v>
      </c>
      <c r="AC422" s="39"/>
      <c r="AD422" s="39"/>
      <c r="AE422" s="39"/>
      <c r="AF422" s="39"/>
      <c r="AG422" s="39"/>
      <c r="AH422"/>
      <c r="AI422"/>
      <c r="AJ422"/>
      <c r="AK422"/>
      <c r="AL422"/>
      <c r="AM422"/>
      <c r="AN422"/>
      <c r="AO422" s="277"/>
      <c r="AP422" s="277"/>
      <c r="AQ422" s="277"/>
      <c r="AR422" s="277"/>
      <c r="AS422" s="277"/>
      <c r="AT422" s="277"/>
    </row>
    <row r="423" spans="1:46" s="261" customFormat="1" ht="11.25">
      <c r="A423" s="301">
        <v>309</v>
      </c>
      <c r="B423" s="280" t="s">
        <v>319</v>
      </c>
      <c r="C423" s="274" t="s">
        <v>591</v>
      </c>
      <c r="D423" s="262"/>
      <c r="E423" s="294"/>
      <c r="F423" s="39">
        <f aca="true" t="shared" si="135" ref="F423:AB423">(F420*F163)</f>
        <v>244774.41014647667</v>
      </c>
      <c r="G423" s="39">
        <f t="shared" si="135"/>
        <v>127020.59465572546</v>
      </c>
      <c r="H423" s="39">
        <f t="shared" si="135"/>
        <v>27491.484846449886</v>
      </c>
      <c r="I423" s="39">
        <f t="shared" si="135"/>
        <v>28490.955525885853</v>
      </c>
      <c r="J423" s="39">
        <f t="shared" si="135"/>
        <v>18974.553119385015</v>
      </c>
      <c r="K423" s="39">
        <f t="shared" si="135"/>
        <v>17584.449826469758</v>
      </c>
      <c r="L423" s="39">
        <f t="shared" si="135"/>
        <v>13655.61881603783</v>
      </c>
      <c r="M423" s="39">
        <f t="shared" si="135"/>
        <v>5465.816017198474</v>
      </c>
      <c r="N423" s="39">
        <f t="shared" si="135"/>
        <v>1245.2641294521547</v>
      </c>
      <c r="O423" s="39">
        <f t="shared" si="135"/>
        <v>776.1692009015106</v>
      </c>
      <c r="P423" s="39">
        <f t="shared" si="135"/>
        <v>127020.59465572546</v>
      </c>
      <c r="Q423" s="39">
        <f t="shared" si="135"/>
        <v>27491.484846449886</v>
      </c>
      <c r="R423" s="39">
        <f t="shared" si="135"/>
        <v>28490.955525885853</v>
      </c>
      <c r="S423" s="39">
        <f t="shared" si="135"/>
        <v>18974.553119385015</v>
      </c>
      <c r="T423" s="39">
        <f t="shared" si="135"/>
        <v>16042.94385488925</v>
      </c>
      <c r="U423" s="39">
        <f t="shared" si="135"/>
        <v>37.576951143182846</v>
      </c>
      <c r="V423" s="39">
        <f t="shared" si="135"/>
        <v>1510.0991811741624</v>
      </c>
      <c r="W423" s="39">
        <f t="shared" si="135"/>
        <v>723.6810796708188</v>
      </c>
      <c r="X423" s="39">
        <f t="shared" si="135"/>
        <v>5465.816017198474</v>
      </c>
      <c r="Y423" s="39">
        <f t="shared" si="135"/>
        <v>13000.759820455052</v>
      </c>
      <c r="Z423" s="39">
        <f t="shared" si="135"/>
        <v>1245.2641294521547</v>
      </c>
      <c r="AA423" s="39">
        <f t="shared" si="135"/>
        <v>661.3665031050272</v>
      </c>
      <c r="AB423" s="39">
        <f t="shared" si="135"/>
        <v>123.05978053143052</v>
      </c>
      <c r="AC423" s="39"/>
      <c r="AD423" s="39"/>
      <c r="AE423" s="39"/>
      <c r="AF423" s="39"/>
      <c r="AG423" s="39"/>
      <c r="AH423"/>
      <c r="AI423"/>
      <c r="AJ423"/>
      <c r="AK423"/>
      <c r="AL423"/>
      <c r="AM423"/>
      <c r="AN423"/>
      <c r="AO423" s="277"/>
      <c r="AP423" s="277"/>
      <c r="AQ423" s="277"/>
      <c r="AR423" s="277"/>
      <c r="AS423" s="277"/>
      <c r="AT423" s="277"/>
    </row>
    <row r="424" spans="1:46" s="261" customFormat="1" ht="11.25">
      <c r="A424" s="301">
        <v>310</v>
      </c>
      <c r="B424" s="280" t="s">
        <v>321</v>
      </c>
      <c r="C424" s="274" t="s">
        <v>592</v>
      </c>
      <c r="D424" s="262"/>
      <c r="E424" s="294"/>
      <c r="F424" s="39">
        <f aca="true" t="shared" si="136" ref="F424:AB424">(F420*F164)</f>
        <v>3971460.6285638805</v>
      </c>
      <c r="G424" s="39">
        <f t="shared" si="136"/>
        <v>2733888.946249401</v>
      </c>
      <c r="H424" s="39">
        <f t="shared" si="136"/>
        <v>468232.5478768675</v>
      </c>
      <c r="I424" s="39">
        <f t="shared" si="136"/>
        <v>333703.5456249644</v>
      </c>
      <c r="J424" s="39">
        <f t="shared" si="136"/>
        <v>144587.08480296205</v>
      </c>
      <c r="K424" s="39">
        <f t="shared" si="136"/>
        <v>166677.9438969296</v>
      </c>
      <c r="L424" s="39">
        <f t="shared" si="136"/>
        <v>42440.85956111413</v>
      </c>
      <c r="M424" s="39">
        <f t="shared" si="136"/>
        <v>14985.660584757568</v>
      </c>
      <c r="N424" s="39">
        <f t="shared" si="136"/>
        <v>91269.5653545241</v>
      </c>
      <c r="O424" s="39">
        <f t="shared" si="136"/>
        <v>12191.006131799813</v>
      </c>
      <c r="P424" s="39">
        <f t="shared" si="136"/>
        <v>2733888.946249401</v>
      </c>
      <c r="Q424" s="39">
        <f t="shared" si="136"/>
        <v>468232.5478768675</v>
      </c>
      <c r="R424" s="39">
        <f t="shared" si="136"/>
        <v>333703.5456249644</v>
      </c>
      <c r="S424" s="39">
        <f t="shared" si="136"/>
        <v>144587.08480296205</v>
      </c>
      <c r="T424" s="39">
        <f t="shared" si="136"/>
        <v>123083.59358007576</v>
      </c>
      <c r="U424" s="39">
        <f t="shared" si="136"/>
        <v>497.04516288192536</v>
      </c>
      <c r="V424" s="39">
        <f t="shared" si="136"/>
        <v>43043.98764847904</v>
      </c>
      <c r="W424" s="39">
        <f t="shared" si="136"/>
        <v>5973.406620476024</v>
      </c>
      <c r="X424" s="39">
        <f t="shared" si="136"/>
        <v>14985.660584757568</v>
      </c>
      <c r="Y424" s="39">
        <f t="shared" si="136"/>
        <v>36398.630856550066</v>
      </c>
      <c r="Z424" s="39">
        <f t="shared" si="136"/>
        <v>91269.5653545241</v>
      </c>
      <c r="AA424" s="39">
        <f t="shared" si="136"/>
        <v>11052.083143722906</v>
      </c>
      <c r="AB424" s="39">
        <f t="shared" si="136"/>
        <v>750.3443157106913</v>
      </c>
      <c r="AC424" s="39"/>
      <c r="AD424" s="39"/>
      <c r="AE424" s="39"/>
      <c r="AF424" s="39"/>
      <c r="AG424" s="39"/>
      <c r="AH424"/>
      <c r="AI424"/>
      <c r="AJ424"/>
      <c r="AK424"/>
      <c r="AL424"/>
      <c r="AM424"/>
      <c r="AN424"/>
      <c r="AO424" s="277"/>
      <c r="AP424" s="277"/>
      <c r="AQ424" s="277"/>
      <c r="AR424" s="277"/>
      <c r="AS424" s="277"/>
      <c r="AT424" s="277"/>
    </row>
    <row r="425" spans="1:46" s="261" customFormat="1" ht="11.25">
      <c r="A425" s="301"/>
      <c r="B425" s="296"/>
      <c r="C425" s="294"/>
      <c r="D425" s="262"/>
      <c r="E425" s="294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/>
      <c r="AI425"/>
      <c r="AJ425"/>
      <c r="AK425"/>
      <c r="AL425"/>
      <c r="AM425"/>
      <c r="AN425"/>
      <c r="AO425" s="277"/>
      <c r="AP425" s="277"/>
      <c r="AQ425" s="277"/>
      <c r="AR425" s="277"/>
      <c r="AS425" s="277"/>
      <c r="AT425" s="277"/>
    </row>
    <row r="426" spans="1:46" s="261" customFormat="1" ht="11.25">
      <c r="A426" s="301"/>
      <c r="B426" s="305" t="s">
        <v>593</v>
      </c>
      <c r="C426" s="294"/>
      <c r="D426" s="262"/>
      <c r="E426" s="294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/>
      <c r="AI426"/>
      <c r="AJ426"/>
      <c r="AK426"/>
      <c r="AL426"/>
      <c r="AM426"/>
      <c r="AN426"/>
      <c r="AO426" s="277"/>
      <c r="AP426" s="277"/>
      <c r="AQ426" s="277"/>
      <c r="AR426" s="277"/>
      <c r="AS426" s="277"/>
      <c r="AT426" s="277"/>
    </row>
    <row r="427" spans="1:46" s="261" customFormat="1" ht="11.25">
      <c r="A427" s="301">
        <v>311</v>
      </c>
      <c r="B427" s="296" t="s">
        <v>594</v>
      </c>
      <c r="C427" s="260" t="s">
        <v>595</v>
      </c>
      <c r="D427" s="262" t="s">
        <v>852</v>
      </c>
      <c r="E427" s="294" t="s">
        <v>852</v>
      </c>
      <c r="F427" s="39">
        <v>57274972.99999999</v>
      </c>
      <c r="G427" s="39">
        <v>30891390.91464157</v>
      </c>
      <c r="H427" s="39">
        <v>7011869.628841275</v>
      </c>
      <c r="I427" s="39">
        <v>8239836.351798664</v>
      </c>
      <c r="J427" s="39">
        <v>4844411.435486832</v>
      </c>
      <c r="K427" s="39">
        <v>4412795.286469102</v>
      </c>
      <c r="L427" s="39">
        <v>412369.699676179</v>
      </c>
      <c r="M427" s="39">
        <v>899347.8962835179</v>
      </c>
      <c r="N427" s="39">
        <v>521420.82116732106</v>
      </c>
      <c r="O427" s="39">
        <v>41530.965635536406</v>
      </c>
      <c r="P427" s="39">
        <v>30891390.91464157</v>
      </c>
      <c r="Q427" s="39">
        <v>7011869.628841275</v>
      </c>
      <c r="R427" s="39">
        <v>8239836.351798664</v>
      </c>
      <c r="S427" s="39">
        <v>4844411.435486832</v>
      </c>
      <c r="T427" s="39">
        <v>3920409.091649452</v>
      </c>
      <c r="U427" s="39">
        <v>8117.102770141122</v>
      </c>
      <c r="V427" s="39">
        <v>484269.092049509</v>
      </c>
      <c r="W427" s="39">
        <v>44409.58878286709</v>
      </c>
      <c r="X427" s="39">
        <v>899347.8962835179</v>
      </c>
      <c r="Y427" s="39">
        <v>367960.11089331185</v>
      </c>
      <c r="Z427" s="39">
        <v>521420.82116732106</v>
      </c>
      <c r="AA427" s="39">
        <v>9832.548276515505</v>
      </c>
      <c r="AB427" s="39">
        <v>31698.417359020896</v>
      </c>
      <c r="AC427" s="39"/>
      <c r="AD427" s="39"/>
      <c r="AE427" s="39"/>
      <c r="AF427" s="39"/>
      <c r="AG427" s="39"/>
      <c r="AH427"/>
      <c r="AI427"/>
      <c r="AJ427"/>
      <c r="AK427"/>
      <c r="AL427"/>
      <c r="AM427"/>
      <c r="AN427"/>
      <c r="AO427" s="277"/>
      <c r="AP427" s="277"/>
      <c r="AQ427" s="277"/>
      <c r="AR427" s="277"/>
      <c r="AS427" s="277"/>
      <c r="AT427" s="277"/>
    </row>
    <row r="428" spans="1:46" s="261" customFormat="1" ht="11.25">
      <c r="A428" s="301"/>
      <c r="B428" s="296"/>
      <c r="C428" s="294"/>
      <c r="D428" s="262"/>
      <c r="E428" s="294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/>
      <c r="AI428"/>
      <c r="AJ428"/>
      <c r="AK428"/>
      <c r="AL428"/>
      <c r="AM428"/>
      <c r="AN428"/>
      <c r="AO428" s="277"/>
      <c r="AP428" s="277"/>
      <c r="AQ428" s="277"/>
      <c r="AR428" s="277"/>
      <c r="AS428" s="277"/>
      <c r="AT428" s="277"/>
    </row>
    <row r="429" spans="1:46" s="261" customFormat="1" ht="11.25">
      <c r="A429" s="301">
        <v>312</v>
      </c>
      <c r="B429" s="280" t="s">
        <v>317</v>
      </c>
      <c r="C429" s="297" t="s">
        <v>596</v>
      </c>
      <c r="D429" s="262"/>
      <c r="E429" s="294"/>
      <c r="F429" s="39">
        <f aca="true" t="shared" si="137" ref="F429:AB429">(F427*F392)</f>
        <v>43319287.46227329</v>
      </c>
      <c r="G429" s="39">
        <f t="shared" si="137"/>
        <v>22171851.036949415</v>
      </c>
      <c r="H429" s="39">
        <f t="shared" si="137"/>
        <v>5328433.316751259</v>
      </c>
      <c r="I429" s="39">
        <f t="shared" si="137"/>
        <v>6740553.171400627</v>
      </c>
      <c r="J429" s="39">
        <f t="shared" si="137"/>
        <v>4182632.4050538456</v>
      </c>
      <c r="K429" s="39">
        <f t="shared" si="137"/>
        <v>3699853.5640410497</v>
      </c>
      <c r="L429" s="39">
        <f t="shared" si="137"/>
        <v>131897.0638977522</v>
      </c>
      <c r="M429" s="39">
        <f t="shared" si="137"/>
        <v>840223.4404518119</v>
      </c>
      <c r="N429" s="39">
        <f t="shared" si="137"/>
        <v>179075.87605232975</v>
      </c>
      <c r="O429" s="39">
        <f t="shared" si="137"/>
        <v>11970.710183184772</v>
      </c>
      <c r="P429" s="39">
        <f t="shared" si="137"/>
        <v>22171851.036949415</v>
      </c>
      <c r="Q429" s="39">
        <f t="shared" si="137"/>
        <v>5328433.316751259</v>
      </c>
      <c r="R429" s="39">
        <f t="shared" si="137"/>
        <v>6740553.171400627</v>
      </c>
      <c r="S429" s="39">
        <f t="shared" si="137"/>
        <v>4182632.4050538456</v>
      </c>
      <c r="T429" s="39">
        <f t="shared" si="137"/>
        <v>3374896.357549447</v>
      </c>
      <c r="U429" s="39">
        <f t="shared" si="137"/>
        <v>6463.365587145136</v>
      </c>
      <c r="V429" s="39">
        <f t="shared" si="137"/>
        <v>318995.2045083182</v>
      </c>
      <c r="W429" s="39">
        <f t="shared" si="137"/>
        <v>5582.56272147863</v>
      </c>
      <c r="X429" s="39">
        <f t="shared" si="137"/>
        <v>840223.4404518119</v>
      </c>
      <c r="Y429" s="39">
        <f t="shared" si="137"/>
        <v>128313.21194640729</v>
      </c>
      <c r="Z429" s="39">
        <f t="shared" si="137"/>
        <v>179075.87605232975</v>
      </c>
      <c r="AA429" s="39">
        <f t="shared" si="137"/>
        <v>590.2165759070057</v>
      </c>
      <c r="AB429" s="39">
        <f t="shared" si="137"/>
        <v>26355.332499998298</v>
      </c>
      <c r="AC429" s="39"/>
      <c r="AD429" s="39"/>
      <c r="AE429" s="39"/>
      <c r="AF429" s="39"/>
      <c r="AG429" s="39"/>
      <c r="AH429"/>
      <c r="AI429"/>
      <c r="AJ429"/>
      <c r="AK429"/>
      <c r="AL429"/>
      <c r="AM429"/>
      <c r="AN429"/>
      <c r="AO429" s="277"/>
      <c r="AP429" s="277"/>
      <c r="AQ429" s="277"/>
      <c r="AR429" s="277"/>
      <c r="AS429" s="277"/>
      <c r="AT429" s="277"/>
    </row>
    <row r="430" spans="1:46" s="261" customFormat="1" ht="11.25">
      <c r="A430" s="301">
        <v>313</v>
      </c>
      <c r="B430" s="280" t="s">
        <v>571</v>
      </c>
      <c r="C430" s="297" t="s">
        <v>597</v>
      </c>
      <c r="D430" s="262"/>
      <c r="E430" s="294"/>
      <c r="F430" s="39">
        <f aca="true" t="shared" si="138" ref="F430:AB430">(F427*F393)</f>
        <v>5223.085557562906</v>
      </c>
      <c r="G430" s="39">
        <f t="shared" si="138"/>
        <v>2678.5679283727727</v>
      </c>
      <c r="H430" s="39">
        <f t="shared" si="138"/>
        <v>643.4662237828725</v>
      </c>
      <c r="I430" s="39">
        <f t="shared" si="138"/>
        <v>813.9605366115117</v>
      </c>
      <c r="J430" s="39">
        <f t="shared" si="138"/>
        <v>505.0482547475537</v>
      </c>
      <c r="K430" s="39">
        <f t="shared" si="138"/>
        <v>446.6748213303498</v>
      </c>
      <c r="L430" s="39">
        <f t="shared" si="138"/>
        <v>0</v>
      </c>
      <c r="M430" s="39">
        <f t="shared" si="138"/>
        <v>101.38814111553727</v>
      </c>
      <c r="N430" s="39">
        <f t="shared" si="138"/>
        <v>21.60950269690851</v>
      </c>
      <c r="O430" s="39">
        <f t="shared" si="138"/>
        <v>1.233658945416579</v>
      </c>
      <c r="P430" s="39">
        <f t="shared" si="138"/>
        <v>2678.5679283727727</v>
      </c>
      <c r="Q430" s="39">
        <f t="shared" si="138"/>
        <v>643.4662237828725</v>
      </c>
      <c r="R430" s="39">
        <f t="shared" si="138"/>
        <v>813.9605366115117</v>
      </c>
      <c r="S430" s="39">
        <f t="shared" si="138"/>
        <v>505.0482547475537</v>
      </c>
      <c r="T430" s="39">
        <f t="shared" si="138"/>
        <v>407.4961529008569</v>
      </c>
      <c r="U430" s="39">
        <f t="shared" si="138"/>
        <v>0.7792773547811108</v>
      </c>
      <c r="V430" s="39">
        <f t="shared" si="138"/>
        <v>38.46045693384642</v>
      </c>
      <c r="W430" s="39">
        <f t="shared" si="138"/>
        <v>0</v>
      </c>
      <c r="X430" s="39">
        <f t="shared" si="138"/>
        <v>101.38814111553727</v>
      </c>
      <c r="Y430" s="39">
        <f t="shared" si="138"/>
        <v>0</v>
      </c>
      <c r="Z430" s="39">
        <f t="shared" si="138"/>
        <v>21.60950269690851</v>
      </c>
      <c r="AA430" s="39">
        <f t="shared" si="138"/>
        <v>0</v>
      </c>
      <c r="AB430" s="39">
        <f t="shared" si="138"/>
        <v>3.1828416473099</v>
      </c>
      <c r="AC430" s="39"/>
      <c r="AD430" s="39"/>
      <c r="AE430" s="39"/>
      <c r="AF430" s="39"/>
      <c r="AG430" s="39"/>
      <c r="AH430"/>
      <c r="AI430"/>
      <c r="AJ430"/>
      <c r="AK430"/>
      <c r="AL430"/>
      <c r="AM430"/>
      <c r="AN430"/>
      <c r="AO430" s="277"/>
      <c r="AP430" s="277"/>
      <c r="AQ430" s="277"/>
      <c r="AR430" s="277"/>
      <c r="AS430" s="277"/>
      <c r="AT430" s="277"/>
    </row>
    <row r="431" spans="1:46" s="261" customFormat="1" ht="11.25">
      <c r="A431" s="301">
        <v>314</v>
      </c>
      <c r="B431" s="280" t="s">
        <v>319</v>
      </c>
      <c r="C431" s="297" t="s">
        <v>598</v>
      </c>
      <c r="D431" s="262"/>
      <c r="E431" s="294"/>
      <c r="F431" s="39">
        <f aca="true" t="shared" si="139" ref="F431:AB431">(F427*F394)</f>
        <v>2156381.774777177</v>
      </c>
      <c r="G431" s="39">
        <f t="shared" si="139"/>
        <v>1038547.79705355</v>
      </c>
      <c r="H431" s="39">
        <f t="shared" si="139"/>
        <v>249225.20658343314</v>
      </c>
      <c r="I431" s="39">
        <f t="shared" si="139"/>
        <v>315225.4256615834</v>
      </c>
      <c r="J431" s="39">
        <f t="shared" si="139"/>
        <v>195562.73320867162</v>
      </c>
      <c r="K431" s="39">
        <f t="shared" si="139"/>
        <v>172879.8876144381</v>
      </c>
      <c r="L431" s="39">
        <f t="shared" si="139"/>
        <v>227720.24615850978</v>
      </c>
      <c r="M431" s="39">
        <f t="shared" si="139"/>
        <v>40248.490304330335</v>
      </c>
      <c r="N431" s="39">
        <f t="shared" si="139"/>
        <v>8353.604202025468</v>
      </c>
      <c r="O431" s="39">
        <f t="shared" si="139"/>
        <v>5318.563922265046</v>
      </c>
      <c r="P431" s="39">
        <f t="shared" si="139"/>
        <v>1038547.79705355</v>
      </c>
      <c r="Q431" s="39">
        <f t="shared" si="139"/>
        <v>249225.20658343314</v>
      </c>
      <c r="R431" s="39">
        <f t="shared" si="139"/>
        <v>315225.4256615834</v>
      </c>
      <c r="S431" s="39">
        <f t="shared" si="139"/>
        <v>195562.73320867162</v>
      </c>
      <c r="T431" s="39">
        <f t="shared" si="139"/>
        <v>157769.82755496536</v>
      </c>
      <c r="U431" s="39">
        <f t="shared" si="139"/>
        <v>300.56232374576575</v>
      </c>
      <c r="V431" s="39">
        <f t="shared" si="139"/>
        <v>14833.678909005986</v>
      </c>
      <c r="W431" s="39">
        <f t="shared" si="139"/>
        <v>10769.381742262081</v>
      </c>
      <c r="X431" s="39">
        <f t="shared" si="139"/>
        <v>40248.490304330335</v>
      </c>
      <c r="Y431" s="39">
        <f t="shared" si="139"/>
        <v>220139.43175320156</v>
      </c>
      <c r="Z431" s="39">
        <f t="shared" si="139"/>
        <v>8353.604202025468</v>
      </c>
      <c r="AA431" s="39">
        <f t="shared" si="139"/>
        <v>1627.5154442003025</v>
      </c>
      <c r="AB431" s="39">
        <f t="shared" si="139"/>
        <v>1232.9190016517462</v>
      </c>
      <c r="AC431" s="39"/>
      <c r="AD431" s="39"/>
      <c r="AE431" s="39"/>
      <c r="AF431" s="39"/>
      <c r="AG431" s="39"/>
      <c r="AH431"/>
      <c r="AI431"/>
      <c r="AJ431"/>
      <c r="AK431"/>
      <c r="AL431"/>
      <c r="AM431"/>
      <c r="AN431"/>
      <c r="AO431" s="277"/>
      <c r="AP431" s="277"/>
      <c r="AQ431" s="277"/>
      <c r="AR431" s="277"/>
      <c r="AS431" s="277"/>
      <c r="AT431" s="277"/>
    </row>
    <row r="432" spans="1:46" s="261" customFormat="1" ht="11.25">
      <c r="A432" s="301">
        <v>315</v>
      </c>
      <c r="B432" s="280" t="s">
        <v>321</v>
      </c>
      <c r="C432" s="297" t="s">
        <v>599</v>
      </c>
      <c r="D432" s="262"/>
      <c r="E432" s="294"/>
      <c r="F432" s="39">
        <f aca="true" t="shared" si="140" ref="F432:AB432">(F427*F395)</f>
        <v>11794080.677391961</v>
      </c>
      <c r="G432" s="39">
        <f t="shared" si="140"/>
        <v>7678313.512710232</v>
      </c>
      <c r="H432" s="39">
        <f t="shared" si="140"/>
        <v>1433567.6392828003</v>
      </c>
      <c r="I432" s="39">
        <f t="shared" si="140"/>
        <v>1183243.794199841</v>
      </c>
      <c r="J432" s="39">
        <f t="shared" si="140"/>
        <v>465711.24896956695</v>
      </c>
      <c r="K432" s="39">
        <f t="shared" si="140"/>
        <v>539615.159992284</v>
      </c>
      <c r="L432" s="39">
        <f t="shared" si="140"/>
        <v>52752.38961991702</v>
      </c>
      <c r="M432" s="39">
        <f t="shared" si="140"/>
        <v>18774.577386260164</v>
      </c>
      <c r="N432" s="39">
        <f t="shared" si="140"/>
        <v>333969.7314102689</v>
      </c>
      <c r="O432" s="39">
        <f t="shared" si="140"/>
        <v>24240.457871141174</v>
      </c>
      <c r="P432" s="39">
        <f t="shared" si="140"/>
        <v>7678313.512710232</v>
      </c>
      <c r="Q432" s="39">
        <f t="shared" si="140"/>
        <v>1433567.6392828003</v>
      </c>
      <c r="R432" s="39">
        <f t="shared" si="140"/>
        <v>1183243.794199841</v>
      </c>
      <c r="S432" s="39">
        <f t="shared" si="140"/>
        <v>465711.24896956695</v>
      </c>
      <c r="T432" s="39">
        <f t="shared" si="140"/>
        <v>387335.41039213905</v>
      </c>
      <c r="U432" s="39">
        <f t="shared" si="140"/>
        <v>1352.39558189544</v>
      </c>
      <c r="V432" s="39">
        <f t="shared" si="140"/>
        <v>150401.74817525095</v>
      </c>
      <c r="W432" s="39">
        <f t="shared" si="140"/>
        <v>28057.644319126382</v>
      </c>
      <c r="X432" s="39">
        <f t="shared" si="140"/>
        <v>18774.577386260164</v>
      </c>
      <c r="Y432" s="39">
        <f t="shared" si="140"/>
        <v>19507.467193702974</v>
      </c>
      <c r="Z432" s="39">
        <f t="shared" si="140"/>
        <v>333969.7314102689</v>
      </c>
      <c r="AA432" s="39">
        <f t="shared" si="140"/>
        <v>7614.816256408197</v>
      </c>
      <c r="AB432" s="39">
        <f t="shared" si="140"/>
        <v>4106.983015723543</v>
      </c>
      <c r="AC432" s="39"/>
      <c r="AD432" s="39"/>
      <c r="AE432" s="39"/>
      <c r="AF432" s="39"/>
      <c r="AG432" s="39"/>
      <c r="AH432"/>
      <c r="AI432"/>
      <c r="AJ432"/>
      <c r="AK432"/>
      <c r="AL432"/>
      <c r="AM432"/>
      <c r="AN432"/>
      <c r="AO432" s="277"/>
      <c r="AP432" s="277"/>
      <c r="AQ432" s="277"/>
      <c r="AR432" s="277"/>
      <c r="AS432" s="277"/>
      <c r="AT432" s="277"/>
    </row>
    <row r="433" spans="1:46" s="261" customFormat="1" ht="11.25">
      <c r="A433" s="301"/>
      <c r="B433" s="280"/>
      <c r="C433" s="294"/>
      <c r="D433" s="262"/>
      <c r="E433" s="294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/>
      <c r="AI433"/>
      <c r="AJ433"/>
      <c r="AK433"/>
      <c r="AL433"/>
      <c r="AM433"/>
      <c r="AN433"/>
      <c r="AO433" s="277"/>
      <c r="AP433" s="277"/>
      <c r="AQ433" s="277"/>
      <c r="AR433" s="277"/>
      <c r="AS433" s="277"/>
      <c r="AT433" s="277"/>
    </row>
    <row r="434" spans="1:46" s="261" customFormat="1" ht="11.25">
      <c r="A434" s="301">
        <v>316</v>
      </c>
      <c r="B434" s="280" t="s">
        <v>600</v>
      </c>
      <c r="C434" s="297" t="s">
        <v>601</v>
      </c>
      <c r="D434" s="262"/>
      <c r="E434" s="294"/>
      <c r="F434" s="39">
        <f aca="true" t="shared" si="141" ref="F434:AB434">(F415+F422+F429)</f>
        <v>69470769.10839292</v>
      </c>
      <c r="G434" s="39">
        <f t="shared" si="141"/>
        <v>35339150.629952475</v>
      </c>
      <c r="H434" s="39">
        <f t="shared" si="141"/>
        <v>8581565.592732605</v>
      </c>
      <c r="I434" s="39">
        <f t="shared" si="141"/>
        <v>11079585.410994757</v>
      </c>
      <c r="J434" s="39">
        <f t="shared" si="141"/>
        <v>6900267.282560366</v>
      </c>
      <c r="K434" s="39">
        <f t="shared" si="141"/>
        <v>5996696.818807915</v>
      </c>
      <c r="L434" s="39">
        <f t="shared" si="141"/>
        <v>131897.0638977522</v>
      </c>
      <c r="M434" s="39">
        <f t="shared" si="141"/>
        <v>1349338.4816508447</v>
      </c>
      <c r="N434" s="39">
        <f t="shared" si="141"/>
        <v>279514.680086546</v>
      </c>
      <c r="O434" s="39">
        <f t="shared" si="141"/>
        <v>21476.742453370396</v>
      </c>
      <c r="P434" s="39">
        <f t="shared" si="141"/>
        <v>35339150.629952475</v>
      </c>
      <c r="Q434" s="39">
        <f t="shared" si="141"/>
        <v>8581565.592732605</v>
      </c>
      <c r="R434" s="39">
        <f t="shared" si="141"/>
        <v>11079585.410994757</v>
      </c>
      <c r="S434" s="39">
        <f t="shared" si="141"/>
        <v>6900267.282560366</v>
      </c>
      <c r="T434" s="39">
        <f t="shared" si="141"/>
        <v>5495364.817657015</v>
      </c>
      <c r="U434" s="39">
        <f t="shared" si="141"/>
        <v>9898.407606498393</v>
      </c>
      <c r="V434" s="39">
        <f t="shared" si="141"/>
        <v>505266.8111830759</v>
      </c>
      <c r="W434" s="39">
        <f t="shared" si="141"/>
        <v>5582.56272147863</v>
      </c>
      <c r="X434" s="39">
        <f t="shared" si="141"/>
        <v>1349338.4816508447</v>
      </c>
      <c r="Y434" s="39">
        <f t="shared" si="141"/>
        <v>128313.21194640729</v>
      </c>
      <c r="Z434" s="39">
        <f t="shared" si="141"/>
        <v>279514.680086546</v>
      </c>
      <c r="AA434" s="39">
        <f t="shared" si="141"/>
        <v>590.2165759070057</v>
      </c>
      <c r="AB434" s="39">
        <f t="shared" si="141"/>
        <v>35500.51587048268</v>
      </c>
      <c r="AC434" s="39"/>
      <c r="AD434" s="39"/>
      <c r="AE434" s="39"/>
      <c r="AF434" s="39"/>
      <c r="AG434" s="39"/>
      <c r="AH434"/>
      <c r="AI434"/>
      <c r="AJ434"/>
      <c r="AK434"/>
      <c r="AL434"/>
      <c r="AM434"/>
      <c r="AN434"/>
      <c r="AO434" s="277"/>
      <c r="AP434" s="277"/>
      <c r="AQ434" s="277"/>
      <c r="AR434" s="277"/>
      <c r="AS434" s="277"/>
      <c r="AT434" s="277"/>
    </row>
    <row r="435" spans="1:46" s="261" customFormat="1" ht="11.25">
      <c r="A435" s="301">
        <v>317</v>
      </c>
      <c r="B435" s="280" t="s">
        <v>602</v>
      </c>
      <c r="C435" s="297" t="s">
        <v>603</v>
      </c>
      <c r="D435" s="262"/>
      <c r="E435" s="294"/>
      <c r="F435" s="39">
        <f aca="true" t="shared" si="142" ref="F435:AB435">(F430)</f>
        <v>5223.085557562906</v>
      </c>
      <c r="G435" s="39">
        <f t="shared" si="142"/>
        <v>2678.5679283727727</v>
      </c>
      <c r="H435" s="39">
        <f t="shared" si="142"/>
        <v>643.4662237828725</v>
      </c>
      <c r="I435" s="39">
        <f t="shared" si="142"/>
        <v>813.9605366115117</v>
      </c>
      <c r="J435" s="39">
        <f t="shared" si="142"/>
        <v>505.0482547475537</v>
      </c>
      <c r="K435" s="39">
        <f t="shared" si="142"/>
        <v>446.6748213303498</v>
      </c>
      <c r="L435" s="39">
        <f t="shared" si="142"/>
        <v>0</v>
      </c>
      <c r="M435" s="39">
        <f t="shared" si="142"/>
        <v>101.38814111553727</v>
      </c>
      <c r="N435" s="39">
        <f t="shared" si="142"/>
        <v>21.60950269690851</v>
      </c>
      <c r="O435" s="39">
        <f t="shared" si="142"/>
        <v>1.233658945416579</v>
      </c>
      <c r="P435" s="39">
        <f t="shared" si="142"/>
        <v>2678.5679283727727</v>
      </c>
      <c r="Q435" s="39">
        <f t="shared" si="142"/>
        <v>643.4662237828725</v>
      </c>
      <c r="R435" s="39">
        <f t="shared" si="142"/>
        <v>813.9605366115117</v>
      </c>
      <c r="S435" s="39">
        <f t="shared" si="142"/>
        <v>505.0482547475537</v>
      </c>
      <c r="T435" s="39">
        <f t="shared" si="142"/>
        <v>407.4961529008569</v>
      </c>
      <c r="U435" s="39">
        <f t="shared" si="142"/>
        <v>0.7792773547811108</v>
      </c>
      <c r="V435" s="39">
        <f t="shared" si="142"/>
        <v>38.46045693384642</v>
      </c>
      <c r="W435" s="39">
        <f t="shared" si="142"/>
        <v>0</v>
      </c>
      <c r="X435" s="39">
        <f t="shared" si="142"/>
        <v>101.38814111553727</v>
      </c>
      <c r="Y435" s="39">
        <f t="shared" si="142"/>
        <v>0</v>
      </c>
      <c r="Z435" s="39">
        <f t="shared" si="142"/>
        <v>21.60950269690851</v>
      </c>
      <c r="AA435" s="39">
        <f t="shared" si="142"/>
        <v>0</v>
      </c>
      <c r="AB435" s="39">
        <f t="shared" si="142"/>
        <v>3.1828416473099</v>
      </c>
      <c r="AC435" s="39"/>
      <c r="AD435" s="39"/>
      <c r="AE435" s="39"/>
      <c r="AF435" s="39"/>
      <c r="AG435" s="39"/>
      <c r="AH435"/>
      <c r="AI435"/>
      <c r="AJ435"/>
      <c r="AK435"/>
      <c r="AL435"/>
      <c r="AM435"/>
      <c r="AN435"/>
      <c r="AO435" s="277"/>
      <c r="AP435" s="277"/>
      <c r="AQ435" s="277"/>
      <c r="AR435" s="277"/>
      <c r="AS435" s="277"/>
      <c r="AT435" s="277"/>
    </row>
    <row r="436" spans="1:46" s="261" customFormat="1" ht="11.25">
      <c r="A436" s="301">
        <v>318</v>
      </c>
      <c r="B436" s="280" t="s">
        <v>604</v>
      </c>
      <c r="C436" s="297" t="s">
        <v>605</v>
      </c>
      <c r="D436" s="262"/>
      <c r="E436" s="294"/>
      <c r="F436" s="39">
        <f aca="true" t="shared" si="143" ref="F436:AB436">(F416+F423+F431)</f>
        <v>12886811.786720004</v>
      </c>
      <c r="G436" s="39">
        <f t="shared" si="143"/>
        <v>6108067.403339542</v>
      </c>
      <c r="H436" s="39">
        <f t="shared" si="143"/>
        <v>1508569.7214212907</v>
      </c>
      <c r="I436" s="39">
        <f t="shared" si="143"/>
        <v>2011961.5959998234</v>
      </c>
      <c r="J436" s="39">
        <f t="shared" si="143"/>
        <v>1255733.1206124395</v>
      </c>
      <c r="K436" s="39">
        <f t="shared" si="143"/>
        <v>1065230.1598877877</v>
      </c>
      <c r="L436" s="39">
        <f t="shared" si="143"/>
        <v>827296.1381726647</v>
      </c>
      <c r="M436" s="39">
        <f t="shared" si="143"/>
        <v>234666.2177481632</v>
      </c>
      <c r="N436" s="39">
        <f t="shared" si="143"/>
        <v>46326.20273408044</v>
      </c>
      <c r="O436" s="39">
        <f t="shared" si="143"/>
        <v>44364.900637133396</v>
      </c>
      <c r="P436" s="39">
        <f t="shared" si="143"/>
        <v>6108067.403339542</v>
      </c>
      <c r="Q436" s="39">
        <f t="shared" si="143"/>
        <v>1508569.7214212907</v>
      </c>
      <c r="R436" s="39">
        <f t="shared" si="143"/>
        <v>2011961.5959998234</v>
      </c>
      <c r="S436" s="39">
        <f t="shared" si="143"/>
        <v>1255733.1206124395</v>
      </c>
      <c r="T436" s="39">
        <f t="shared" si="143"/>
        <v>982276.7261631909</v>
      </c>
      <c r="U436" s="39">
        <f t="shared" si="143"/>
        <v>1606.7784915274651</v>
      </c>
      <c r="V436" s="39">
        <f t="shared" si="143"/>
        <v>86774.56024777248</v>
      </c>
      <c r="W436" s="39">
        <f t="shared" si="143"/>
        <v>45384.77100675383</v>
      </c>
      <c r="X436" s="39">
        <f t="shared" si="143"/>
        <v>234666.2177481632</v>
      </c>
      <c r="Y436" s="39">
        <f t="shared" si="143"/>
        <v>784486.0226963083</v>
      </c>
      <c r="Z436" s="39">
        <f t="shared" si="143"/>
        <v>46326.20273408044</v>
      </c>
      <c r="AA436" s="39">
        <f t="shared" si="143"/>
        <v>37207.00175644326</v>
      </c>
      <c r="AB436" s="39">
        <f t="shared" si="143"/>
        <v>4677.287703185572</v>
      </c>
      <c r="AC436" s="39"/>
      <c r="AD436" s="39"/>
      <c r="AE436" s="39"/>
      <c r="AF436" s="39"/>
      <c r="AG436" s="39"/>
      <c r="AH436"/>
      <c r="AI436"/>
      <c r="AJ436"/>
      <c r="AK436"/>
      <c r="AL436"/>
      <c r="AM436"/>
      <c r="AN436"/>
      <c r="AO436" s="277"/>
      <c r="AP436" s="277"/>
      <c r="AQ436" s="277"/>
      <c r="AR436" s="277"/>
      <c r="AS436" s="277"/>
      <c r="AT436" s="277"/>
    </row>
    <row r="437" spans="1:46" s="261" customFormat="1" ht="11.25">
      <c r="A437" s="301">
        <v>319</v>
      </c>
      <c r="B437" s="280" t="s">
        <v>606</v>
      </c>
      <c r="C437" s="297" t="s">
        <v>607</v>
      </c>
      <c r="D437" s="262"/>
      <c r="E437" s="294"/>
      <c r="F437" s="39">
        <f aca="true" t="shared" si="144" ref="F437:AB437">(F417+F424+F432)</f>
        <v>64916973.0193295</v>
      </c>
      <c r="G437" s="39">
        <f t="shared" si="144"/>
        <v>41145534.86287704</v>
      </c>
      <c r="H437" s="39">
        <f t="shared" si="144"/>
        <v>7963279.574630112</v>
      </c>
      <c r="I437" s="39">
        <f t="shared" si="144"/>
        <v>7162026.400471583</v>
      </c>
      <c r="J437" s="39">
        <f t="shared" si="144"/>
        <v>2902467.6867617355</v>
      </c>
      <c r="K437" s="39">
        <f t="shared" si="144"/>
        <v>3101800.3604303626</v>
      </c>
      <c r="L437" s="39">
        <f t="shared" si="144"/>
        <v>621292.4541864992</v>
      </c>
      <c r="M437" s="39">
        <f t="shared" si="144"/>
        <v>183428.08352308697</v>
      </c>
      <c r="N437" s="39">
        <f t="shared" si="144"/>
        <v>1202935.9822537894</v>
      </c>
      <c r="O437" s="39">
        <f t="shared" si="144"/>
        <v>210091.48210863624</v>
      </c>
      <c r="P437" s="39">
        <f t="shared" si="144"/>
        <v>41145534.86287704</v>
      </c>
      <c r="Q437" s="39">
        <f t="shared" si="144"/>
        <v>7963279.574630112</v>
      </c>
      <c r="R437" s="39">
        <f t="shared" si="144"/>
        <v>7162026.400471583</v>
      </c>
      <c r="S437" s="39">
        <f t="shared" si="144"/>
        <v>2902467.6867617355</v>
      </c>
      <c r="T437" s="39">
        <f t="shared" si="144"/>
        <v>2302398.7645831686</v>
      </c>
      <c r="U437" s="39">
        <f t="shared" si="144"/>
        <v>6697.509591244002</v>
      </c>
      <c r="V437" s="39">
        <f t="shared" si="144"/>
        <v>773442.902536713</v>
      </c>
      <c r="W437" s="39">
        <f t="shared" si="144"/>
        <v>114852.13169339212</v>
      </c>
      <c r="X437" s="39">
        <f t="shared" si="144"/>
        <v>183428.08352308697</v>
      </c>
      <c r="Y437" s="39">
        <f t="shared" si="144"/>
        <v>501866.95619257586</v>
      </c>
      <c r="Z437" s="39">
        <f t="shared" si="144"/>
        <v>1202935.9822537894</v>
      </c>
      <c r="AA437" s="39">
        <f t="shared" si="144"/>
        <v>187248.0966371141</v>
      </c>
      <c r="AB437" s="39">
        <f t="shared" si="144"/>
        <v>10708.057473305525</v>
      </c>
      <c r="AC437" s="39"/>
      <c r="AD437" s="39"/>
      <c r="AE437" s="39"/>
      <c r="AF437" s="39"/>
      <c r="AG437" s="39"/>
      <c r="AH437"/>
      <c r="AI437"/>
      <c r="AJ437"/>
      <c r="AK437"/>
      <c r="AL437"/>
      <c r="AM437"/>
      <c r="AN437"/>
      <c r="AO437" s="277"/>
      <c r="AP437" s="277"/>
      <c r="AQ437" s="277"/>
      <c r="AR437" s="277"/>
      <c r="AS437" s="277"/>
      <c r="AT437" s="277"/>
    </row>
    <row r="438" spans="1:46" s="261" customFormat="1" ht="11.25">
      <c r="A438" s="301"/>
      <c r="B438" s="296"/>
      <c r="C438" s="294"/>
      <c r="D438" s="262"/>
      <c r="E438" s="294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/>
      <c r="AI438"/>
      <c r="AJ438"/>
      <c r="AK438"/>
      <c r="AL438"/>
      <c r="AM438"/>
      <c r="AN438"/>
      <c r="AO438" s="277"/>
      <c r="AP438" s="277"/>
      <c r="AQ438" s="277"/>
      <c r="AR438" s="277"/>
      <c r="AS438" s="277"/>
      <c r="AT438" s="277"/>
    </row>
    <row r="439" spans="1:46" s="261" customFormat="1" ht="11.25">
      <c r="A439" s="301">
        <v>320</v>
      </c>
      <c r="B439" s="298" t="s">
        <v>608</v>
      </c>
      <c r="C439" s="297" t="s">
        <v>609</v>
      </c>
      <c r="D439" s="262"/>
      <c r="E439" s="294"/>
      <c r="F439" s="39">
        <f aca="true" t="shared" si="145" ref="F439:AB439">(F434+F435+F436+F437)</f>
        <v>147279777</v>
      </c>
      <c r="G439" s="39">
        <f t="shared" si="145"/>
        <v>82595431.46409744</v>
      </c>
      <c r="H439" s="39">
        <f t="shared" si="145"/>
        <v>18054058.35500779</v>
      </c>
      <c r="I439" s="39">
        <f t="shared" si="145"/>
        <v>20254387.368002776</v>
      </c>
      <c r="J439" s="39">
        <f t="shared" si="145"/>
        <v>11058973.13818929</v>
      </c>
      <c r="K439" s="39">
        <f t="shared" si="145"/>
        <v>10164174.013947396</v>
      </c>
      <c r="L439" s="39">
        <f t="shared" si="145"/>
        <v>1580485.656256916</v>
      </c>
      <c r="M439" s="39">
        <f t="shared" si="145"/>
        <v>1767534.1710632103</v>
      </c>
      <c r="N439" s="39">
        <f t="shared" si="145"/>
        <v>1528798.4745771128</v>
      </c>
      <c r="O439" s="39">
        <f t="shared" si="145"/>
        <v>275934.35885808547</v>
      </c>
      <c r="P439" s="39">
        <f t="shared" si="145"/>
        <v>82595431.46409744</v>
      </c>
      <c r="Q439" s="39">
        <f t="shared" si="145"/>
        <v>18054058.35500779</v>
      </c>
      <c r="R439" s="39">
        <f t="shared" si="145"/>
        <v>20254387.368002776</v>
      </c>
      <c r="S439" s="39">
        <f t="shared" si="145"/>
        <v>11058973.13818929</v>
      </c>
      <c r="T439" s="39">
        <f t="shared" si="145"/>
        <v>8780447.804556277</v>
      </c>
      <c r="U439" s="39">
        <f t="shared" si="145"/>
        <v>18203.47496662464</v>
      </c>
      <c r="V439" s="39">
        <f t="shared" si="145"/>
        <v>1365522.7344244951</v>
      </c>
      <c r="W439" s="39">
        <f t="shared" si="145"/>
        <v>165819.46542162457</v>
      </c>
      <c r="X439" s="39">
        <f t="shared" si="145"/>
        <v>1767534.1710632103</v>
      </c>
      <c r="Y439" s="39">
        <f t="shared" si="145"/>
        <v>1414666.1908352915</v>
      </c>
      <c r="Z439" s="39">
        <f t="shared" si="145"/>
        <v>1528798.4745771128</v>
      </c>
      <c r="AA439" s="39">
        <f t="shared" si="145"/>
        <v>225045.31496946435</v>
      </c>
      <c r="AB439" s="39">
        <f t="shared" si="145"/>
        <v>50889.04388862109</v>
      </c>
      <c r="AC439" s="39"/>
      <c r="AD439" s="39"/>
      <c r="AE439" s="39"/>
      <c r="AF439" s="39"/>
      <c r="AG439" s="39"/>
      <c r="AH439"/>
      <c r="AI439"/>
      <c r="AJ439"/>
      <c r="AK439"/>
      <c r="AL439"/>
      <c r="AM439"/>
      <c r="AN439"/>
      <c r="AO439" s="277"/>
      <c r="AP439" s="277"/>
      <c r="AQ439" s="277"/>
      <c r="AR439" s="277"/>
      <c r="AS439" s="277"/>
      <c r="AT439" s="277"/>
    </row>
    <row r="440" spans="1:46" s="261" customFormat="1" ht="11.25">
      <c r="A440" s="62"/>
      <c r="B440" s="275"/>
      <c r="C440" s="274"/>
      <c r="D440" s="262"/>
      <c r="E440" s="262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/>
      <c r="AI440"/>
      <c r="AJ440"/>
      <c r="AK440"/>
      <c r="AL440"/>
      <c r="AM440"/>
      <c r="AN440"/>
      <c r="AO440" s="277"/>
      <c r="AP440" s="277"/>
      <c r="AQ440" s="277"/>
      <c r="AR440" s="277"/>
      <c r="AS440" s="277"/>
      <c r="AT440" s="277"/>
    </row>
    <row r="441" spans="1:46" s="261" customFormat="1" ht="11.25">
      <c r="A441" s="301">
        <v>321</v>
      </c>
      <c r="B441" s="280" t="s">
        <v>324</v>
      </c>
      <c r="C441" s="274" t="s">
        <v>555</v>
      </c>
      <c r="D441" s="262"/>
      <c r="E441" s="294"/>
      <c r="F441" s="39">
        <f aca="true" t="shared" si="146" ref="F441:AB441">(F236)</f>
        <v>932729905.824164</v>
      </c>
      <c r="G441" s="39">
        <f t="shared" si="146"/>
        <v>490539443.9818883</v>
      </c>
      <c r="H441" s="39">
        <f t="shared" si="146"/>
        <v>112573995.51527484</v>
      </c>
      <c r="I441" s="39">
        <f t="shared" si="146"/>
        <v>134494105.0889091</v>
      </c>
      <c r="J441" s="39">
        <f t="shared" si="146"/>
        <v>87883605.55397452</v>
      </c>
      <c r="K441" s="39">
        <f t="shared" si="146"/>
        <v>81617172.1079962</v>
      </c>
      <c r="L441" s="39">
        <f t="shared" si="146"/>
        <v>1541426.5664721716</v>
      </c>
      <c r="M441" s="39">
        <f t="shared" si="146"/>
        <v>20140199.6902301</v>
      </c>
      <c r="N441" s="39">
        <f t="shared" si="146"/>
        <v>3524356.655651238</v>
      </c>
      <c r="O441" s="39">
        <f t="shared" si="146"/>
        <v>415600.66376760026</v>
      </c>
      <c r="P441" s="39">
        <f t="shared" si="146"/>
        <v>490539443.9818883</v>
      </c>
      <c r="Q441" s="39">
        <f t="shared" si="146"/>
        <v>112573995.51527484</v>
      </c>
      <c r="R441" s="39">
        <f t="shared" si="146"/>
        <v>134494105.0889091</v>
      </c>
      <c r="S441" s="39">
        <f t="shared" si="146"/>
        <v>87883605.55397452</v>
      </c>
      <c r="T441" s="39">
        <f t="shared" si="146"/>
        <v>74371046.86024652</v>
      </c>
      <c r="U441" s="39">
        <f t="shared" si="146"/>
        <v>184185.33011259325</v>
      </c>
      <c r="V441" s="39">
        <f t="shared" si="146"/>
        <v>7061939.917637101</v>
      </c>
      <c r="W441" s="39">
        <f t="shared" si="146"/>
        <v>78407.67575311128</v>
      </c>
      <c r="X441" s="39">
        <f t="shared" si="146"/>
        <v>20140199.6902301</v>
      </c>
      <c r="Y441" s="39">
        <f t="shared" si="146"/>
        <v>1463018.8907190599</v>
      </c>
      <c r="Z441" s="39">
        <f t="shared" si="146"/>
        <v>3524356.655651238</v>
      </c>
      <c r="AA441" s="39">
        <f t="shared" si="146"/>
        <v>60946.63653413724</v>
      </c>
      <c r="AB441" s="39">
        <f t="shared" si="146"/>
        <v>354654.027233463</v>
      </c>
      <c r="AC441" s="39"/>
      <c r="AD441" s="39"/>
      <c r="AE441" s="39"/>
      <c r="AF441" s="39"/>
      <c r="AG441" s="39"/>
      <c r="AH441"/>
      <c r="AI441"/>
      <c r="AJ441"/>
      <c r="AK441"/>
      <c r="AL441"/>
      <c r="AM441"/>
      <c r="AN441"/>
      <c r="AO441" s="277"/>
      <c r="AP441" s="277"/>
      <c r="AQ441" s="277"/>
      <c r="AR441" s="277"/>
      <c r="AS441" s="277"/>
      <c r="AT441" s="277"/>
    </row>
    <row r="442" spans="1:46" s="261" customFormat="1" ht="11.25">
      <c r="A442" s="301">
        <v>322</v>
      </c>
      <c r="B442" s="275" t="s">
        <v>556</v>
      </c>
      <c r="C442" s="274" t="s">
        <v>557</v>
      </c>
      <c r="D442" s="262"/>
      <c r="E442" s="294"/>
      <c r="F442" s="39">
        <f aca="true" t="shared" si="147" ref="F442:AB442">(F241)</f>
        <v>112460.94720417509</v>
      </c>
      <c r="G442" s="39">
        <f t="shared" si="147"/>
        <v>59261.77386191213</v>
      </c>
      <c r="H442" s="39">
        <f t="shared" si="147"/>
        <v>13594.533230365925</v>
      </c>
      <c r="I442" s="39">
        <f t="shared" si="147"/>
        <v>16240.93619107317</v>
      </c>
      <c r="J442" s="39">
        <f t="shared" si="147"/>
        <v>10611.848545984249</v>
      </c>
      <c r="K442" s="39">
        <f t="shared" si="147"/>
        <v>9853.453694261705</v>
      </c>
      <c r="L442" s="39">
        <f t="shared" si="147"/>
        <v>0</v>
      </c>
      <c r="M442" s="39">
        <f t="shared" si="147"/>
        <v>2430.2790305280228</v>
      </c>
      <c r="N442" s="39">
        <f t="shared" si="147"/>
        <v>425.2923192898827</v>
      </c>
      <c r="O442" s="39">
        <f t="shared" si="147"/>
        <v>42.830330760005346</v>
      </c>
      <c r="P442" s="39">
        <f t="shared" si="147"/>
        <v>59261.77386191213</v>
      </c>
      <c r="Q442" s="39">
        <f t="shared" si="147"/>
        <v>13594.533230365925</v>
      </c>
      <c r="R442" s="39">
        <f t="shared" si="147"/>
        <v>16240.93619107317</v>
      </c>
      <c r="S442" s="39">
        <f t="shared" si="147"/>
        <v>10611.848545984249</v>
      </c>
      <c r="T442" s="39">
        <f t="shared" si="147"/>
        <v>8979.806273151837</v>
      </c>
      <c r="U442" s="39">
        <f t="shared" si="147"/>
        <v>22.206922214812405</v>
      </c>
      <c r="V442" s="39">
        <f t="shared" si="147"/>
        <v>851.4404988950553</v>
      </c>
      <c r="W442" s="39">
        <f t="shared" si="147"/>
        <v>0</v>
      </c>
      <c r="X442" s="39">
        <f t="shared" si="147"/>
        <v>2430.2790305280228</v>
      </c>
      <c r="Y442" s="39">
        <f t="shared" si="147"/>
        <v>0</v>
      </c>
      <c r="Z442" s="39">
        <f t="shared" si="147"/>
        <v>425.2923192898827</v>
      </c>
      <c r="AA442" s="39">
        <f t="shared" si="147"/>
        <v>0</v>
      </c>
      <c r="AB442" s="39">
        <f t="shared" si="147"/>
        <v>42.830330760005346</v>
      </c>
      <c r="AC442" s="39"/>
      <c r="AD442" s="39"/>
      <c r="AE442" s="39"/>
      <c r="AF442" s="39"/>
      <c r="AG442" s="39"/>
      <c r="AH442"/>
      <c r="AI442"/>
      <c r="AJ442"/>
      <c r="AK442"/>
      <c r="AL442"/>
      <c r="AM442"/>
      <c r="AN442"/>
      <c r="AO442" s="277"/>
      <c r="AP442" s="277"/>
      <c r="AQ442" s="277"/>
      <c r="AR442" s="277"/>
      <c r="AS442" s="277"/>
      <c r="AT442" s="277"/>
    </row>
    <row r="443" spans="1:46" s="261" customFormat="1" ht="11.25">
      <c r="A443" s="301">
        <v>323</v>
      </c>
      <c r="B443" s="275" t="s">
        <v>325</v>
      </c>
      <c r="C443" s="274" t="s">
        <v>558</v>
      </c>
      <c r="D443" s="262"/>
      <c r="E443" s="294"/>
      <c r="F443" s="39">
        <f aca="true" t="shared" si="148" ref="F443:AB443">(F262)</f>
        <v>46430167.427396335</v>
      </c>
      <c r="G443" s="39">
        <f t="shared" si="148"/>
        <v>22977272.311015736</v>
      </c>
      <c r="H443" s="39">
        <f t="shared" si="148"/>
        <v>5265389.584592331</v>
      </c>
      <c r="I443" s="39">
        <f t="shared" si="148"/>
        <v>6289685.793965125</v>
      </c>
      <c r="J443" s="39">
        <f t="shared" si="148"/>
        <v>4109076.878379609</v>
      </c>
      <c r="K443" s="39">
        <f t="shared" si="148"/>
        <v>3813655.6750714923</v>
      </c>
      <c r="L443" s="39">
        <f t="shared" si="148"/>
        <v>2661272.561945873</v>
      </c>
      <c r="M443" s="39">
        <f t="shared" si="148"/>
        <v>964758.4117905753</v>
      </c>
      <c r="N443" s="39">
        <f t="shared" si="148"/>
        <v>164405.6207742985</v>
      </c>
      <c r="O443" s="39">
        <f t="shared" si="148"/>
        <v>184650.58986130214</v>
      </c>
      <c r="P443" s="39">
        <f t="shared" si="148"/>
        <v>22977272.311015736</v>
      </c>
      <c r="Q443" s="39">
        <f t="shared" si="148"/>
        <v>5265389.584592331</v>
      </c>
      <c r="R443" s="39">
        <f t="shared" si="148"/>
        <v>6289685.793965125</v>
      </c>
      <c r="S443" s="39">
        <f t="shared" si="148"/>
        <v>4109076.878379609</v>
      </c>
      <c r="T443" s="39">
        <f t="shared" si="148"/>
        <v>3476701.502840574</v>
      </c>
      <c r="U443" s="39">
        <f t="shared" si="148"/>
        <v>8565.068782218475</v>
      </c>
      <c r="V443" s="39">
        <f t="shared" si="148"/>
        <v>328389.10344869876</v>
      </c>
      <c r="W443" s="39">
        <f t="shared" si="148"/>
        <v>151257.08994902408</v>
      </c>
      <c r="X443" s="39">
        <f t="shared" si="148"/>
        <v>964758.4117905753</v>
      </c>
      <c r="Y443" s="39">
        <f t="shared" si="148"/>
        <v>2510015.4719968485</v>
      </c>
      <c r="Z443" s="39">
        <f t="shared" si="148"/>
        <v>164405.6207742985</v>
      </c>
      <c r="AA443" s="39">
        <f t="shared" si="148"/>
        <v>168059.65179635916</v>
      </c>
      <c r="AB443" s="39">
        <f t="shared" si="148"/>
        <v>16590.93806494305</v>
      </c>
      <c r="AC443" s="39"/>
      <c r="AD443" s="39"/>
      <c r="AE443" s="39"/>
      <c r="AF443" s="39"/>
      <c r="AG443" s="39"/>
      <c r="AH443"/>
      <c r="AI443"/>
      <c r="AJ443"/>
      <c r="AK443"/>
      <c r="AL443"/>
      <c r="AM443"/>
      <c r="AN443"/>
      <c r="AO443" s="277"/>
      <c r="AP443" s="277"/>
      <c r="AQ443" s="277"/>
      <c r="AR443" s="277"/>
      <c r="AS443" s="277"/>
      <c r="AT443" s="277"/>
    </row>
    <row r="444" spans="1:46" s="261" customFormat="1" ht="11.25">
      <c r="A444" s="301">
        <v>324</v>
      </c>
      <c r="B444" s="275" t="s">
        <v>326</v>
      </c>
      <c r="C444" s="274" t="s">
        <v>559</v>
      </c>
      <c r="D444" s="262"/>
      <c r="E444" s="294"/>
      <c r="F444" s="39">
        <f aca="true" t="shared" si="149" ref="F444:AB444">(F350)</f>
        <v>253944429.92828274</v>
      </c>
      <c r="G444" s="39">
        <f t="shared" si="149"/>
        <v>169878267.49181175</v>
      </c>
      <c r="H444" s="39">
        <f t="shared" si="149"/>
        <v>30287033.242607944</v>
      </c>
      <c r="I444" s="39">
        <f t="shared" si="149"/>
        <v>23609236.68373722</v>
      </c>
      <c r="J444" s="39">
        <f t="shared" si="149"/>
        <v>9785316.935104497</v>
      </c>
      <c r="K444" s="39">
        <f t="shared" si="149"/>
        <v>11903677.435566071</v>
      </c>
      <c r="L444" s="39">
        <f t="shared" si="149"/>
        <v>616495.4124230257</v>
      </c>
      <c r="M444" s="39">
        <f t="shared" si="149"/>
        <v>450027.599153423</v>
      </c>
      <c r="N444" s="39">
        <f t="shared" si="149"/>
        <v>6572791.777592002</v>
      </c>
      <c r="O444" s="39">
        <f t="shared" si="149"/>
        <v>841583.350286789</v>
      </c>
      <c r="P444" s="39">
        <f t="shared" si="149"/>
        <v>169878267.49181175</v>
      </c>
      <c r="Q444" s="39">
        <f t="shared" si="149"/>
        <v>30287033.242607944</v>
      </c>
      <c r="R444" s="39">
        <f t="shared" si="149"/>
        <v>23609236.68373722</v>
      </c>
      <c r="S444" s="39">
        <f t="shared" si="149"/>
        <v>9785316.935104497</v>
      </c>
      <c r="T444" s="39">
        <f t="shared" si="149"/>
        <v>8535533.214958746</v>
      </c>
      <c r="U444" s="39">
        <f t="shared" si="149"/>
        <v>38538.96601325437</v>
      </c>
      <c r="V444" s="39">
        <f t="shared" si="149"/>
        <v>3329605.2545940746</v>
      </c>
      <c r="W444" s="39">
        <f t="shared" si="149"/>
        <v>394072.5412194739</v>
      </c>
      <c r="X444" s="39">
        <f t="shared" si="149"/>
        <v>450027.599153423</v>
      </c>
      <c r="Y444" s="39">
        <f t="shared" si="149"/>
        <v>222422.8712035517</v>
      </c>
      <c r="Z444" s="39">
        <f t="shared" si="149"/>
        <v>6572791.777592002</v>
      </c>
      <c r="AA444" s="39">
        <f t="shared" si="149"/>
        <v>786317.1886359779</v>
      </c>
      <c r="AB444" s="39">
        <f t="shared" si="149"/>
        <v>55266.16165081132</v>
      </c>
      <c r="AC444" s="39"/>
      <c r="AD444" s="39"/>
      <c r="AE444" s="39"/>
      <c r="AF444" s="39"/>
      <c r="AG444" s="39"/>
      <c r="AH444"/>
      <c r="AI444"/>
      <c r="AJ444"/>
      <c r="AK444"/>
      <c r="AL444"/>
      <c r="AM444"/>
      <c r="AN444"/>
      <c r="AO444" s="277"/>
      <c r="AP444" s="277"/>
      <c r="AQ444" s="277"/>
      <c r="AR444" s="277"/>
      <c r="AS444" s="277"/>
      <c r="AT444" s="277"/>
    </row>
    <row r="445" spans="1:46" s="261" customFormat="1" ht="11.25">
      <c r="A445" s="301">
        <v>325</v>
      </c>
      <c r="B445" s="298" t="s">
        <v>610</v>
      </c>
      <c r="C445" s="297" t="s">
        <v>611</v>
      </c>
      <c r="D445" s="262"/>
      <c r="E445" s="294"/>
      <c r="F445" s="39">
        <f aca="true" t="shared" si="150" ref="F445:AB445">(F382)</f>
        <v>97687702.62295267</v>
      </c>
      <c r="G445" s="39">
        <f t="shared" si="150"/>
        <v>61664602.51668921</v>
      </c>
      <c r="H445" s="39">
        <f t="shared" si="150"/>
        <v>11631728.218741233</v>
      </c>
      <c r="I445" s="39">
        <f t="shared" si="150"/>
        <v>9499229.521086609</v>
      </c>
      <c r="J445" s="39">
        <f t="shared" si="150"/>
        <v>5190816.95878321</v>
      </c>
      <c r="K445" s="39">
        <f t="shared" si="150"/>
        <v>5466528.53329189</v>
      </c>
      <c r="L445" s="39">
        <f t="shared" si="150"/>
        <v>859132.8921581063</v>
      </c>
      <c r="M445" s="39">
        <f t="shared" si="150"/>
        <v>1140734.53356846</v>
      </c>
      <c r="N445" s="39">
        <f t="shared" si="150"/>
        <v>2051899.5818339586</v>
      </c>
      <c r="O445" s="39">
        <f t="shared" si="150"/>
        <v>183029.8668000024</v>
      </c>
      <c r="P445" s="39">
        <f t="shared" si="150"/>
        <v>61664602.51668921</v>
      </c>
      <c r="Q445" s="39">
        <f t="shared" si="150"/>
        <v>11631728.218741233</v>
      </c>
      <c r="R445" s="39">
        <f t="shared" si="150"/>
        <v>9499229.521086609</v>
      </c>
      <c r="S445" s="39">
        <f t="shared" si="150"/>
        <v>5190816.95878321</v>
      </c>
      <c r="T445" s="39">
        <f t="shared" si="150"/>
        <v>4532558.001958467</v>
      </c>
      <c r="U445" s="39">
        <f t="shared" si="150"/>
        <v>13639.627896077409</v>
      </c>
      <c r="V445" s="39">
        <f t="shared" si="150"/>
        <v>920330.9034373476</v>
      </c>
      <c r="W445" s="39">
        <f t="shared" si="150"/>
        <v>108337.48005524917</v>
      </c>
      <c r="X445" s="39">
        <f t="shared" si="150"/>
        <v>1140734.53356846</v>
      </c>
      <c r="Y445" s="39">
        <f t="shared" si="150"/>
        <v>750795.4121028576</v>
      </c>
      <c r="Z445" s="39">
        <f t="shared" si="150"/>
        <v>2051899.5818339586</v>
      </c>
      <c r="AA445" s="39">
        <f t="shared" si="150"/>
        <v>150037.93900424644</v>
      </c>
      <c r="AB445" s="39">
        <f t="shared" si="150"/>
        <v>32991.92779575589</v>
      </c>
      <c r="AC445" s="39"/>
      <c r="AD445" s="39"/>
      <c r="AE445" s="39"/>
      <c r="AF445" s="39"/>
      <c r="AG445" s="39"/>
      <c r="AH445"/>
      <c r="AI445"/>
      <c r="AJ445"/>
      <c r="AK445"/>
      <c r="AL445"/>
      <c r="AM445"/>
      <c r="AN445"/>
      <c r="AO445" s="277"/>
      <c r="AP445" s="277"/>
      <c r="AQ445" s="277"/>
      <c r="AR445" s="277"/>
      <c r="AS445" s="277"/>
      <c r="AT445" s="277"/>
    </row>
    <row r="446" spans="1:46" s="261" customFormat="1" ht="11.25">
      <c r="A446" s="62">
        <v>326</v>
      </c>
      <c r="B446" s="275" t="s">
        <v>612</v>
      </c>
      <c r="C446" s="274" t="s">
        <v>613</v>
      </c>
      <c r="D446" s="262"/>
      <c r="E446" s="262"/>
      <c r="F446" s="39">
        <f aca="true" t="shared" si="151" ref="F446:AB446">(F407)</f>
        <v>4697630.000000001</v>
      </c>
      <c r="G446" s="39">
        <f t="shared" si="151"/>
        <v>2077968.839582457</v>
      </c>
      <c r="H446" s="39">
        <f t="shared" si="151"/>
        <v>589020.3244755424</v>
      </c>
      <c r="I446" s="39">
        <f t="shared" si="151"/>
        <v>856353.4263839453</v>
      </c>
      <c r="J446" s="39">
        <f t="shared" si="151"/>
        <v>526813.1525480096</v>
      </c>
      <c r="K446" s="39">
        <f t="shared" si="151"/>
        <v>488997.8746071025</v>
      </c>
      <c r="L446" s="39">
        <f t="shared" si="151"/>
        <v>-504.2341224796172</v>
      </c>
      <c r="M446" s="39">
        <f t="shared" si="151"/>
        <v>97881.30351870011</v>
      </c>
      <c r="N446" s="39">
        <f t="shared" si="151"/>
        <v>61099.313006722616</v>
      </c>
      <c r="O446" s="39">
        <f t="shared" si="151"/>
        <v>0</v>
      </c>
      <c r="P446" s="39">
        <f t="shared" si="151"/>
        <v>2077968.839582457</v>
      </c>
      <c r="Q446" s="39">
        <f t="shared" si="151"/>
        <v>589020.3244755424</v>
      </c>
      <c r="R446" s="39">
        <f t="shared" si="151"/>
        <v>856353.4263839453</v>
      </c>
      <c r="S446" s="39">
        <f t="shared" si="151"/>
        <v>526813.1525480096</v>
      </c>
      <c r="T446" s="39">
        <f t="shared" si="151"/>
        <v>434613.4392732523</v>
      </c>
      <c r="U446" s="39">
        <f t="shared" si="151"/>
        <v>797.0761419626796</v>
      </c>
      <c r="V446" s="39">
        <f t="shared" si="151"/>
        <v>53587.35919188753</v>
      </c>
      <c r="W446" s="39">
        <f t="shared" si="151"/>
        <v>0</v>
      </c>
      <c r="X446" s="39">
        <f t="shared" si="151"/>
        <v>97881.30351870011</v>
      </c>
      <c r="Y446" s="39">
        <f t="shared" si="151"/>
        <v>-504.23412247961716</v>
      </c>
      <c r="Z446" s="39">
        <f t="shared" si="151"/>
        <v>61099.313006722616</v>
      </c>
      <c r="AA446" s="39">
        <f t="shared" si="151"/>
        <v>0</v>
      </c>
      <c r="AB446" s="39">
        <f t="shared" si="151"/>
        <v>0</v>
      </c>
      <c r="AC446" s="39"/>
      <c r="AD446" s="39"/>
      <c r="AE446" s="39"/>
      <c r="AF446" s="39"/>
      <c r="AG446" s="39"/>
      <c r="AH446"/>
      <c r="AI446"/>
      <c r="AJ446"/>
      <c r="AK446"/>
      <c r="AL446"/>
      <c r="AM446"/>
      <c r="AN446"/>
      <c r="AO446" s="277"/>
      <c r="AP446" s="277"/>
      <c r="AQ446" s="277"/>
      <c r="AR446" s="277"/>
      <c r="AS446" s="277"/>
      <c r="AT446" s="277"/>
    </row>
    <row r="447" spans="1:46" s="261" customFormat="1" ht="11.25">
      <c r="A447" s="62">
        <v>327</v>
      </c>
      <c r="B447" s="275" t="s">
        <v>614</v>
      </c>
      <c r="C447" s="274" t="s">
        <v>615</v>
      </c>
      <c r="D447" s="262"/>
      <c r="E447" s="262"/>
      <c r="F447" s="39">
        <f aca="true" t="shared" si="152" ref="F447:AB447">(F439)</f>
        <v>147279777</v>
      </c>
      <c r="G447" s="39">
        <f t="shared" si="152"/>
        <v>82595431.46409744</v>
      </c>
      <c r="H447" s="39">
        <f t="shared" si="152"/>
        <v>18054058.35500779</v>
      </c>
      <c r="I447" s="39">
        <f t="shared" si="152"/>
        <v>20254387.368002776</v>
      </c>
      <c r="J447" s="39">
        <f t="shared" si="152"/>
        <v>11058973.13818929</v>
      </c>
      <c r="K447" s="39">
        <f t="shared" si="152"/>
        <v>10164174.013947396</v>
      </c>
      <c r="L447" s="39">
        <f t="shared" si="152"/>
        <v>1580485.656256916</v>
      </c>
      <c r="M447" s="39">
        <f t="shared" si="152"/>
        <v>1767534.1710632103</v>
      </c>
      <c r="N447" s="39">
        <f t="shared" si="152"/>
        <v>1528798.4745771128</v>
      </c>
      <c r="O447" s="39">
        <f t="shared" si="152"/>
        <v>275934.35885808547</v>
      </c>
      <c r="P447" s="39">
        <f t="shared" si="152"/>
        <v>82595431.46409744</v>
      </c>
      <c r="Q447" s="39">
        <f t="shared" si="152"/>
        <v>18054058.35500779</v>
      </c>
      <c r="R447" s="39">
        <f t="shared" si="152"/>
        <v>20254387.368002776</v>
      </c>
      <c r="S447" s="39">
        <f t="shared" si="152"/>
        <v>11058973.13818929</v>
      </c>
      <c r="T447" s="39">
        <f t="shared" si="152"/>
        <v>8780447.804556277</v>
      </c>
      <c r="U447" s="39">
        <f t="shared" si="152"/>
        <v>18203.47496662464</v>
      </c>
      <c r="V447" s="39">
        <f t="shared" si="152"/>
        <v>1365522.7344244951</v>
      </c>
      <c r="W447" s="39">
        <f t="shared" si="152"/>
        <v>165819.46542162457</v>
      </c>
      <c r="X447" s="39">
        <f t="shared" si="152"/>
        <v>1767534.1710632103</v>
      </c>
      <c r="Y447" s="39">
        <f t="shared" si="152"/>
        <v>1414666.1908352915</v>
      </c>
      <c r="Z447" s="39">
        <f t="shared" si="152"/>
        <v>1528798.4745771128</v>
      </c>
      <c r="AA447" s="39">
        <f t="shared" si="152"/>
        <v>225045.31496946435</v>
      </c>
      <c r="AB447" s="39">
        <f t="shared" si="152"/>
        <v>50889.04388862109</v>
      </c>
      <c r="AC447" s="39"/>
      <c r="AD447" s="39"/>
      <c r="AE447" s="39"/>
      <c r="AF447" s="39"/>
      <c r="AG447" s="39"/>
      <c r="AH447"/>
      <c r="AI447"/>
      <c r="AJ447"/>
      <c r="AK447"/>
      <c r="AL447"/>
      <c r="AM447"/>
      <c r="AN447"/>
      <c r="AO447" s="277"/>
      <c r="AP447" s="277"/>
      <c r="AQ447" s="277"/>
      <c r="AR447" s="277"/>
      <c r="AS447" s="277"/>
      <c r="AT447" s="277"/>
    </row>
    <row r="448" spans="1:46" s="261" customFormat="1" ht="22.5">
      <c r="A448" s="62">
        <v>328</v>
      </c>
      <c r="B448" s="275" t="s">
        <v>616</v>
      </c>
      <c r="C448" s="274" t="s">
        <v>617</v>
      </c>
      <c r="D448" s="262"/>
      <c r="E448" s="262"/>
      <c r="F448" s="39">
        <f aca="true" t="shared" si="153" ref="F448:AB448">(F441+F442+F443+F444+F445+F446+F447)</f>
        <v>1482882073.75</v>
      </c>
      <c r="G448" s="39">
        <f t="shared" si="153"/>
        <v>829792248.3789468</v>
      </c>
      <c r="H448" s="39">
        <f t="shared" si="153"/>
        <v>178414819.77393007</v>
      </c>
      <c r="I448" s="39">
        <f t="shared" si="153"/>
        <v>195019238.81827584</v>
      </c>
      <c r="J448" s="39">
        <f t="shared" si="153"/>
        <v>118565214.46552512</v>
      </c>
      <c r="K448" s="39">
        <f t="shared" si="153"/>
        <v>113464059.09417441</v>
      </c>
      <c r="L448" s="39">
        <f t="shared" si="153"/>
        <v>7258308.855133613</v>
      </c>
      <c r="M448" s="39">
        <f t="shared" si="153"/>
        <v>24563565.988355</v>
      </c>
      <c r="N448" s="39">
        <f t="shared" si="153"/>
        <v>13903776.715754623</v>
      </c>
      <c r="O448" s="39">
        <f t="shared" si="153"/>
        <v>1900841.6599045394</v>
      </c>
      <c r="P448" s="39">
        <f t="shared" si="153"/>
        <v>829792248.3789468</v>
      </c>
      <c r="Q448" s="39">
        <f t="shared" si="153"/>
        <v>178414819.77393007</v>
      </c>
      <c r="R448" s="39">
        <f t="shared" si="153"/>
        <v>195019238.81827584</v>
      </c>
      <c r="S448" s="39">
        <f t="shared" si="153"/>
        <v>118565214.46552512</v>
      </c>
      <c r="T448" s="39">
        <f t="shared" si="153"/>
        <v>100139880.630107</v>
      </c>
      <c r="U448" s="39">
        <f t="shared" si="153"/>
        <v>263951.7508349456</v>
      </c>
      <c r="V448" s="39">
        <f t="shared" si="153"/>
        <v>13060226.713232499</v>
      </c>
      <c r="W448" s="39">
        <f t="shared" si="153"/>
        <v>897894.252398483</v>
      </c>
      <c r="X448" s="39">
        <f t="shared" si="153"/>
        <v>24563565.988355</v>
      </c>
      <c r="Y448" s="39">
        <f t="shared" si="153"/>
        <v>6360414.60273513</v>
      </c>
      <c r="Z448" s="39">
        <f t="shared" si="153"/>
        <v>13903776.715754623</v>
      </c>
      <c r="AA448" s="39">
        <f t="shared" si="153"/>
        <v>1390406.7309401853</v>
      </c>
      <c r="AB448" s="39">
        <f t="shared" si="153"/>
        <v>510434.9289643544</v>
      </c>
      <c r="AC448" s="39"/>
      <c r="AD448" s="39"/>
      <c r="AE448" s="39"/>
      <c r="AF448" s="39"/>
      <c r="AG448" s="39"/>
      <c r="AH448"/>
      <c r="AI448"/>
      <c r="AJ448"/>
      <c r="AK448"/>
      <c r="AL448"/>
      <c r="AM448"/>
      <c r="AN448"/>
      <c r="AO448" s="277"/>
      <c r="AP448" s="277"/>
      <c r="AQ448" s="277"/>
      <c r="AR448" s="277"/>
      <c r="AS448" s="277"/>
      <c r="AT448" s="277"/>
    </row>
    <row r="449" spans="1:46" s="261" customFormat="1" ht="11.25">
      <c r="A449" s="301">
        <v>329</v>
      </c>
      <c r="B449" s="281" t="s">
        <v>618</v>
      </c>
      <c r="C449" s="294" t="s">
        <v>854</v>
      </c>
      <c r="D449" s="262" t="s">
        <v>852</v>
      </c>
      <c r="E449" s="260" t="s">
        <v>852</v>
      </c>
      <c r="F449" s="39">
        <v>1539684553.03</v>
      </c>
      <c r="G449" s="39">
        <v>863026616.7351192</v>
      </c>
      <c r="H449" s="39">
        <v>185539252.68081492</v>
      </c>
      <c r="I449" s="39">
        <v>200956898.2881039</v>
      </c>
      <c r="J449" s="39">
        <v>122228647.89434762</v>
      </c>
      <c r="K449" s="39">
        <v>117355799.49941814</v>
      </c>
      <c r="L449" s="39">
        <v>8620046.725494282</v>
      </c>
      <c r="M449" s="39">
        <v>25894174.63025493</v>
      </c>
      <c r="N449" s="39">
        <v>14120199.29005066</v>
      </c>
      <c r="O449" s="39">
        <v>1942917.2863961393</v>
      </c>
      <c r="P449" s="39">
        <v>863026616.7351192</v>
      </c>
      <c r="Q449" s="39">
        <v>185539252.68081492</v>
      </c>
      <c r="R449" s="39">
        <v>200956898.2881039</v>
      </c>
      <c r="S449" s="39">
        <v>122228647.89434762</v>
      </c>
      <c r="T449" s="39">
        <v>103631399.15523916</v>
      </c>
      <c r="U449" s="39">
        <v>272166.2785452342</v>
      </c>
      <c r="V449" s="39">
        <v>13452234.06563374</v>
      </c>
      <c r="W449" s="39">
        <v>909812.2183337716</v>
      </c>
      <c r="X449" s="39">
        <v>25894174.63025493</v>
      </c>
      <c r="Y449" s="39">
        <v>7710234.507160511</v>
      </c>
      <c r="Z449" s="39">
        <v>14120199.29005066</v>
      </c>
      <c r="AA449" s="39">
        <v>1414965.1755071536</v>
      </c>
      <c r="AB449" s="39">
        <v>527952.1108889856</v>
      </c>
      <c r="AC449" s="39"/>
      <c r="AD449" s="39"/>
      <c r="AE449" s="39"/>
      <c r="AF449" s="39"/>
      <c r="AG449" s="39"/>
      <c r="AH449"/>
      <c r="AI449"/>
      <c r="AJ449"/>
      <c r="AK449"/>
      <c r="AL449"/>
      <c r="AM449"/>
      <c r="AN449"/>
      <c r="AO449" s="277"/>
      <c r="AP449" s="277"/>
      <c r="AQ449" s="277"/>
      <c r="AR449" s="277"/>
      <c r="AS449" s="277"/>
      <c r="AT449" s="277"/>
    </row>
    <row r="450" spans="1:46" s="261" customFormat="1" ht="11.25">
      <c r="A450" s="301">
        <v>330</v>
      </c>
      <c r="B450" s="278" t="s">
        <v>619</v>
      </c>
      <c r="C450" s="297" t="s">
        <v>620</v>
      </c>
      <c r="D450" s="61"/>
      <c r="E450" s="260" t="s">
        <v>852</v>
      </c>
      <c r="F450" s="39">
        <f aca="true" t="shared" si="154" ref="F450:AB450">(F231)</f>
        <v>27538643</v>
      </c>
      <c r="G450" s="39">
        <f t="shared" si="154"/>
        <v>14511604.912654892</v>
      </c>
      <c r="H450" s="39">
        <f t="shared" si="154"/>
        <v>3328933.3469955465</v>
      </c>
      <c r="I450" s="39">
        <f t="shared" si="154"/>
        <v>3976965.8256545397</v>
      </c>
      <c r="J450" s="39">
        <f t="shared" si="154"/>
        <v>2598554.5733255227</v>
      </c>
      <c r="K450" s="39">
        <f t="shared" si="154"/>
        <v>2412844.1948000095</v>
      </c>
      <c r="L450" s="39">
        <f t="shared" si="154"/>
        <v>0</v>
      </c>
      <c r="M450" s="39">
        <f t="shared" si="154"/>
        <v>595109.5760432355</v>
      </c>
      <c r="N450" s="39">
        <f t="shared" si="154"/>
        <v>104142.58142697992</v>
      </c>
      <c r="O450" s="39">
        <f t="shared" si="154"/>
        <v>10487.989099276567</v>
      </c>
      <c r="P450" s="39">
        <f t="shared" si="154"/>
        <v>14511604.912654892</v>
      </c>
      <c r="Q450" s="39">
        <f t="shared" si="154"/>
        <v>3328933.3469955465</v>
      </c>
      <c r="R450" s="39">
        <f t="shared" si="154"/>
        <v>3976965.8256545397</v>
      </c>
      <c r="S450" s="39">
        <f t="shared" si="154"/>
        <v>2598554.5733255227</v>
      </c>
      <c r="T450" s="39">
        <f t="shared" si="154"/>
        <v>2198911.580537606</v>
      </c>
      <c r="U450" s="39">
        <f t="shared" si="154"/>
        <v>5437.87437511272</v>
      </c>
      <c r="V450" s="39">
        <f t="shared" si="154"/>
        <v>208494.73988729075</v>
      </c>
      <c r="W450" s="39">
        <f t="shared" si="154"/>
        <v>0</v>
      </c>
      <c r="X450" s="39">
        <f t="shared" si="154"/>
        <v>595109.5760432355</v>
      </c>
      <c r="Y450" s="39">
        <f t="shared" si="154"/>
        <v>0</v>
      </c>
      <c r="Z450" s="39">
        <f t="shared" si="154"/>
        <v>104142.58142697992</v>
      </c>
      <c r="AA450" s="39">
        <f t="shared" si="154"/>
        <v>0</v>
      </c>
      <c r="AB450" s="39">
        <f t="shared" si="154"/>
        <v>10487.989099276567</v>
      </c>
      <c r="AC450" s="39"/>
      <c r="AD450" s="39"/>
      <c r="AE450" s="39"/>
      <c r="AF450" s="39"/>
      <c r="AG450" s="39"/>
      <c r="AH450"/>
      <c r="AI450"/>
      <c r="AJ450"/>
      <c r="AK450"/>
      <c r="AL450"/>
      <c r="AM450"/>
      <c r="AN450"/>
      <c r="AO450" s="277"/>
      <c r="AP450" s="277"/>
      <c r="AQ450" s="277"/>
      <c r="AR450" s="277"/>
      <c r="AS450" s="277"/>
      <c r="AT450" s="277"/>
    </row>
    <row r="451" spans="1:46" s="261" customFormat="1" ht="11.25">
      <c r="A451" s="301">
        <v>331</v>
      </c>
      <c r="B451" s="281" t="s">
        <v>621</v>
      </c>
      <c r="C451" s="294" t="s">
        <v>993</v>
      </c>
      <c r="D451" s="262" t="s">
        <v>852</v>
      </c>
      <c r="E451" s="260" t="s">
        <v>852</v>
      </c>
      <c r="F451" s="39">
        <v>29263836.279999997</v>
      </c>
      <c r="G451" s="39">
        <v>18722763.44351768</v>
      </c>
      <c r="H451" s="39">
        <v>3795499.5598893785</v>
      </c>
      <c r="I451" s="39">
        <v>1960693.6441735139</v>
      </c>
      <c r="J451" s="39">
        <v>1064878.8554969833</v>
      </c>
      <c r="K451" s="39">
        <v>1478896.2104436918</v>
      </c>
      <c r="L451" s="39">
        <v>1361737.8703606692</v>
      </c>
      <c r="M451" s="39">
        <v>735499.065856698</v>
      </c>
      <c r="N451" s="39">
        <v>112279.99286905806</v>
      </c>
      <c r="O451" s="39">
        <v>31587.63739232339</v>
      </c>
      <c r="P451" s="39">
        <v>18722763.44351768</v>
      </c>
      <c r="Q451" s="39">
        <v>3795499.5598893785</v>
      </c>
      <c r="R451" s="39">
        <v>1960693.6441735139</v>
      </c>
      <c r="S451" s="39">
        <v>1064878.8554969833</v>
      </c>
      <c r="T451" s="39">
        <v>1292606.9445945665</v>
      </c>
      <c r="U451" s="39">
        <v>2776.653335175829</v>
      </c>
      <c r="V451" s="39">
        <v>183512.61251394945</v>
      </c>
      <c r="W451" s="39">
        <v>11917.965935288597</v>
      </c>
      <c r="X451" s="39">
        <v>735499.065856698</v>
      </c>
      <c r="Y451" s="39">
        <v>1349819.9044253805</v>
      </c>
      <c r="Z451" s="39">
        <v>112279.99286905806</v>
      </c>
      <c r="AA451" s="39">
        <v>24558.44456696866</v>
      </c>
      <c r="AB451" s="39">
        <v>7029.192825354732</v>
      </c>
      <c r="AC451" s="39"/>
      <c r="AD451" s="39"/>
      <c r="AE451" s="39"/>
      <c r="AF451" s="39"/>
      <c r="AG451" s="39"/>
      <c r="AH451"/>
      <c r="AI451"/>
      <c r="AJ451"/>
      <c r="AK451"/>
      <c r="AL451"/>
      <c r="AM451"/>
      <c r="AN451"/>
      <c r="AO451" s="277"/>
      <c r="AP451" s="277"/>
      <c r="AQ451" s="277"/>
      <c r="AR451" s="277"/>
      <c r="AS451" s="277"/>
      <c r="AT451" s="277"/>
    </row>
    <row r="452" spans="1:46" s="261" customFormat="1" ht="11.25">
      <c r="A452" s="301">
        <v>332</v>
      </c>
      <c r="B452" s="281" t="s">
        <v>622</v>
      </c>
      <c r="C452" s="297" t="s">
        <v>623</v>
      </c>
      <c r="D452" s="262"/>
      <c r="E452" s="260" t="s">
        <v>852</v>
      </c>
      <c r="F452" s="39">
        <f aca="true" t="shared" si="155" ref="F452:AB452">(F449-F450-F451)</f>
        <v>1482882073.75</v>
      </c>
      <c r="G452" s="39">
        <f t="shared" si="155"/>
        <v>829792248.3789467</v>
      </c>
      <c r="H452" s="39">
        <f t="shared" si="155"/>
        <v>178414819.77393</v>
      </c>
      <c r="I452" s="39">
        <f t="shared" si="155"/>
        <v>195019238.81827587</v>
      </c>
      <c r="J452" s="39">
        <f t="shared" si="155"/>
        <v>118565214.4655251</v>
      </c>
      <c r="K452" s="39">
        <f t="shared" si="155"/>
        <v>113464059.09417444</v>
      </c>
      <c r="L452" s="39">
        <f t="shared" si="155"/>
        <v>7258308.855133614</v>
      </c>
      <c r="M452" s="39">
        <f t="shared" si="155"/>
        <v>24563565.988354996</v>
      </c>
      <c r="N452" s="39">
        <f t="shared" si="155"/>
        <v>13903776.71575462</v>
      </c>
      <c r="O452" s="39">
        <f t="shared" si="155"/>
        <v>1900841.6599045394</v>
      </c>
      <c r="P452" s="39">
        <f t="shared" si="155"/>
        <v>829792248.3789467</v>
      </c>
      <c r="Q452" s="39">
        <f t="shared" si="155"/>
        <v>178414819.77393</v>
      </c>
      <c r="R452" s="39">
        <f t="shared" si="155"/>
        <v>195019238.81827587</v>
      </c>
      <c r="S452" s="39">
        <f t="shared" si="155"/>
        <v>118565214.4655251</v>
      </c>
      <c r="T452" s="39">
        <f t="shared" si="155"/>
        <v>100139880.630107</v>
      </c>
      <c r="U452" s="39">
        <f t="shared" si="155"/>
        <v>263951.75083494565</v>
      </c>
      <c r="V452" s="39">
        <f t="shared" si="155"/>
        <v>13060226.713232499</v>
      </c>
      <c r="W452" s="39">
        <f t="shared" si="155"/>
        <v>897894.252398483</v>
      </c>
      <c r="X452" s="39">
        <f t="shared" si="155"/>
        <v>24563565.988354996</v>
      </c>
      <c r="Y452" s="39">
        <f t="shared" si="155"/>
        <v>6360414.60273513</v>
      </c>
      <c r="Z452" s="39">
        <f t="shared" si="155"/>
        <v>13903776.71575462</v>
      </c>
      <c r="AA452" s="39">
        <f t="shared" si="155"/>
        <v>1390406.730940185</v>
      </c>
      <c r="AB452" s="39">
        <f t="shared" si="155"/>
        <v>510434.9289643543</v>
      </c>
      <c r="AC452" s="39"/>
      <c r="AD452" s="39"/>
      <c r="AE452" s="39"/>
      <c r="AF452" s="39"/>
      <c r="AG452" s="39"/>
      <c r="AH452"/>
      <c r="AI452"/>
      <c r="AJ452"/>
      <c r="AK452"/>
      <c r="AL452"/>
      <c r="AM452"/>
      <c r="AN452"/>
      <c r="AO452" s="277"/>
      <c r="AP452" s="277"/>
      <c r="AQ452" s="277"/>
      <c r="AR452" s="277"/>
      <c r="AS452" s="277"/>
      <c r="AT452" s="277"/>
    </row>
    <row r="453" spans="1:46" s="261" customFormat="1" ht="11.25">
      <c r="A453" s="301">
        <v>333</v>
      </c>
      <c r="B453" s="276" t="s">
        <v>1276</v>
      </c>
      <c r="C453" s="297" t="s">
        <v>624</v>
      </c>
      <c r="D453" s="61"/>
      <c r="E453" s="294" t="s">
        <v>852</v>
      </c>
      <c r="F453" s="39">
        <f aca="true" t="shared" si="156" ref="F453:AB453">(F448-F452)</f>
        <v>0</v>
      </c>
      <c r="G453" s="39">
        <f t="shared" si="156"/>
        <v>1.1920928955078125E-07</v>
      </c>
      <c r="H453" s="39">
        <f t="shared" si="156"/>
        <v>5.960464477539063E-08</v>
      </c>
      <c r="I453" s="39">
        <f t="shared" si="156"/>
        <v>-2.9802322387695312E-08</v>
      </c>
      <c r="J453" s="39">
        <f t="shared" si="156"/>
        <v>1.4901161193847656E-08</v>
      </c>
      <c r="K453" s="39">
        <f t="shared" si="156"/>
        <v>-2.9802322387695312E-08</v>
      </c>
      <c r="L453" s="39">
        <f t="shared" si="156"/>
        <v>-9.313225746154785E-10</v>
      </c>
      <c r="M453" s="39">
        <f t="shared" si="156"/>
        <v>3.725290298461914E-09</v>
      </c>
      <c r="N453" s="39">
        <f t="shared" si="156"/>
        <v>1.862645149230957E-09</v>
      </c>
      <c r="O453" s="39">
        <f t="shared" si="156"/>
        <v>0</v>
      </c>
      <c r="P453" s="39">
        <f t="shared" si="156"/>
        <v>1.1920928955078125E-07</v>
      </c>
      <c r="Q453" s="39">
        <f t="shared" si="156"/>
        <v>5.960464477539063E-08</v>
      </c>
      <c r="R453" s="39">
        <f t="shared" si="156"/>
        <v>-2.9802322387695312E-08</v>
      </c>
      <c r="S453" s="39">
        <f t="shared" si="156"/>
        <v>1.4901161193847656E-08</v>
      </c>
      <c r="T453" s="39">
        <f t="shared" si="156"/>
        <v>0</v>
      </c>
      <c r="U453" s="39">
        <f t="shared" si="156"/>
        <v>-5.820766091346741E-11</v>
      </c>
      <c r="V453" s="39">
        <f t="shared" si="156"/>
        <v>0</v>
      </c>
      <c r="W453" s="39">
        <f t="shared" si="156"/>
        <v>0</v>
      </c>
      <c r="X453" s="39">
        <f t="shared" si="156"/>
        <v>3.725290298461914E-09</v>
      </c>
      <c r="Y453" s="39">
        <f t="shared" si="156"/>
        <v>0</v>
      </c>
      <c r="Z453" s="39">
        <f t="shared" si="156"/>
        <v>1.862645149230957E-09</v>
      </c>
      <c r="AA453" s="39">
        <f t="shared" si="156"/>
        <v>2.3283064365386963E-10</v>
      </c>
      <c r="AB453" s="39">
        <f t="shared" si="156"/>
        <v>1.1641532182693481E-10</v>
      </c>
      <c r="AC453" s="39"/>
      <c r="AD453" s="39"/>
      <c r="AE453" s="39"/>
      <c r="AF453" s="39"/>
      <c r="AG453" s="39"/>
      <c r="AH453"/>
      <c r="AI453"/>
      <c r="AJ453"/>
      <c r="AK453"/>
      <c r="AL453"/>
      <c r="AM453"/>
      <c r="AN453"/>
      <c r="AO453" s="277"/>
      <c r="AP453" s="277"/>
      <c r="AQ453" s="277"/>
      <c r="AR453" s="277"/>
      <c r="AS453" s="277"/>
      <c r="AT453" s="277"/>
    </row>
    <row r="454" spans="1:46" s="261" customFormat="1" ht="11.25">
      <c r="A454" s="301"/>
      <c r="B454" s="276"/>
      <c r="C454" s="297"/>
      <c r="D454" s="61"/>
      <c r="E454" s="294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/>
      <c r="AI454"/>
      <c r="AJ454"/>
      <c r="AK454"/>
      <c r="AL454"/>
      <c r="AM454"/>
      <c r="AN454"/>
      <c r="AO454" s="277"/>
      <c r="AP454" s="277"/>
      <c r="AQ454" s="277"/>
      <c r="AR454" s="277"/>
      <c r="AS454" s="277"/>
      <c r="AT454" s="277"/>
    </row>
    <row r="455" spans="1:46" ht="11.25">
      <c r="A455" s="306"/>
      <c r="B455" s="307" t="s">
        <v>625</v>
      </c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/>
      <c r="AI455"/>
      <c r="AJ455"/>
      <c r="AK455"/>
      <c r="AL455"/>
      <c r="AM455"/>
      <c r="AN455"/>
      <c r="AO455" s="289"/>
      <c r="AP455" s="289"/>
      <c r="AQ455" s="289"/>
      <c r="AR455" s="289"/>
      <c r="AS455" s="289"/>
      <c r="AT455" s="289"/>
    </row>
    <row r="456" spans="1:46" ht="11.25">
      <c r="A456" s="253">
        <v>334</v>
      </c>
      <c r="B456" s="308" t="s">
        <v>626</v>
      </c>
      <c r="C456" s="309">
        <v>0.21</v>
      </c>
      <c r="F456" s="76">
        <f aca="true" t="shared" si="157" ref="F456:AB456">$C$456</f>
        <v>0.21</v>
      </c>
      <c r="G456" s="76">
        <f t="shared" si="157"/>
        <v>0.21</v>
      </c>
      <c r="H456" s="76">
        <f t="shared" si="157"/>
        <v>0.21</v>
      </c>
      <c r="I456" s="76">
        <f t="shared" si="157"/>
        <v>0.21</v>
      </c>
      <c r="J456" s="76">
        <f t="shared" si="157"/>
        <v>0.21</v>
      </c>
      <c r="K456" s="76">
        <f t="shared" si="157"/>
        <v>0.21</v>
      </c>
      <c r="L456" s="76">
        <f t="shared" si="157"/>
        <v>0.21</v>
      </c>
      <c r="M456" s="76">
        <f t="shared" si="157"/>
        <v>0.21</v>
      </c>
      <c r="N456" s="76">
        <f t="shared" si="157"/>
        <v>0.21</v>
      </c>
      <c r="O456" s="76">
        <f t="shared" si="157"/>
        <v>0.21</v>
      </c>
      <c r="P456" s="39">
        <f t="shared" si="157"/>
        <v>0.21</v>
      </c>
      <c r="Q456" s="39">
        <f t="shared" si="157"/>
        <v>0.21</v>
      </c>
      <c r="R456" s="39">
        <f t="shared" si="157"/>
        <v>0.21</v>
      </c>
      <c r="S456" s="39">
        <f t="shared" si="157"/>
        <v>0.21</v>
      </c>
      <c r="T456" s="39">
        <f t="shared" si="157"/>
        <v>0.21</v>
      </c>
      <c r="U456" s="39">
        <f t="shared" si="157"/>
        <v>0.21</v>
      </c>
      <c r="V456" s="39">
        <f t="shared" si="157"/>
        <v>0.21</v>
      </c>
      <c r="W456" s="39">
        <f t="shared" si="157"/>
        <v>0.21</v>
      </c>
      <c r="X456" s="39">
        <f t="shared" si="157"/>
        <v>0.21</v>
      </c>
      <c r="Y456" s="39">
        <f t="shared" si="157"/>
        <v>0.21</v>
      </c>
      <c r="Z456" s="39">
        <f t="shared" si="157"/>
        <v>0.21</v>
      </c>
      <c r="AA456" s="39">
        <f t="shared" si="157"/>
        <v>0.21</v>
      </c>
      <c r="AB456" s="39">
        <f t="shared" si="157"/>
        <v>0.21</v>
      </c>
      <c r="AC456" s="39"/>
      <c r="AD456" s="39"/>
      <c r="AE456" s="39"/>
      <c r="AF456" s="39"/>
      <c r="AG456" s="39"/>
      <c r="AH456"/>
      <c r="AI456"/>
      <c r="AJ456"/>
      <c r="AK456"/>
      <c r="AL456"/>
      <c r="AM456"/>
      <c r="AN456"/>
      <c r="AO456" s="289"/>
      <c r="AP456" s="289"/>
      <c r="AQ456" s="289"/>
      <c r="AR456" s="289"/>
      <c r="AS456" s="289"/>
      <c r="AT456" s="289"/>
    </row>
    <row r="457" spans="1:46" ht="11.25">
      <c r="A457" s="253">
        <v>335</v>
      </c>
      <c r="B457" s="308" t="s">
        <v>627</v>
      </c>
      <c r="C457" s="309">
        <v>0.79</v>
      </c>
      <c r="F457" s="76">
        <f aca="true" t="shared" si="158" ref="F457:AB457">$C$457</f>
        <v>0.79</v>
      </c>
      <c r="G457" s="76">
        <f t="shared" si="158"/>
        <v>0.79</v>
      </c>
      <c r="H457" s="76">
        <f t="shared" si="158"/>
        <v>0.79</v>
      </c>
      <c r="I457" s="76">
        <f t="shared" si="158"/>
        <v>0.79</v>
      </c>
      <c r="J457" s="76">
        <f t="shared" si="158"/>
        <v>0.79</v>
      </c>
      <c r="K457" s="76">
        <f t="shared" si="158"/>
        <v>0.79</v>
      </c>
      <c r="L457" s="76">
        <f t="shared" si="158"/>
        <v>0.79</v>
      </c>
      <c r="M457" s="76">
        <f t="shared" si="158"/>
        <v>0.79</v>
      </c>
      <c r="N457" s="76">
        <f t="shared" si="158"/>
        <v>0.79</v>
      </c>
      <c r="O457" s="76">
        <f t="shared" si="158"/>
        <v>0.79</v>
      </c>
      <c r="P457" s="39">
        <f t="shared" si="158"/>
        <v>0.79</v>
      </c>
      <c r="Q457" s="39">
        <f t="shared" si="158"/>
        <v>0.79</v>
      </c>
      <c r="R457" s="39">
        <f t="shared" si="158"/>
        <v>0.79</v>
      </c>
      <c r="S457" s="39">
        <f t="shared" si="158"/>
        <v>0.79</v>
      </c>
      <c r="T457" s="39">
        <f t="shared" si="158"/>
        <v>0.79</v>
      </c>
      <c r="U457" s="39">
        <f t="shared" si="158"/>
        <v>0.79</v>
      </c>
      <c r="V457" s="39">
        <f t="shared" si="158"/>
        <v>0.79</v>
      </c>
      <c r="W457" s="39">
        <f t="shared" si="158"/>
        <v>0.79</v>
      </c>
      <c r="X457" s="39">
        <f t="shared" si="158"/>
        <v>0.79</v>
      </c>
      <c r="Y457" s="39">
        <f t="shared" si="158"/>
        <v>0.79</v>
      </c>
      <c r="Z457" s="39">
        <f t="shared" si="158"/>
        <v>0.79</v>
      </c>
      <c r="AA457" s="39">
        <f t="shared" si="158"/>
        <v>0.79</v>
      </c>
      <c r="AB457" s="39">
        <f t="shared" si="158"/>
        <v>0.79</v>
      </c>
      <c r="AC457" s="39"/>
      <c r="AD457" s="39"/>
      <c r="AE457" s="39"/>
      <c r="AF457" s="39"/>
      <c r="AG457" s="39"/>
      <c r="AH457"/>
      <c r="AI457"/>
      <c r="AJ457"/>
      <c r="AK457"/>
      <c r="AL457"/>
      <c r="AM457"/>
      <c r="AN457"/>
      <c r="AO457" s="289"/>
      <c r="AP457" s="289"/>
      <c r="AQ457" s="289"/>
      <c r="AR457" s="289"/>
      <c r="AS457" s="289"/>
      <c r="AT457" s="289"/>
    </row>
    <row r="458" spans="1:46" ht="11.25">
      <c r="A458" s="253">
        <v>336</v>
      </c>
      <c r="B458" s="261" t="s">
        <v>628</v>
      </c>
      <c r="C458" s="297" t="s">
        <v>629</v>
      </c>
      <c r="E458" s="260" t="s">
        <v>852</v>
      </c>
      <c r="F458" s="39">
        <f aca="true" t="shared" si="159" ref="F458:AB458">(F441*F456)</f>
        <v>195873280.22307444</v>
      </c>
      <c r="G458" s="39">
        <f t="shared" si="159"/>
        <v>103013283.23619653</v>
      </c>
      <c r="H458" s="39">
        <f t="shared" si="159"/>
        <v>23640539.058207717</v>
      </c>
      <c r="I458" s="39">
        <f t="shared" si="159"/>
        <v>28243762.068670906</v>
      </c>
      <c r="J458" s="39">
        <f t="shared" si="159"/>
        <v>18455557.166334648</v>
      </c>
      <c r="K458" s="39">
        <f t="shared" si="159"/>
        <v>17139606.1426792</v>
      </c>
      <c r="L458" s="39">
        <f t="shared" si="159"/>
        <v>323699.578959156</v>
      </c>
      <c r="M458" s="39">
        <f t="shared" si="159"/>
        <v>4229441.934948321</v>
      </c>
      <c r="N458" s="39">
        <f t="shared" si="159"/>
        <v>740114.8976867599</v>
      </c>
      <c r="O458" s="39">
        <f t="shared" si="159"/>
        <v>87276.13939119605</v>
      </c>
      <c r="P458" s="39">
        <f t="shared" si="159"/>
        <v>103013283.23619653</v>
      </c>
      <c r="Q458" s="39">
        <f t="shared" si="159"/>
        <v>23640539.058207717</v>
      </c>
      <c r="R458" s="39">
        <f t="shared" si="159"/>
        <v>28243762.068670906</v>
      </c>
      <c r="S458" s="39">
        <f t="shared" si="159"/>
        <v>18455557.166334648</v>
      </c>
      <c r="T458" s="39">
        <f t="shared" si="159"/>
        <v>15617919.84065177</v>
      </c>
      <c r="U458" s="39">
        <f t="shared" si="159"/>
        <v>38678.91932364458</v>
      </c>
      <c r="V458" s="39">
        <f t="shared" si="159"/>
        <v>1483007.3827037911</v>
      </c>
      <c r="W458" s="39">
        <f t="shared" si="159"/>
        <v>16465.61190815337</v>
      </c>
      <c r="X458" s="39">
        <f t="shared" si="159"/>
        <v>4229441.934948321</v>
      </c>
      <c r="Y458" s="39">
        <f t="shared" si="159"/>
        <v>307233.96705100255</v>
      </c>
      <c r="Z458" s="39">
        <f t="shared" si="159"/>
        <v>740114.8976867599</v>
      </c>
      <c r="AA458" s="39">
        <f t="shared" si="159"/>
        <v>12798.793672168818</v>
      </c>
      <c r="AB458" s="39">
        <f t="shared" si="159"/>
        <v>74477.34571902723</v>
      </c>
      <c r="AC458" s="39"/>
      <c r="AD458" s="39"/>
      <c r="AE458" s="39"/>
      <c r="AF458" s="39"/>
      <c r="AG458" s="39"/>
      <c r="AH458"/>
      <c r="AI458"/>
      <c r="AJ458"/>
      <c r="AK458"/>
      <c r="AL458"/>
      <c r="AM458"/>
      <c r="AN458"/>
      <c r="AO458" s="289"/>
      <c r="AP458" s="289"/>
      <c r="AQ458" s="289"/>
      <c r="AR458" s="289"/>
      <c r="AS458" s="289"/>
      <c r="AT458" s="289"/>
    </row>
    <row r="459" spans="1:46" ht="11.25">
      <c r="A459" s="253">
        <v>337</v>
      </c>
      <c r="B459" s="261" t="s">
        <v>630</v>
      </c>
      <c r="C459" s="297" t="s">
        <v>631</v>
      </c>
      <c r="E459" s="260" t="s">
        <v>852</v>
      </c>
      <c r="F459" s="39">
        <f aca="true" t="shared" si="160" ref="F459:AB459">(F441*F457)</f>
        <v>736856625.6010896</v>
      </c>
      <c r="G459" s="39">
        <f t="shared" si="160"/>
        <v>387526160.7456918</v>
      </c>
      <c r="H459" s="39">
        <f t="shared" si="160"/>
        <v>88933456.45706713</v>
      </c>
      <c r="I459" s="39">
        <f t="shared" si="160"/>
        <v>106250343.02023819</v>
      </c>
      <c r="J459" s="39">
        <f t="shared" si="160"/>
        <v>69428048.38763988</v>
      </c>
      <c r="K459" s="39">
        <f t="shared" si="160"/>
        <v>64477565.965316996</v>
      </c>
      <c r="L459" s="39">
        <f t="shared" si="160"/>
        <v>1217726.9875130155</v>
      </c>
      <c r="M459" s="39">
        <f t="shared" si="160"/>
        <v>15910757.75528178</v>
      </c>
      <c r="N459" s="39">
        <f t="shared" si="160"/>
        <v>2784241.757964478</v>
      </c>
      <c r="O459" s="39">
        <f t="shared" si="160"/>
        <v>328324.52437640424</v>
      </c>
      <c r="P459" s="39">
        <f t="shared" si="160"/>
        <v>387526160.7456918</v>
      </c>
      <c r="Q459" s="39">
        <f t="shared" si="160"/>
        <v>88933456.45706713</v>
      </c>
      <c r="R459" s="39">
        <f t="shared" si="160"/>
        <v>106250343.02023819</v>
      </c>
      <c r="S459" s="39">
        <f t="shared" si="160"/>
        <v>69428048.38763988</v>
      </c>
      <c r="T459" s="39">
        <f t="shared" si="160"/>
        <v>58753127.01959476</v>
      </c>
      <c r="U459" s="39">
        <f t="shared" si="160"/>
        <v>145506.41078894868</v>
      </c>
      <c r="V459" s="39">
        <f t="shared" si="160"/>
        <v>5578932.53493331</v>
      </c>
      <c r="W459" s="39">
        <f t="shared" si="160"/>
        <v>61942.06384495791</v>
      </c>
      <c r="X459" s="39">
        <f t="shared" si="160"/>
        <v>15910757.75528178</v>
      </c>
      <c r="Y459" s="39">
        <f t="shared" si="160"/>
        <v>1155784.9236680574</v>
      </c>
      <c r="Z459" s="39">
        <f t="shared" si="160"/>
        <v>2784241.757964478</v>
      </c>
      <c r="AA459" s="39">
        <f t="shared" si="160"/>
        <v>48147.84286196842</v>
      </c>
      <c r="AB459" s="39">
        <f t="shared" si="160"/>
        <v>280176.6815144358</v>
      </c>
      <c r="AC459" s="39"/>
      <c r="AD459" s="39"/>
      <c r="AE459" s="39"/>
      <c r="AF459" s="39"/>
      <c r="AG459" s="39"/>
      <c r="AH459"/>
      <c r="AI459"/>
      <c r="AJ459"/>
      <c r="AK459"/>
      <c r="AL459"/>
      <c r="AM459"/>
      <c r="AN459"/>
      <c r="AO459" s="289"/>
      <c r="AP459" s="289"/>
      <c r="AQ459" s="289"/>
      <c r="AR459" s="289"/>
      <c r="AS459" s="289"/>
      <c r="AT459" s="289"/>
    </row>
    <row r="460" spans="1:46" ht="11.25">
      <c r="A460" s="253">
        <v>338</v>
      </c>
      <c r="B460" s="308" t="s">
        <v>632</v>
      </c>
      <c r="C460" s="297" t="s">
        <v>633</v>
      </c>
      <c r="E460" s="260" t="s">
        <v>852</v>
      </c>
      <c r="F460" s="39">
        <f aca="true" t="shared" si="161" ref="F460:AB460">(F458+F459)</f>
        <v>932729905.824164</v>
      </c>
      <c r="G460" s="39">
        <f t="shared" si="161"/>
        <v>490539443.9818883</v>
      </c>
      <c r="H460" s="39">
        <f t="shared" si="161"/>
        <v>112573995.51527485</v>
      </c>
      <c r="I460" s="39">
        <f t="shared" si="161"/>
        <v>134494105.0889091</v>
      </c>
      <c r="J460" s="39">
        <f t="shared" si="161"/>
        <v>87883605.55397452</v>
      </c>
      <c r="K460" s="39">
        <f t="shared" si="161"/>
        <v>81617172.1079962</v>
      </c>
      <c r="L460" s="39">
        <f t="shared" si="161"/>
        <v>1541426.5664721716</v>
      </c>
      <c r="M460" s="39">
        <f t="shared" si="161"/>
        <v>20140199.6902301</v>
      </c>
      <c r="N460" s="39">
        <f t="shared" si="161"/>
        <v>3524356.655651238</v>
      </c>
      <c r="O460" s="39">
        <f t="shared" si="161"/>
        <v>415600.6637676003</v>
      </c>
      <c r="P460" s="39">
        <f t="shared" si="161"/>
        <v>490539443.9818883</v>
      </c>
      <c r="Q460" s="39">
        <f t="shared" si="161"/>
        <v>112573995.51527485</v>
      </c>
      <c r="R460" s="39">
        <f t="shared" si="161"/>
        <v>134494105.0889091</v>
      </c>
      <c r="S460" s="39">
        <f t="shared" si="161"/>
        <v>87883605.55397452</v>
      </c>
      <c r="T460" s="39">
        <f t="shared" si="161"/>
        <v>74371046.86024652</v>
      </c>
      <c r="U460" s="39">
        <f t="shared" si="161"/>
        <v>184185.33011259325</v>
      </c>
      <c r="V460" s="39">
        <f t="shared" si="161"/>
        <v>7061939.917637101</v>
      </c>
      <c r="W460" s="39">
        <f t="shared" si="161"/>
        <v>78407.67575311128</v>
      </c>
      <c r="X460" s="39">
        <f t="shared" si="161"/>
        <v>20140199.6902301</v>
      </c>
      <c r="Y460" s="39">
        <f t="shared" si="161"/>
        <v>1463018.8907190599</v>
      </c>
      <c r="Z460" s="39">
        <f t="shared" si="161"/>
        <v>3524356.655651238</v>
      </c>
      <c r="AA460" s="39">
        <f t="shared" si="161"/>
        <v>60946.63653413724</v>
      </c>
      <c r="AB460" s="39">
        <f t="shared" si="161"/>
        <v>354654.027233463</v>
      </c>
      <c r="AC460" s="39"/>
      <c r="AD460" s="39"/>
      <c r="AE460" s="39"/>
      <c r="AF460" s="39"/>
      <c r="AG460" s="39"/>
      <c r="AH460"/>
      <c r="AI460"/>
      <c r="AJ460"/>
      <c r="AK460"/>
      <c r="AL460"/>
      <c r="AM460"/>
      <c r="AN460"/>
      <c r="AO460" s="289"/>
      <c r="AP460" s="289"/>
      <c r="AQ460" s="289"/>
      <c r="AR460" s="289"/>
      <c r="AS460" s="289"/>
      <c r="AT460" s="289"/>
    </row>
    <row r="461" spans="1:46" ht="11.25">
      <c r="A461" s="253">
        <v>339</v>
      </c>
      <c r="B461" s="308" t="s">
        <v>634</v>
      </c>
      <c r="C461" s="310" t="s">
        <v>635</v>
      </c>
      <c r="D461" s="311"/>
      <c r="E461" s="260" t="s">
        <v>852</v>
      </c>
      <c r="F461" s="39">
        <f aca="true" t="shared" si="162" ref="F461:AB461">(F434)</f>
        <v>69470769.10839292</v>
      </c>
      <c r="G461" s="39">
        <f t="shared" si="162"/>
        <v>35339150.629952475</v>
      </c>
      <c r="H461" s="39">
        <f t="shared" si="162"/>
        <v>8581565.592732605</v>
      </c>
      <c r="I461" s="39">
        <f t="shared" si="162"/>
        <v>11079585.410994757</v>
      </c>
      <c r="J461" s="39">
        <f t="shared" si="162"/>
        <v>6900267.282560366</v>
      </c>
      <c r="K461" s="39">
        <f t="shared" si="162"/>
        <v>5996696.818807915</v>
      </c>
      <c r="L461" s="39">
        <f t="shared" si="162"/>
        <v>131897.0638977522</v>
      </c>
      <c r="M461" s="39">
        <f t="shared" si="162"/>
        <v>1349338.4816508447</v>
      </c>
      <c r="N461" s="39">
        <f t="shared" si="162"/>
        <v>279514.680086546</v>
      </c>
      <c r="O461" s="39">
        <f t="shared" si="162"/>
        <v>21476.742453370396</v>
      </c>
      <c r="P461" s="39">
        <f t="shared" si="162"/>
        <v>35339150.629952475</v>
      </c>
      <c r="Q461" s="39">
        <f t="shared" si="162"/>
        <v>8581565.592732605</v>
      </c>
      <c r="R461" s="39">
        <f t="shared" si="162"/>
        <v>11079585.410994757</v>
      </c>
      <c r="S461" s="39">
        <f t="shared" si="162"/>
        <v>6900267.282560366</v>
      </c>
      <c r="T461" s="39">
        <f t="shared" si="162"/>
        <v>5495364.817657015</v>
      </c>
      <c r="U461" s="39">
        <f t="shared" si="162"/>
        <v>9898.407606498393</v>
      </c>
      <c r="V461" s="39">
        <f t="shared" si="162"/>
        <v>505266.8111830759</v>
      </c>
      <c r="W461" s="39">
        <f t="shared" si="162"/>
        <v>5582.56272147863</v>
      </c>
      <c r="X461" s="39">
        <f t="shared" si="162"/>
        <v>1349338.4816508447</v>
      </c>
      <c r="Y461" s="39">
        <f t="shared" si="162"/>
        <v>128313.21194640729</v>
      </c>
      <c r="Z461" s="39">
        <f t="shared" si="162"/>
        <v>279514.680086546</v>
      </c>
      <c r="AA461" s="39">
        <f t="shared" si="162"/>
        <v>590.2165759070057</v>
      </c>
      <c r="AB461" s="39">
        <f t="shared" si="162"/>
        <v>35500.51587048268</v>
      </c>
      <c r="AC461" s="39"/>
      <c r="AD461" s="39"/>
      <c r="AE461" s="39"/>
      <c r="AF461" s="39"/>
      <c r="AG461" s="39"/>
      <c r="AH461"/>
      <c r="AI461"/>
      <c r="AJ461"/>
      <c r="AK461"/>
      <c r="AL461"/>
      <c r="AM461"/>
      <c r="AN461"/>
      <c r="AO461" s="289"/>
      <c r="AP461" s="289"/>
      <c r="AQ461" s="289"/>
      <c r="AR461" s="289"/>
      <c r="AS461" s="289"/>
      <c r="AT461" s="289"/>
    </row>
    <row r="462" spans="1:46" ht="11.25">
      <c r="A462" s="253">
        <v>340</v>
      </c>
      <c r="B462" s="308" t="s">
        <v>636</v>
      </c>
      <c r="C462" s="262" t="s">
        <v>637</v>
      </c>
      <c r="E462" s="260" t="s">
        <v>852</v>
      </c>
      <c r="F462" s="39">
        <f aca="true" t="shared" si="163" ref="F462:AB462">(F186+F376+F402)</f>
        <v>32565129.734714855</v>
      </c>
      <c r="G462" s="39">
        <f t="shared" si="163"/>
        <v>17120748.405331623</v>
      </c>
      <c r="H462" s="39">
        <f t="shared" si="163"/>
        <v>3932709.8093024855</v>
      </c>
      <c r="I462" s="39">
        <f t="shared" si="163"/>
        <v>4331867.733681692</v>
      </c>
      <c r="J462" s="39">
        <f t="shared" si="163"/>
        <v>2967659.1822978067</v>
      </c>
      <c r="K462" s="39">
        <f t="shared" si="163"/>
        <v>2769794.6081234273</v>
      </c>
      <c r="L462" s="39">
        <f t="shared" si="163"/>
        <v>-161.28003663786873</v>
      </c>
      <c r="M462" s="39">
        <f t="shared" si="163"/>
        <v>889661.0196735433</v>
      </c>
      <c r="N462" s="39">
        <f t="shared" si="163"/>
        <v>210873.58192268785</v>
      </c>
      <c r="O462" s="39">
        <f t="shared" si="163"/>
        <v>7712.5214738833365</v>
      </c>
      <c r="P462" s="39">
        <f t="shared" si="163"/>
        <v>17120748.405331623</v>
      </c>
      <c r="Q462" s="39">
        <f t="shared" si="163"/>
        <v>3932709.8093024855</v>
      </c>
      <c r="R462" s="39">
        <f t="shared" si="163"/>
        <v>4331867.733681692</v>
      </c>
      <c r="S462" s="39">
        <f t="shared" si="163"/>
        <v>2967659.1822978067</v>
      </c>
      <c r="T462" s="39">
        <f t="shared" si="163"/>
        <v>2559336.031181268</v>
      </c>
      <c r="U462" s="39">
        <f t="shared" si="163"/>
        <v>5483.613581911677</v>
      </c>
      <c r="V462" s="39">
        <f t="shared" si="163"/>
        <v>224184.4717206281</v>
      </c>
      <c r="W462" s="39">
        <f t="shared" si="163"/>
        <v>1.4261740457338883E-18</v>
      </c>
      <c r="X462" s="39">
        <f t="shared" si="163"/>
        <v>889661.0196735433</v>
      </c>
      <c r="Y462" s="39">
        <f t="shared" si="163"/>
        <v>-175.8340045915934</v>
      </c>
      <c r="Z462" s="39">
        <f t="shared" si="163"/>
        <v>210873.58192268785</v>
      </c>
      <c r="AA462" s="39">
        <f t="shared" si="163"/>
        <v>0</v>
      </c>
      <c r="AB462" s="39">
        <f t="shared" si="163"/>
        <v>17483.58150518503</v>
      </c>
      <c r="AC462" s="39"/>
      <c r="AD462" s="39"/>
      <c r="AE462" s="39"/>
      <c r="AF462" s="39"/>
      <c r="AG462" s="39"/>
      <c r="AH462"/>
      <c r="AI462"/>
      <c r="AJ462"/>
      <c r="AK462"/>
      <c r="AL462"/>
      <c r="AM462"/>
      <c r="AN462"/>
      <c r="AO462" s="289"/>
      <c r="AP462" s="289"/>
      <c r="AQ462" s="289"/>
      <c r="AR462" s="289"/>
      <c r="AS462" s="289"/>
      <c r="AT462" s="289"/>
    </row>
    <row r="463" spans="1:46" ht="11.25">
      <c r="A463" s="253">
        <v>341</v>
      </c>
      <c r="B463" s="261" t="s">
        <v>638</v>
      </c>
      <c r="C463" s="262" t="s">
        <v>639</v>
      </c>
      <c r="E463" s="260" t="s">
        <v>852</v>
      </c>
      <c r="F463" s="39">
        <f aca="true" t="shared" si="164" ref="F463:AB463">(F460+F461+F462)</f>
        <v>1034765804.6672719</v>
      </c>
      <c r="G463" s="39">
        <f t="shared" si="164"/>
        <v>542999343.0171725</v>
      </c>
      <c r="H463" s="39">
        <f t="shared" si="164"/>
        <v>125088270.91730994</v>
      </c>
      <c r="I463" s="39">
        <f t="shared" si="164"/>
        <v>149905558.23358554</v>
      </c>
      <c r="J463" s="39">
        <f t="shared" si="164"/>
        <v>97751532.0188327</v>
      </c>
      <c r="K463" s="39">
        <f t="shared" si="164"/>
        <v>90383663.53492753</v>
      </c>
      <c r="L463" s="39">
        <f t="shared" si="164"/>
        <v>1673162.350333286</v>
      </c>
      <c r="M463" s="39">
        <f t="shared" si="164"/>
        <v>22379199.19155449</v>
      </c>
      <c r="N463" s="39">
        <f t="shared" si="164"/>
        <v>4014744.917660472</v>
      </c>
      <c r="O463" s="39">
        <f t="shared" si="164"/>
        <v>444789.9276948541</v>
      </c>
      <c r="P463" s="39">
        <f t="shared" si="164"/>
        <v>542999343.0171725</v>
      </c>
      <c r="Q463" s="39">
        <f t="shared" si="164"/>
        <v>125088270.91730994</v>
      </c>
      <c r="R463" s="39">
        <f t="shared" si="164"/>
        <v>149905558.23358554</v>
      </c>
      <c r="S463" s="39">
        <f t="shared" si="164"/>
        <v>97751532.0188327</v>
      </c>
      <c r="T463" s="39">
        <f t="shared" si="164"/>
        <v>82425747.7090848</v>
      </c>
      <c r="U463" s="39">
        <f t="shared" si="164"/>
        <v>199567.35130100333</v>
      </c>
      <c r="V463" s="39">
        <f t="shared" si="164"/>
        <v>7791391.200540805</v>
      </c>
      <c r="W463" s="39">
        <f t="shared" si="164"/>
        <v>83990.23847458992</v>
      </c>
      <c r="X463" s="39">
        <f t="shared" si="164"/>
        <v>22379199.19155449</v>
      </c>
      <c r="Y463" s="39">
        <f t="shared" si="164"/>
        <v>1591156.2686608755</v>
      </c>
      <c r="Z463" s="39">
        <f t="shared" si="164"/>
        <v>4014744.917660472</v>
      </c>
      <c r="AA463" s="39">
        <f t="shared" si="164"/>
        <v>61536.85311004424</v>
      </c>
      <c r="AB463" s="39">
        <f t="shared" si="164"/>
        <v>407638.1246091307</v>
      </c>
      <c r="AC463" s="39"/>
      <c r="AD463" s="39"/>
      <c r="AE463" s="39"/>
      <c r="AF463" s="39"/>
      <c r="AG463" s="39"/>
      <c r="AH463"/>
      <c r="AI463"/>
      <c r="AJ463"/>
      <c r="AK463"/>
      <c r="AL463"/>
      <c r="AM463"/>
      <c r="AN463"/>
      <c r="AO463" s="289"/>
      <c r="AP463" s="289"/>
      <c r="AQ463" s="289"/>
      <c r="AR463" s="289"/>
      <c r="AS463" s="289"/>
      <c r="AT463" s="289"/>
    </row>
    <row r="464" spans="6:46" ht="11.25"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/>
      <c r="AI464"/>
      <c r="AJ464"/>
      <c r="AK464"/>
      <c r="AL464"/>
      <c r="AM464"/>
      <c r="AN464"/>
      <c r="AO464" s="289"/>
      <c r="AP464" s="289"/>
      <c r="AQ464" s="289"/>
      <c r="AR464" s="289"/>
      <c r="AS464" s="289"/>
      <c r="AT464" s="289"/>
    </row>
    <row r="465" spans="2:46" ht="11.25">
      <c r="B465" s="261" t="s">
        <v>640</v>
      </c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/>
      <c r="AI465"/>
      <c r="AJ465"/>
      <c r="AK465"/>
      <c r="AL465"/>
      <c r="AM465"/>
      <c r="AN465"/>
      <c r="AO465" s="289"/>
      <c r="AP465" s="289"/>
      <c r="AQ465" s="289"/>
      <c r="AR465" s="289"/>
      <c r="AS465" s="289"/>
      <c r="AT465" s="289"/>
    </row>
    <row r="466" spans="1:46" ht="11.25">
      <c r="A466" s="253">
        <v>342</v>
      </c>
      <c r="B466" s="261" t="s">
        <v>641</v>
      </c>
      <c r="C466" s="300" t="s">
        <v>557</v>
      </c>
      <c r="E466" s="260" t="s">
        <v>852</v>
      </c>
      <c r="F466" s="39">
        <f aca="true" t="shared" si="165" ref="F466:AB466">(F241)</f>
        <v>112460.94720417509</v>
      </c>
      <c r="G466" s="39">
        <f t="shared" si="165"/>
        <v>59261.77386191213</v>
      </c>
      <c r="H466" s="39">
        <f t="shared" si="165"/>
        <v>13594.533230365925</v>
      </c>
      <c r="I466" s="39">
        <f t="shared" si="165"/>
        <v>16240.93619107317</v>
      </c>
      <c r="J466" s="39">
        <f t="shared" si="165"/>
        <v>10611.848545984249</v>
      </c>
      <c r="K466" s="39">
        <f t="shared" si="165"/>
        <v>9853.453694261705</v>
      </c>
      <c r="L466" s="39">
        <f t="shared" si="165"/>
        <v>0</v>
      </c>
      <c r="M466" s="39">
        <f t="shared" si="165"/>
        <v>2430.2790305280228</v>
      </c>
      <c r="N466" s="39">
        <f t="shared" si="165"/>
        <v>425.2923192898827</v>
      </c>
      <c r="O466" s="39">
        <f t="shared" si="165"/>
        <v>42.830330760005346</v>
      </c>
      <c r="P466" s="39">
        <f t="shared" si="165"/>
        <v>59261.77386191213</v>
      </c>
      <c r="Q466" s="39">
        <f t="shared" si="165"/>
        <v>13594.533230365925</v>
      </c>
      <c r="R466" s="39">
        <f t="shared" si="165"/>
        <v>16240.93619107317</v>
      </c>
      <c r="S466" s="39">
        <f t="shared" si="165"/>
        <v>10611.848545984249</v>
      </c>
      <c r="T466" s="39">
        <f t="shared" si="165"/>
        <v>8979.806273151837</v>
      </c>
      <c r="U466" s="39">
        <f t="shared" si="165"/>
        <v>22.206922214812405</v>
      </c>
      <c r="V466" s="39">
        <f t="shared" si="165"/>
        <v>851.4404988950553</v>
      </c>
      <c r="W466" s="39">
        <f t="shared" si="165"/>
        <v>0</v>
      </c>
      <c r="X466" s="39">
        <f t="shared" si="165"/>
        <v>2430.2790305280228</v>
      </c>
      <c r="Y466" s="39">
        <f t="shared" si="165"/>
        <v>0</v>
      </c>
      <c r="Z466" s="39">
        <f t="shared" si="165"/>
        <v>425.2923192898827</v>
      </c>
      <c r="AA466" s="39">
        <f t="shared" si="165"/>
        <v>0</v>
      </c>
      <c r="AB466" s="39">
        <f t="shared" si="165"/>
        <v>42.830330760005346</v>
      </c>
      <c r="AC466" s="39"/>
      <c r="AD466" s="39"/>
      <c r="AE466" s="39"/>
      <c r="AF466" s="39"/>
      <c r="AG466" s="39"/>
      <c r="AH466"/>
      <c r="AI466"/>
      <c r="AJ466"/>
      <c r="AK466"/>
      <c r="AL466"/>
      <c r="AM466"/>
      <c r="AN466"/>
      <c r="AO466" s="289"/>
      <c r="AP466" s="289"/>
      <c r="AQ466" s="289"/>
      <c r="AR466" s="289"/>
      <c r="AS466" s="289"/>
      <c r="AT466" s="289"/>
    </row>
    <row r="467" spans="1:46" ht="11.25">
      <c r="A467" s="253">
        <v>343</v>
      </c>
      <c r="B467" s="308" t="s">
        <v>634</v>
      </c>
      <c r="C467" s="262" t="s">
        <v>642</v>
      </c>
      <c r="E467" s="260" t="s">
        <v>852</v>
      </c>
      <c r="F467" s="39">
        <f aca="true" t="shared" si="166" ref="F467:AB467">(F435)</f>
        <v>5223.085557562906</v>
      </c>
      <c r="G467" s="39">
        <f t="shared" si="166"/>
        <v>2678.5679283727727</v>
      </c>
      <c r="H467" s="39">
        <f t="shared" si="166"/>
        <v>643.4662237828725</v>
      </c>
      <c r="I467" s="39">
        <f t="shared" si="166"/>
        <v>813.9605366115117</v>
      </c>
      <c r="J467" s="39">
        <f t="shared" si="166"/>
        <v>505.0482547475537</v>
      </c>
      <c r="K467" s="39">
        <f t="shared" si="166"/>
        <v>446.6748213303498</v>
      </c>
      <c r="L467" s="39">
        <f t="shared" si="166"/>
        <v>0</v>
      </c>
      <c r="M467" s="39">
        <f t="shared" si="166"/>
        <v>101.38814111553727</v>
      </c>
      <c r="N467" s="39">
        <f t="shared" si="166"/>
        <v>21.60950269690851</v>
      </c>
      <c r="O467" s="39">
        <f t="shared" si="166"/>
        <v>1.233658945416579</v>
      </c>
      <c r="P467" s="39">
        <f t="shared" si="166"/>
        <v>2678.5679283727727</v>
      </c>
      <c r="Q467" s="39">
        <f t="shared" si="166"/>
        <v>643.4662237828725</v>
      </c>
      <c r="R467" s="39">
        <f t="shared" si="166"/>
        <v>813.9605366115117</v>
      </c>
      <c r="S467" s="39">
        <f t="shared" si="166"/>
        <v>505.0482547475537</v>
      </c>
      <c r="T467" s="39">
        <f t="shared" si="166"/>
        <v>407.4961529008569</v>
      </c>
      <c r="U467" s="39">
        <f t="shared" si="166"/>
        <v>0.7792773547811108</v>
      </c>
      <c r="V467" s="39">
        <f t="shared" si="166"/>
        <v>38.46045693384642</v>
      </c>
      <c r="W467" s="39">
        <f t="shared" si="166"/>
        <v>0</v>
      </c>
      <c r="X467" s="39">
        <f t="shared" si="166"/>
        <v>101.38814111553727</v>
      </c>
      <c r="Y467" s="39">
        <f t="shared" si="166"/>
        <v>0</v>
      </c>
      <c r="Z467" s="39">
        <f t="shared" si="166"/>
        <v>21.60950269690851</v>
      </c>
      <c r="AA467" s="39">
        <f t="shared" si="166"/>
        <v>0</v>
      </c>
      <c r="AB467" s="39">
        <f t="shared" si="166"/>
        <v>3.1828416473099</v>
      </c>
      <c r="AC467" s="39"/>
      <c r="AD467" s="39"/>
      <c r="AE467" s="39"/>
      <c r="AF467" s="39"/>
      <c r="AG467" s="39"/>
      <c r="AH467"/>
      <c r="AI467"/>
      <c r="AJ467"/>
      <c r="AK467"/>
      <c r="AL467"/>
      <c r="AM467"/>
      <c r="AN467"/>
      <c r="AO467" s="289"/>
      <c r="AP467" s="289"/>
      <c r="AQ467" s="289"/>
      <c r="AR467" s="289"/>
      <c r="AS467" s="289"/>
      <c r="AT467" s="289"/>
    </row>
    <row r="468" spans="1:46" ht="11.25">
      <c r="A468" s="253">
        <v>344</v>
      </c>
      <c r="B468" s="308" t="s">
        <v>636</v>
      </c>
      <c r="C468" s="262" t="s">
        <v>643</v>
      </c>
      <c r="E468" s="260" t="s">
        <v>852</v>
      </c>
      <c r="F468" s="39">
        <f aca="true" t="shared" si="167" ref="F468:AB468">(F403)</f>
        <v>428.39170623047244</v>
      </c>
      <c r="G468" s="39">
        <f t="shared" si="167"/>
        <v>180.17902480478637</v>
      </c>
      <c r="H468" s="39">
        <f t="shared" si="167"/>
        <v>54.05329876109981</v>
      </c>
      <c r="I468" s="39">
        <f t="shared" si="167"/>
        <v>84.59365753258281</v>
      </c>
      <c r="J468" s="39">
        <f t="shared" si="167"/>
        <v>54.92226802278018</v>
      </c>
      <c r="K468" s="39">
        <f t="shared" si="167"/>
        <v>49.497659440671555</v>
      </c>
      <c r="L468" s="39">
        <f t="shared" si="167"/>
        <v>0</v>
      </c>
      <c r="M468" s="39">
        <f t="shared" si="167"/>
        <v>11.03466573362415</v>
      </c>
      <c r="N468" s="39">
        <f t="shared" si="167"/>
        <v>2.5321692490955297</v>
      </c>
      <c r="O468" s="39">
        <f t="shared" si="167"/>
        <v>0</v>
      </c>
      <c r="P468" s="39">
        <f t="shared" si="167"/>
        <v>180.17902480478637</v>
      </c>
      <c r="Q468" s="39">
        <f t="shared" si="167"/>
        <v>54.05329876109981</v>
      </c>
      <c r="R468" s="39">
        <f t="shared" si="167"/>
        <v>84.59365753258281</v>
      </c>
      <c r="S468" s="39">
        <f t="shared" si="167"/>
        <v>54.92226802278018</v>
      </c>
      <c r="T468" s="39">
        <f t="shared" si="167"/>
        <v>45.17469997712585</v>
      </c>
      <c r="U468" s="39">
        <f t="shared" si="167"/>
        <v>0.07652279453115893</v>
      </c>
      <c r="V468" s="39">
        <f t="shared" si="167"/>
        <v>4.255886560250359</v>
      </c>
      <c r="W468" s="39">
        <f t="shared" si="167"/>
        <v>0</v>
      </c>
      <c r="X468" s="39">
        <f t="shared" si="167"/>
        <v>11.03466573362415</v>
      </c>
      <c r="Y468" s="39">
        <f t="shared" si="167"/>
        <v>0</v>
      </c>
      <c r="Z468" s="39">
        <f t="shared" si="167"/>
        <v>2.5321692490955297</v>
      </c>
      <c r="AA468" s="39">
        <f t="shared" si="167"/>
        <v>0</v>
      </c>
      <c r="AB468" s="39">
        <f t="shared" si="167"/>
        <v>0</v>
      </c>
      <c r="AC468" s="39"/>
      <c r="AD468" s="39"/>
      <c r="AE468" s="39"/>
      <c r="AF468" s="39"/>
      <c r="AG468" s="39"/>
      <c r="AH468"/>
      <c r="AI468"/>
      <c r="AJ468"/>
      <c r="AK468"/>
      <c r="AL468"/>
      <c r="AM468"/>
      <c r="AN468"/>
      <c r="AO468" s="289"/>
      <c r="AP468" s="289"/>
      <c r="AQ468" s="289"/>
      <c r="AR468" s="289"/>
      <c r="AS468" s="289"/>
      <c r="AT468" s="289"/>
    </row>
    <row r="469" spans="1:46" ht="11.25">
      <c r="A469" s="253">
        <v>345</v>
      </c>
      <c r="B469" s="261" t="s">
        <v>644</v>
      </c>
      <c r="C469" s="262" t="s">
        <v>645</v>
      </c>
      <c r="E469" s="260" t="s">
        <v>852</v>
      </c>
      <c r="F469" s="39">
        <f aca="true" t="shared" si="168" ref="F469:AB469">(F466+F467+F468)</f>
        <v>118112.42446796846</v>
      </c>
      <c r="G469" s="39">
        <f t="shared" si="168"/>
        <v>62120.52081508969</v>
      </c>
      <c r="H469" s="39">
        <f t="shared" si="168"/>
        <v>14292.052752909898</v>
      </c>
      <c r="I469" s="39">
        <f t="shared" si="168"/>
        <v>17139.490385217265</v>
      </c>
      <c r="J469" s="39">
        <f t="shared" si="168"/>
        <v>11171.819068754581</v>
      </c>
      <c r="K469" s="39">
        <f t="shared" si="168"/>
        <v>10349.626175032725</v>
      </c>
      <c r="L469" s="39">
        <f t="shared" si="168"/>
        <v>0</v>
      </c>
      <c r="M469" s="39">
        <f t="shared" si="168"/>
        <v>2542.701837377184</v>
      </c>
      <c r="N469" s="39">
        <f t="shared" si="168"/>
        <v>449.43399123588677</v>
      </c>
      <c r="O469" s="39">
        <f t="shared" si="168"/>
        <v>44.063989705421925</v>
      </c>
      <c r="P469" s="39">
        <f t="shared" si="168"/>
        <v>62120.52081508969</v>
      </c>
      <c r="Q469" s="39">
        <f t="shared" si="168"/>
        <v>14292.052752909898</v>
      </c>
      <c r="R469" s="39">
        <f t="shared" si="168"/>
        <v>17139.490385217265</v>
      </c>
      <c r="S469" s="39">
        <f t="shared" si="168"/>
        <v>11171.819068754581</v>
      </c>
      <c r="T469" s="39">
        <f t="shared" si="168"/>
        <v>9432.477126029818</v>
      </c>
      <c r="U469" s="39">
        <f t="shared" si="168"/>
        <v>23.062722364124674</v>
      </c>
      <c r="V469" s="39">
        <f t="shared" si="168"/>
        <v>894.1568423891521</v>
      </c>
      <c r="W469" s="39">
        <f t="shared" si="168"/>
        <v>0</v>
      </c>
      <c r="X469" s="39">
        <f t="shared" si="168"/>
        <v>2542.701837377184</v>
      </c>
      <c r="Y469" s="39">
        <f t="shared" si="168"/>
        <v>0</v>
      </c>
      <c r="Z469" s="39">
        <f t="shared" si="168"/>
        <v>449.43399123588677</v>
      </c>
      <c r="AA469" s="39">
        <f t="shared" si="168"/>
        <v>0</v>
      </c>
      <c r="AB469" s="39">
        <f t="shared" si="168"/>
        <v>46.013172407315245</v>
      </c>
      <c r="AC469" s="39"/>
      <c r="AD469" s="39"/>
      <c r="AE469" s="39"/>
      <c r="AF469" s="39"/>
      <c r="AG469" s="39"/>
      <c r="AH469"/>
      <c r="AI469"/>
      <c r="AJ469"/>
      <c r="AK469"/>
      <c r="AL469"/>
      <c r="AM469"/>
      <c r="AN469"/>
      <c r="AO469" s="289"/>
      <c r="AP469" s="289"/>
      <c r="AQ469" s="289"/>
      <c r="AR469" s="289"/>
      <c r="AS469" s="289"/>
      <c r="AT469" s="289"/>
    </row>
    <row r="470" spans="6:46" ht="11.25"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/>
      <c r="AI470"/>
      <c r="AJ470"/>
      <c r="AK470"/>
      <c r="AL470"/>
      <c r="AM470"/>
      <c r="AN470"/>
      <c r="AO470" s="289"/>
      <c r="AP470" s="289"/>
      <c r="AQ470" s="289"/>
      <c r="AR470" s="289"/>
      <c r="AS470" s="289"/>
      <c r="AT470" s="289"/>
    </row>
    <row r="471" spans="2:46" ht="11.25">
      <c r="B471" s="261" t="s">
        <v>646</v>
      </c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/>
      <c r="AI471"/>
      <c r="AJ471"/>
      <c r="AK471"/>
      <c r="AL471"/>
      <c r="AM471"/>
      <c r="AN471"/>
      <c r="AO471" s="289"/>
      <c r="AP471" s="289"/>
      <c r="AQ471" s="289"/>
      <c r="AR471" s="289"/>
      <c r="AS471" s="289"/>
      <c r="AT471" s="289"/>
    </row>
    <row r="472" spans="1:46" ht="11.25">
      <c r="A472" s="253">
        <v>347</v>
      </c>
      <c r="B472" s="261" t="s">
        <v>325</v>
      </c>
      <c r="C472" s="262" t="s">
        <v>558</v>
      </c>
      <c r="E472" s="260" t="s">
        <v>852</v>
      </c>
      <c r="F472" s="39">
        <f aca="true" t="shared" si="169" ref="F472:AB472">(F262)</f>
        <v>46430167.427396335</v>
      </c>
      <c r="G472" s="39">
        <f t="shared" si="169"/>
        <v>22977272.311015736</v>
      </c>
      <c r="H472" s="39">
        <f t="shared" si="169"/>
        <v>5265389.584592331</v>
      </c>
      <c r="I472" s="39">
        <f t="shared" si="169"/>
        <v>6289685.793965125</v>
      </c>
      <c r="J472" s="39">
        <f t="shared" si="169"/>
        <v>4109076.878379609</v>
      </c>
      <c r="K472" s="39">
        <f t="shared" si="169"/>
        <v>3813655.6750714923</v>
      </c>
      <c r="L472" s="39">
        <f t="shared" si="169"/>
        <v>2661272.561945873</v>
      </c>
      <c r="M472" s="39">
        <f t="shared" si="169"/>
        <v>964758.4117905753</v>
      </c>
      <c r="N472" s="39">
        <f t="shared" si="169"/>
        <v>164405.6207742985</v>
      </c>
      <c r="O472" s="39">
        <f t="shared" si="169"/>
        <v>184650.58986130214</v>
      </c>
      <c r="P472" s="39">
        <f t="shared" si="169"/>
        <v>22977272.311015736</v>
      </c>
      <c r="Q472" s="39">
        <f t="shared" si="169"/>
        <v>5265389.584592331</v>
      </c>
      <c r="R472" s="39">
        <f t="shared" si="169"/>
        <v>6289685.793965125</v>
      </c>
      <c r="S472" s="39">
        <f t="shared" si="169"/>
        <v>4109076.878379609</v>
      </c>
      <c r="T472" s="39">
        <f t="shared" si="169"/>
        <v>3476701.502840574</v>
      </c>
      <c r="U472" s="39">
        <f t="shared" si="169"/>
        <v>8565.068782218475</v>
      </c>
      <c r="V472" s="39">
        <f t="shared" si="169"/>
        <v>328389.10344869876</v>
      </c>
      <c r="W472" s="39">
        <f t="shared" si="169"/>
        <v>151257.08994902408</v>
      </c>
      <c r="X472" s="39">
        <f t="shared" si="169"/>
        <v>964758.4117905753</v>
      </c>
      <c r="Y472" s="39">
        <f t="shared" si="169"/>
        <v>2510015.4719968485</v>
      </c>
      <c r="Z472" s="39">
        <f t="shared" si="169"/>
        <v>164405.6207742985</v>
      </c>
      <c r="AA472" s="39">
        <f t="shared" si="169"/>
        <v>168059.65179635916</v>
      </c>
      <c r="AB472" s="39">
        <f t="shared" si="169"/>
        <v>16590.93806494305</v>
      </c>
      <c r="AC472" s="39"/>
      <c r="AD472" s="39"/>
      <c r="AE472" s="39"/>
      <c r="AF472" s="39"/>
      <c r="AG472" s="39"/>
      <c r="AH472"/>
      <c r="AI472"/>
      <c r="AJ472"/>
      <c r="AK472"/>
      <c r="AL472"/>
      <c r="AM472"/>
      <c r="AN472"/>
      <c r="AO472" s="289"/>
      <c r="AP472" s="289"/>
      <c r="AQ472" s="289"/>
      <c r="AR472" s="289"/>
      <c r="AS472" s="289"/>
      <c r="AT472" s="289"/>
    </row>
    <row r="473" spans="1:46" ht="11.25">
      <c r="A473" s="253">
        <v>348</v>
      </c>
      <c r="B473" s="308" t="s">
        <v>634</v>
      </c>
      <c r="C473" s="262" t="s">
        <v>647</v>
      </c>
      <c r="E473" s="260" t="s">
        <v>852</v>
      </c>
      <c r="F473" s="39">
        <f aca="true" t="shared" si="170" ref="F473:AB473">(F436)</f>
        <v>12886811.786720004</v>
      </c>
      <c r="G473" s="39">
        <f t="shared" si="170"/>
        <v>6108067.403339542</v>
      </c>
      <c r="H473" s="39">
        <f t="shared" si="170"/>
        <v>1508569.7214212907</v>
      </c>
      <c r="I473" s="39">
        <f t="shared" si="170"/>
        <v>2011961.5959998234</v>
      </c>
      <c r="J473" s="39">
        <f t="shared" si="170"/>
        <v>1255733.1206124395</v>
      </c>
      <c r="K473" s="39">
        <f t="shared" si="170"/>
        <v>1065230.1598877877</v>
      </c>
      <c r="L473" s="39">
        <f t="shared" si="170"/>
        <v>827296.1381726647</v>
      </c>
      <c r="M473" s="39">
        <f t="shared" si="170"/>
        <v>234666.2177481632</v>
      </c>
      <c r="N473" s="39">
        <f t="shared" si="170"/>
        <v>46326.20273408044</v>
      </c>
      <c r="O473" s="39">
        <f t="shared" si="170"/>
        <v>44364.900637133396</v>
      </c>
      <c r="P473" s="39">
        <f t="shared" si="170"/>
        <v>6108067.403339542</v>
      </c>
      <c r="Q473" s="39">
        <f t="shared" si="170"/>
        <v>1508569.7214212907</v>
      </c>
      <c r="R473" s="39">
        <f t="shared" si="170"/>
        <v>2011961.5959998234</v>
      </c>
      <c r="S473" s="39">
        <f t="shared" si="170"/>
        <v>1255733.1206124395</v>
      </c>
      <c r="T473" s="39">
        <f t="shared" si="170"/>
        <v>982276.7261631909</v>
      </c>
      <c r="U473" s="39">
        <f t="shared" si="170"/>
        <v>1606.7784915274651</v>
      </c>
      <c r="V473" s="39">
        <f t="shared" si="170"/>
        <v>86774.56024777248</v>
      </c>
      <c r="W473" s="39">
        <f t="shared" si="170"/>
        <v>45384.77100675383</v>
      </c>
      <c r="X473" s="39">
        <f t="shared" si="170"/>
        <v>234666.2177481632</v>
      </c>
      <c r="Y473" s="39">
        <f t="shared" si="170"/>
        <v>784486.0226963083</v>
      </c>
      <c r="Z473" s="39">
        <f t="shared" si="170"/>
        <v>46326.20273408044</v>
      </c>
      <c r="AA473" s="39">
        <f t="shared" si="170"/>
        <v>37207.00175644326</v>
      </c>
      <c r="AB473" s="39">
        <f t="shared" si="170"/>
        <v>4677.287703185572</v>
      </c>
      <c r="AC473" s="39"/>
      <c r="AD473" s="39"/>
      <c r="AE473" s="39"/>
      <c r="AF473" s="39"/>
      <c r="AG473" s="39"/>
      <c r="AH473"/>
      <c r="AI473"/>
      <c r="AJ473"/>
      <c r="AK473"/>
      <c r="AL473"/>
      <c r="AM473"/>
      <c r="AN473"/>
      <c r="AO473" s="289"/>
      <c r="AP473" s="289"/>
      <c r="AQ473" s="289"/>
      <c r="AR473" s="289"/>
      <c r="AS473" s="289"/>
      <c r="AT473" s="289"/>
    </row>
    <row r="474" spans="1:46" ht="11.25">
      <c r="A474" s="253">
        <v>349</v>
      </c>
      <c r="B474" s="308" t="s">
        <v>636</v>
      </c>
      <c r="C474" s="262" t="s">
        <v>648</v>
      </c>
      <c r="E474" s="260" t="s">
        <v>852</v>
      </c>
      <c r="F474" s="39">
        <f aca="true" t="shared" si="171" ref="F474:AB474">(F187+F377+F404)</f>
        <v>1513994.796247468</v>
      </c>
      <c r="G474" s="39">
        <f t="shared" si="171"/>
        <v>767864.8673373944</v>
      </c>
      <c r="H474" s="39">
        <f t="shared" si="171"/>
        <v>171663.1286500538</v>
      </c>
      <c r="I474" s="39">
        <f t="shared" si="171"/>
        <v>147730.05752965665</v>
      </c>
      <c r="J474" s="39">
        <f t="shared" si="171"/>
        <v>115023.59236821414</v>
      </c>
      <c r="K474" s="39">
        <f t="shared" si="171"/>
        <v>109411.31911871814</v>
      </c>
      <c r="L474" s="39">
        <f t="shared" si="171"/>
        <v>94748.40328514158</v>
      </c>
      <c r="M474" s="39">
        <f t="shared" si="171"/>
        <v>54520.44846556593</v>
      </c>
      <c r="N474" s="39">
        <f t="shared" si="171"/>
        <v>15940.818721571522</v>
      </c>
      <c r="O474" s="39">
        <f t="shared" si="171"/>
        <v>606.755006847774</v>
      </c>
      <c r="P474" s="39">
        <f t="shared" si="171"/>
        <v>767864.8673373944</v>
      </c>
      <c r="Q474" s="39">
        <f t="shared" si="171"/>
        <v>171663.1286500538</v>
      </c>
      <c r="R474" s="39">
        <f t="shared" si="171"/>
        <v>147730.05752965665</v>
      </c>
      <c r="S474" s="39">
        <f t="shared" si="171"/>
        <v>115023.59236821414</v>
      </c>
      <c r="T474" s="39">
        <f t="shared" si="171"/>
        <v>104494.85009615931</v>
      </c>
      <c r="U474" s="39">
        <f t="shared" si="171"/>
        <v>171.48555557862187</v>
      </c>
      <c r="V474" s="39">
        <f t="shared" si="171"/>
        <v>7359.551341081249</v>
      </c>
      <c r="W474" s="39">
        <f t="shared" si="171"/>
        <v>4054.4768198645506</v>
      </c>
      <c r="X474" s="39">
        <f t="shared" si="171"/>
        <v>54520.44846556593</v>
      </c>
      <c r="Y474" s="39">
        <f t="shared" si="171"/>
        <v>92513.53246289879</v>
      </c>
      <c r="Z474" s="39">
        <f t="shared" si="171"/>
        <v>15940.818721571522</v>
      </c>
      <c r="AA474" s="39">
        <f t="shared" si="171"/>
        <v>-495.20974487406966</v>
      </c>
      <c r="AB474" s="39">
        <f t="shared" si="171"/>
        <v>1312.7113480677117</v>
      </c>
      <c r="AC474" s="39"/>
      <c r="AD474" s="39"/>
      <c r="AE474" s="39"/>
      <c r="AF474" s="39"/>
      <c r="AG474" s="39"/>
      <c r="AH474"/>
      <c r="AI474"/>
      <c r="AJ474"/>
      <c r="AK474"/>
      <c r="AL474"/>
      <c r="AM474"/>
      <c r="AN474"/>
      <c r="AO474" s="289"/>
      <c r="AP474" s="289"/>
      <c r="AQ474" s="289"/>
      <c r="AR474" s="289"/>
      <c r="AS474" s="289"/>
      <c r="AT474" s="289"/>
    </row>
    <row r="475" spans="1:46" ht="11.25">
      <c r="A475" s="253">
        <v>350</v>
      </c>
      <c r="B475" s="261" t="s">
        <v>649</v>
      </c>
      <c r="C475" s="262" t="s">
        <v>650</v>
      </c>
      <c r="E475" s="260" t="s">
        <v>852</v>
      </c>
      <c r="F475" s="39">
        <f aca="true" t="shared" si="172" ref="F475:AB475">(F472+F473+F474)</f>
        <v>60830974.0103638</v>
      </c>
      <c r="G475" s="39">
        <f t="shared" si="172"/>
        <v>29853204.581692673</v>
      </c>
      <c r="H475" s="39">
        <f t="shared" si="172"/>
        <v>6945622.434663675</v>
      </c>
      <c r="I475" s="39">
        <f t="shared" si="172"/>
        <v>8449377.447494606</v>
      </c>
      <c r="J475" s="39">
        <f t="shared" si="172"/>
        <v>5479833.591360263</v>
      </c>
      <c r="K475" s="39">
        <f t="shared" si="172"/>
        <v>4988297.154077997</v>
      </c>
      <c r="L475" s="39">
        <f t="shared" si="172"/>
        <v>3583317.103403679</v>
      </c>
      <c r="M475" s="39">
        <f t="shared" si="172"/>
        <v>1253945.0780043043</v>
      </c>
      <c r="N475" s="39">
        <f t="shared" si="172"/>
        <v>226672.64222995046</v>
      </c>
      <c r="O475" s="39">
        <f t="shared" si="172"/>
        <v>229622.24550528332</v>
      </c>
      <c r="P475" s="39">
        <f t="shared" si="172"/>
        <v>29853204.581692673</v>
      </c>
      <c r="Q475" s="39">
        <f t="shared" si="172"/>
        <v>6945622.434663675</v>
      </c>
      <c r="R475" s="39">
        <f t="shared" si="172"/>
        <v>8449377.447494606</v>
      </c>
      <c r="S475" s="39">
        <f t="shared" si="172"/>
        <v>5479833.591360263</v>
      </c>
      <c r="T475" s="39">
        <f t="shared" si="172"/>
        <v>4563473.079099924</v>
      </c>
      <c r="U475" s="39">
        <f t="shared" si="172"/>
        <v>10343.332829324563</v>
      </c>
      <c r="V475" s="39">
        <f t="shared" si="172"/>
        <v>422523.2150375525</v>
      </c>
      <c r="W475" s="39">
        <f t="shared" si="172"/>
        <v>200696.3377756425</v>
      </c>
      <c r="X475" s="39">
        <f t="shared" si="172"/>
        <v>1253945.0780043043</v>
      </c>
      <c r="Y475" s="39">
        <f t="shared" si="172"/>
        <v>3387015.0271560554</v>
      </c>
      <c r="Z475" s="39">
        <f t="shared" si="172"/>
        <v>226672.64222995046</v>
      </c>
      <c r="AA475" s="39">
        <f t="shared" si="172"/>
        <v>204771.44380792836</v>
      </c>
      <c r="AB475" s="39">
        <f t="shared" si="172"/>
        <v>22580.93711619633</v>
      </c>
      <c r="AC475" s="39"/>
      <c r="AD475" s="39"/>
      <c r="AE475" s="39"/>
      <c r="AF475" s="39"/>
      <c r="AG475" s="39"/>
      <c r="AH475"/>
      <c r="AI475"/>
      <c r="AJ475"/>
      <c r="AK475"/>
      <c r="AL475"/>
      <c r="AM475"/>
      <c r="AN475"/>
      <c r="AO475" s="289"/>
      <c r="AP475" s="289"/>
      <c r="AQ475" s="289"/>
      <c r="AR475" s="289"/>
      <c r="AS475" s="289"/>
      <c r="AT475" s="289"/>
    </row>
    <row r="476" spans="2:46" ht="11.25">
      <c r="B476" s="291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/>
      <c r="AI476"/>
      <c r="AJ476"/>
      <c r="AK476"/>
      <c r="AL476"/>
      <c r="AM476"/>
      <c r="AN476"/>
      <c r="AO476" s="289"/>
      <c r="AP476" s="289"/>
      <c r="AQ476" s="289"/>
      <c r="AR476" s="289"/>
      <c r="AS476" s="289"/>
      <c r="AT476" s="289"/>
    </row>
    <row r="477" spans="2:46" ht="11.25">
      <c r="B477" s="261" t="s">
        <v>651</v>
      </c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/>
      <c r="AI477"/>
      <c r="AJ477"/>
      <c r="AK477"/>
      <c r="AL477"/>
      <c r="AM477"/>
      <c r="AN477"/>
      <c r="AO477" s="289"/>
      <c r="AP477" s="289"/>
      <c r="AQ477" s="289"/>
      <c r="AR477" s="289"/>
      <c r="AS477" s="289"/>
      <c r="AT477" s="289"/>
    </row>
    <row r="478" spans="1:46" ht="11.25">
      <c r="A478" s="253">
        <v>351</v>
      </c>
      <c r="B478" s="308" t="s">
        <v>652</v>
      </c>
      <c r="C478" s="306" t="s">
        <v>653</v>
      </c>
      <c r="E478" s="260" t="s">
        <v>852</v>
      </c>
      <c r="F478" s="39">
        <f aca="true" t="shared" si="173" ref="F478:AB478">(F127+F331)</f>
        <v>174715237.14424795</v>
      </c>
      <c r="G478" s="39">
        <f t="shared" si="173"/>
        <v>113943055.71713063</v>
      </c>
      <c r="H478" s="39">
        <f t="shared" si="173"/>
        <v>20777110.182010565</v>
      </c>
      <c r="I478" s="39">
        <f t="shared" si="173"/>
        <v>20429021.628209896</v>
      </c>
      <c r="J478" s="39">
        <f t="shared" si="173"/>
        <v>9073283.89100971</v>
      </c>
      <c r="K478" s="39">
        <f t="shared" si="173"/>
        <v>9883111.831628952</v>
      </c>
      <c r="L478" s="39">
        <f t="shared" si="173"/>
        <v>353181.79396881803</v>
      </c>
      <c r="M478" s="39">
        <f t="shared" si="173"/>
        <v>82284.68051815656</v>
      </c>
      <c r="N478" s="39">
        <f t="shared" si="173"/>
        <v>466674.50208857574</v>
      </c>
      <c r="O478" s="39">
        <f t="shared" si="173"/>
        <v>791972.6575791766</v>
      </c>
      <c r="P478" s="39">
        <f t="shared" si="173"/>
        <v>113943055.71713063</v>
      </c>
      <c r="Q478" s="39">
        <f t="shared" si="173"/>
        <v>20777110.182010565</v>
      </c>
      <c r="R478" s="39">
        <f t="shared" si="173"/>
        <v>20429021.628209896</v>
      </c>
      <c r="S478" s="39">
        <f t="shared" si="173"/>
        <v>9073283.89100971</v>
      </c>
      <c r="T478" s="39">
        <f t="shared" si="173"/>
        <v>7087004.922923166</v>
      </c>
      <c r="U478" s="39">
        <f t="shared" si="173"/>
        <v>35946.56824139245</v>
      </c>
      <c r="V478" s="39">
        <f t="shared" si="173"/>
        <v>2761741.577437987</v>
      </c>
      <c r="W478" s="39">
        <f t="shared" si="173"/>
        <v>358922.59243175713</v>
      </c>
      <c r="X478" s="39">
        <f t="shared" si="173"/>
        <v>82284.68051815656</v>
      </c>
      <c r="Y478" s="39">
        <f t="shared" si="173"/>
        <v>917.4286526342039</v>
      </c>
      <c r="Z478" s="39">
        <f t="shared" si="173"/>
        <v>466674.50208857574</v>
      </c>
      <c r="AA478" s="39">
        <f t="shared" si="173"/>
        <v>781824.002739043</v>
      </c>
      <c r="AB478" s="39">
        <f t="shared" si="173"/>
        <v>14360.252484306198</v>
      </c>
      <c r="AC478" s="39"/>
      <c r="AD478" s="39"/>
      <c r="AE478" s="39"/>
      <c r="AF478" s="39"/>
      <c r="AG478" s="39"/>
      <c r="AH478"/>
      <c r="AI478"/>
      <c r="AJ478"/>
      <c r="AK478"/>
      <c r="AL478"/>
      <c r="AM478"/>
      <c r="AN478"/>
      <c r="AO478" s="289"/>
      <c r="AP478" s="289"/>
      <c r="AQ478" s="289"/>
      <c r="AR478" s="289"/>
      <c r="AS478" s="289"/>
      <c r="AT478" s="289"/>
    </row>
    <row r="479" spans="1:46" ht="11.25">
      <c r="A479" s="253">
        <v>352</v>
      </c>
      <c r="B479" s="308" t="s">
        <v>654</v>
      </c>
      <c r="C479" s="306" t="s">
        <v>655</v>
      </c>
      <c r="E479" s="260" t="s">
        <v>852</v>
      </c>
      <c r="F479" s="39">
        <f aca="true" t="shared" si="174" ref="F479:AB479">(F129+F332)</f>
        <v>33010482.311117314</v>
      </c>
      <c r="G479" s="39">
        <f t="shared" si="174"/>
        <v>21412522.151148684</v>
      </c>
      <c r="H479" s="39">
        <f t="shared" si="174"/>
        <v>2806657.6170961247</v>
      </c>
      <c r="I479" s="39">
        <f t="shared" si="174"/>
        <v>1557848.0388170178</v>
      </c>
      <c r="J479" s="39">
        <f t="shared" si="174"/>
        <v>371870.65827932616</v>
      </c>
      <c r="K479" s="39">
        <f t="shared" si="174"/>
        <v>73380.65168175368</v>
      </c>
      <c r="L479" s="39">
        <f t="shared" si="174"/>
        <v>42817.51981779164</v>
      </c>
      <c r="M479" s="39">
        <f t="shared" si="174"/>
        <v>244.19915328611603</v>
      </c>
      <c r="N479" s="39">
        <f t="shared" si="174"/>
        <v>5580788.674493694</v>
      </c>
      <c r="O479" s="39">
        <f t="shared" si="174"/>
        <v>2262.924067441252</v>
      </c>
      <c r="P479" s="39">
        <f t="shared" si="174"/>
        <v>21412522.151148684</v>
      </c>
      <c r="Q479" s="39">
        <f t="shared" si="174"/>
        <v>2806657.6170961247</v>
      </c>
      <c r="R479" s="39">
        <f t="shared" si="174"/>
        <v>1557848.0388170178</v>
      </c>
      <c r="S479" s="39">
        <f t="shared" si="174"/>
        <v>371870.65827932616</v>
      </c>
      <c r="T479" s="39">
        <f t="shared" si="174"/>
        <v>67834.64523293957</v>
      </c>
      <c r="U479" s="39">
        <f t="shared" si="174"/>
        <v>0</v>
      </c>
      <c r="V479" s="39">
        <f t="shared" si="174"/>
        <v>4790.691989546091</v>
      </c>
      <c r="W479" s="39">
        <f t="shared" si="174"/>
        <v>0</v>
      </c>
      <c r="X479" s="39">
        <f t="shared" si="174"/>
        <v>244.19915328611603</v>
      </c>
      <c r="Y479" s="39">
        <f t="shared" si="174"/>
        <v>38827.4541571961</v>
      </c>
      <c r="Z479" s="39">
        <f t="shared" si="174"/>
        <v>5580788.674493694</v>
      </c>
      <c r="AA479" s="39">
        <f t="shared" si="174"/>
        <v>125.74383140645253</v>
      </c>
      <c r="AB479" s="39">
        <f t="shared" si="174"/>
        <v>2024.3292051609671</v>
      </c>
      <c r="AC479" s="39"/>
      <c r="AD479" s="39"/>
      <c r="AE479" s="39"/>
      <c r="AF479" s="39"/>
      <c r="AG479" s="39"/>
      <c r="AH479"/>
      <c r="AI479"/>
      <c r="AJ479"/>
      <c r="AK479"/>
      <c r="AL479"/>
      <c r="AM479"/>
      <c r="AN479"/>
      <c r="AO479" s="289"/>
      <c r="AP479" s="289"/>
      <c r="AQ479" s="289"/>
      <c r="AR479" s="289"/>
      <c r="AS479" s="289"/>
      <c r="AT479" s="289"/>
    </row>
    <row r="480" spans="1:46" ht="11.25">
      <c r="A480" s="253">
        <v>353</v>
      </c>
      <c r="B480" s="261" t="s">
        <v>656</v>
      </c>
      <c r="C480" s="306" t="s">
        <v>657</v>
      </c>
      <c r="E480" s="260" t="s">
        <v>852</v>
      </c>
      <c r="F480" s="39">
        <f aca="true" t="shared" si="175" ref="F480:AB480">(F131+F339)</f>
        <v>43272327.47291748</v>
      </c>
      <c r="G480" s="39">
        <f t="shared" si="175"/>
        <v>32332786.74931218</v>
      </c>
      <c r="H480" s="39">
        <f t="shared" si="175"/>
        <v>6450783.003781796</v>
      </c>
      <c r="I480" s="39">
        <f t="shared" si="175"/>
        <v>1605286.0926518766</v>
      </c>
      <c r="J480" s="39">
        <f t="shared" si="175"/>
        <v>338773.36110103247</v>
      </c>
      <c r="K480" s="39">
        <f t="shared" si="175"/>
        <v>1945518.190802808</v>
      </c>
      <c r="L480" s="39">
        <f t="shared" si="175"/>
        <v>220458.36608704276</v>
      </c>
      <c r="M480" s="39">
        <f t="shared" si="175"/>
        <v>367448.3785011261</v>
      </c>
      <c r="N480" s="39">
        <f t="shared" si="175"/>
        <v>41579.31146203551</v>
      </c>
      <c r="O480" s="39">
        <f t="shared" si="175"/>
        <v>47324.1558832273</v>
      </c>
      <c r="P480" s="39">
        <f t="shared" si="175"/>
        <v>32332786.74931218</v>
      </c>
      <c r="Q480" s="39">
        <f t="shared" si="175"/>
        <v>6450783.003781796</v>
      </c>
      <c r="R480" s="39">
        <f t="shared" si="175"/>
        <v>1605286.0926518766</v>
      </c>
      <c r="S480" s="39">
        <f t="shared" si="175"/>
        <v>338773.36110103247</v>
      </c>
      <c r="T480" s="39">
        <f t="shared" si="175"/>
        <v>1379482.9621371918</v>
      </c>
      <c r="U480" s="39">
        <f t="shared" si="175"/>
        <v>2589.777122120643</v>
      </c>
      <c r="V480" s="39">
        <f t="shared" si="175"/>
        <v>562619.5290291707</v>
      </c>
      <c r="W480" s="39">
        <f t="shared" si="175"/>
        <v>35142.56820108211</v>
      </c>
      <c r="X480" s="39">
        <f t="shared" si="175"/>
        <v>367448.3785011261</v>
      </c>
      <c r="Y480" s="39">
        <f t="shared" si="175"/>
        <v>182647.63643098285</v>
      </c>
      <c r="Z480" s="39">
        <f t="shared" si="175"/>
        <v>41579.31146203551</v>
      </c>
      <c r="AA480" s="39">
        <f t="shared" si="175"/>
        <v>4364.821415787355</v>
      </c>
      <c r="AB480" s="39">
        <f t="shared" si="175"/>
        <v>38860.5878541416</v>
      </c>
      <c r="AC480" s="39"/>
      <c r="AD480" s="39"/>
      <c r="AE480" s="39"/>
      <c r="AF480" s="39"/>
      <c r="AG480" s="39"/>
      <c r="AH480"/>
      <c r="AI480"/>
      <c r="AJ480"/>
      <c r="AK480"/>
      <c r="AL480"/>
      <c r="AM480"/>
      <c r="AN480"/>
      <c r="AO480" s="289"/>
      <c r="AP480" s="289"/>
      <c r="AQ480" s="289"/>
      <c r="AR480" s="289"/>
      <c r="AS480" s="289"/>
      <c r="AT480" s="289"/>
    </row>
    <row r="481" spans="1:46" ht="11.25">
      <c r="A481" s="253">
        <v>354</v>
      </c>
      <c r="B481" s="308" t="s">
        <v>658</v>
      </c>
      <c r="C481" s="262" t="s">
        <v>659</v>
      </c>
      <c r="E481" s="260" t="s">
        <v>852</v>
      </c>
      <c r="F481" s="39">
        <f aca="true" t="shared" si="176" ref="F481:AB481">(F347)</f>
        <v>2946383</v>
      </c>
      <c r="G481" s="39">
        <f t="shared" si="176"/>
        <v>2189902.874220258</v>
      </c>
      <c r="H481" s="39">
        <f t="shared" si="176"/>
        <v>252482.43971945927</v>
      </c>
      <c r="I481" s="39">
        <f t="shared" si="176"/>
        <v>17080.92405842748</v>
      </c>
      <c r="J481" s="39">
        <f t="shared" si="176"/>
        <v>1389.0247144264579</v>
      </c>
      <c r="K481" s="39">
        <f t="shared" si="176"/>
        <v>1666.7614525601505</v>
      </c>
      <c r="L481" s="39">
        <f t="shared" si="176"/>
        <v>37.732549373245256</v>
      </c>
      <c r="M481" s="39">
        <f t="shared" si="176"/>
        <v>50.34098085427441</v>
      </c>
      <c r="N481" s="39">
        <f t="shared" si="176"/>
        <v>483749.28954769694</v>
      </c>
      <c r="O481" s="39">
        <f t="shared" si="176"/>
        <v>23.612756943827225</v>
      </c>
      <c r="P481" s="39">
        <f t="shared" si="176"/>
        <v>2189902.874220258</v>
      </c>
      <c r="Q481" s="39">
        <f t="shared" si="176"/>
        <v>252482.43971945927</v>
      </c>
      <c r="R481" s="39">
        <f t="shared" si="176"/>
        <v>17080.92405842748</v>
      </c>
      <c r="S481" s="39">
        <f t="shared" si="176"/>
        <v>1389.0247144264579</v>
      </c>
      <c r="T481" s="39">
        <f t="shared" si="176"/>
        <v>1210.6846654480698</v>
      </c>
      <c r="U481" s="39">
        <f t="shared" si="176"/>
        <v>2.6206497412748537</v>
      </c>
      <c r="V481" s="39">
        <f t="shared" si="176"/>
        <v>453.45613737080566</v>
      </c>
      <c r="W481" s="39">
        <f t="shared" si="176"/>
        <v>7.380586634656219</v>
      </c>
      <c r="X481" s="39">
        <f t="shared" si="176"/>
        <v>50.34098085427441</v>
      </c>
      <c r="Y481" s="39">
        <f t="shared" si="176"/>
        <v>30.35196273858904</v>
      </c>
      <c r="Z481" s="39">
        <f t="shared" si="176"/>
        <v>483749.28954769694</v>
      </c>
      <c r="AA481" s="39">
        <f t="shared" si="176"/>
        <v>2.6206497412748537</v>
      </c>
      <c r="AB481" s="39">
        <f t="shared" si="176"/>
        <v>20.992107202552372</v>
      </c>
      <c r="AC481" s="39"/>
      <c r="AD481" s="39"/>
      <c r="AE481" s="39"/>
      <c r="AF481" s="39"/>
      <c r="AG481" s="39"/>
      <c r="AH481"/>
      <c r="AI481"/>
      <c r="AJ481"/>
      <c r="AK481"/>
      <c r="AL481"/>
      <c r="AM481"/>
      <c r="AN481"/>
      <c r="AO481" s="289"/>
      <c r="AP481" s="289"/>
      <c r="AQ481" s="289"/>
      <c r="AR481" s="289"/>
      <c r="AS481" s="289"/>
      <c r="AT481" s="289"/>
    </row>
    <row r="482" spans="1:46" ht="11.25">
      <c r="A482" s="253">
        <v>355</v>
      </c>
      <c r="B482" s="261" t="s">
        <v>660</v>
      </c>
      <c r="C482" s="262" t="s">
        <v>661</v>
      </c>
      <c r="E482" s="260" t="s">
        <v>852</v>
      </c>
      <c r="F482" s="39">
        <f aca="true" t="shared" si="177" ref="F482:AB482">(F478+F479+F480+F481)</f>
        <v>253944429.92828274</v>
      </c>
      <c r="G482" s="39">
        <f t="shared" si="177"/>
        <v>169878267.49181175</v>
      </c>
      <c r="H482" s="39">
        <f t="shared" si="177"/>
        <v>30287033.242607947</v>
      </c>
      <c r="I482" s="39">
        <f t="shared" si="177"/>
        <v>23609236.68373722</v>
      </c>
      <c r="J482" s="39">
        <f t="shared" si="177"/>
        <v>9785316.935104497</v>
      </c>
      <c r="K482" s="39">
        <f t="shared" si="177"/>
        <v>11903677.435566071</v>
      </c>
      <c r="L482" s="39">
        <f t="shared" si="177"/>
        <v>616495.4124230257</v>
      </c>
      <c r="M482" s="39">
        <f t="shared" si="177"/>
        <v>450027.59915342304</v>
      </c>
      <c r="N482" s="39">
        <f t="shared" si="177"/>
        <v>6572791.7775920015</v>
      </c>
      <c r="O482" s="39">
        <f t="shared" si="177"/>
        <v>841583.350286789</v>
      </c>
      <c r="P482" s="39">
        <f t="shared" si="177"/>
        <v>169878267.49181175</v>
      </c>
      <c r="Q482" s="39">
        <f t="shared" si="177"/>
        <v>30287033.242607947</v>
      </c>
      <c r="R482" s="39">
        <f t="shared" si="177"/>
        <v>23609236.68373722</v>
      </c>
      <c r="S482" s="39">
        <f t="shared" si="177"/>
        <v>9785316.935104497</v>
      </c>
      <c r="T482" s="39">
        <f t="shared" si="177"/>
        <v>8535533.214958746</v>
      </c>
      <c r="U482" s="39">
        <f t="shared" si="177"/>
        <v>38538.966013254365</v>
      </c>
      <c r="V482" s="39">
        <f t="shared" si="177"/>
        <v>3329605.254594075</v>
      </c>
      <c r="W482" s="39">
        <f t="shared" si="177"/>
        <v>394072.54121947393</v>
      </c>
      <c r="X482" s="39">
        <f t="shared" si="177"/>
        <v>450027.59915342304</v>
      </c>
      <c r="Y482" s="39">
        <f t="shared" si="177"/>
        <v>222422.87120355174</v>
      </c>
      <c r="Z482" s="39">
        <f t="shared" si="177"/>
        <v>6572791.7775920015</v>
      </c>
      <c r="AA482" s="39">
        <f t="shared" si="177"/>
        <v>786317.188635978</v>
      </c>
      <c r="AB482" s="39">
        <f t="shared" si="177"/>
        <v>55266.16165081132</v>
      </c>
      <c r="AC482" s="39"/>
      <c r="AD482" s="39"/>
      <c r="AE482" s="39"/>
      <c r="AF482" s="39"/>
      <c r="AG482" s="39"/>
      <c r="AH482"/>
      <c r="AI482"/>
      <c r="AJ482"/>
      <c r="AK482"/>
      <c r="AL482"/>
      <c r="AM482"/>
      <c r="AN482"/>
      <c r="AO482" s="289"/>
      <c r="AP482" s="289"/>
      <c r="AQ482" s="289"/>
      <c r="AR482" s="289"/>
      <c r="AS482" s="289"/>
      <c r="AT482" s="289"/>
    </row>
    <row r="483" spans="1:46" ht="11.25">
      <c r="A483" s="253">
        <v>356</v>
      </c>
      <c r="B483" s="308" t="s">
        <v>634</v>
      </c>
      <c r="C483" s="262" t="s">
        <v>662</v>
      </c>
      <c r="E483" s="260" t="s">
        <v>852</v>
      </c>
      <c r="F483" s="39">
        <f aca="true" t="shared" si="178" ref="F483:AB483">(F437)</f>
        <v>64916973.0193295</v>
      </c>
      <c r="G483" s="39">
        <f t="shared" si="178"/>
        <v>41145534.86287704</v>
      </c>
      <c r="H483" s="39">
        <f t="shared" si="178"/>
        <v>7963279.574630112</v>
      </c>
      <c r="I483" s="39">
        <f t="shared" si="178"/>
        <v>7162026.400471583</v>
      </c>
      <c r="J483" s="39">
        <f t="shared" si="178"/>
        <v>2902467.6867617355</v>
      </c>
      <c r="K483" s="39">
        <f t="shared" si="178"/>
        <v>3101800.3604303626</v>
      </c>
      <c r="L483" s="39">
        <f t="shared" si="178"/>
        <v>621292.4541864992</v>
      </c>
      <c r="M483" s="39">
        <f t="shared" si="178"/>
        <v>183428.08352308697</v>
      </c>
      <c r="N483" s="39">
        <f t="shared" si="178"/>
        <v>1202935.9822537894</v>
      </c>
      <c r="O483" s="39">
        <f t="shared" si="178"/>
        <v>210091.48210863624</v>
      </c>
      <c r="P483" s="39">
        <f t="shared" si="178"/>
        <v>41145534.86287704</v>
      </c>
      <c r="Q483" s="39">
        <f t="shared" si="178"/>
        <v>7963279.574630112</v>
      </c>
      <c r="R483" s="39">
        <f t="shared" si="178"/>
        <v>7162026.400471583</v>
      </c>
      <c r="S483" s="39">
        <f t="shared" si="178"/>
        <v>2902467.6867617355</v>
      </c>
      <c r="T483" s="39">
        <f t="shared" si="178"/>
        <v>2302398.7645831686</v>
      </c>
      <c r="U483" s="39">
        <f t="shared" si="178"/>
        <v>6697.509591244002</v>
      </c>
      <c r="V483" s="39">
        <f t="shared" si="178"/>
        <v>773442.902536713</v>
      </c>
      <c r="W483" s="39">
        <f t="shared" si="178"/>
        <v>114852.13169339212</v>
      </c>
      <c r="X483" s="39">
        <f t="shared" si="178"/>
        <v>183428.08352308697</v>
      </c>
      <c r="Y483" s="39">
        <f t="shared" si="178"/>
        <v>501866.95619257586</v>
      </c>
      <c r="Z483" s="39">
        <f t="shared" si="178"/>
        <v>1202935.9822537894</v>
      </c>
      <c r="AA483" s="39">
        <f t="shared" si="178"/>
        <v>187248.0966371141</v>
      </c>
      <c r="AB483" s="39">
        <f t="shared" si="178"/>
        <v>10708.057473305525</v>
      </c>
      <c r="AC483" s="39"/>
      <c r="AD483" s="39"/>
      <c r="AE483" s="39"/>
      <c r="AF483" s="39"/>
      <c r="AG483" s="39"/>
      <c r="AH483"/>
      <c r="AI483"/>
      <c r="AJ483"/>
      <c r="AK483"/>
      <c r="AL483"/>
      <c r="AM483"/>
      <c r="AN483"/>
      <c r="AO483" s="289"/>
      <c r="AP483" s="289"/>
      <c r="AQ483" s="289"/>
      <c r="AR483" s="289"/>
      <c r="AS483" s="289"/>
      <c r="AT483" s="289"/>
    </row>
    <row r="484" spans="1:46" ht="11.25">
      <c r="A484" s="253">
        <v>357</v>
      </c>
      <c r="B484" s="308" t="s">
        <v>636</v>
      </c>
      <c r="C484" s="262" t="s">
        <v>663</v>
      </c>
      <c r="E484" s="260" t="s">
        <v>852</v>
      </c>
      <c r="F484" s="39">
        <f aca="true" t="shared" si="179" ref="F484:AB484">(F188+F378+F405)</f>
        <v>68305779.70028412</v>
      </c>
      <c r="G484" s="39">
        <f t="shared" si="179"/>
        <v>45853777.904577844</v>
      </c>
      <c r="H484" s="39">
        <f t="shared" si="179"/>
        <v>8116321.551965473</v>
      </c>
      <c r="I484" s="39">
        <f t="shared" si="179"/>
        <v>5875900.562601674</v>
      </c>
      <c r="J484" s="39">
        <f t="shared" si="179"/>
        <v>2634892.4143971764</v>
      </c>
      <c r="K484" s="39">
        <f t="shared" si="179"/>
        <v>3076270.982997407</v>
      </c>
      <c r="L484" s="39">
        <f t="shared" si="179"/>
        <v>764041.534787123</v>
      </c>
      <c r="M484" s="39">
        <f t="shared" si="179"/>
        <v>294423.33428231726</v>
      </c>
      <c r="N484" s="39">
        <f t="shared" si="179"/>
        <v>1886181.962027173</v>
      </c>
      <c r="O484" s="39">
        <f t="shared" si="179"/>
        <v>174710.5903192713</v>
      </c>
      <c r="P484" s="39">
        <f t="shared" si="179"/>
        <v>45853777.904577844</v>
      </c>
      <c r="Q484" s="39">
        <f t="shared" si="179"/>
        <v>8116321.551965473</v>
      </c>
      <c r="R484" s="39">
        <f t="shared" si="179"/>
        <v>5875900.562601674</v>
      </c>
      <c r="S484" s="39">
        <f t="shared" si="179"/>
        <v>2634892.4143971764</v>
      </c>
      <c r="T484" s="39">
        <f t="shared" si="179"/>
        <v>2303295.3852543146</v>
      </c>
      <c r="U484" s="39">
        <f t="shared" si="179"/>
        <v>8781.528377755258</v>
      </c>
      <c r="V484" s="39">
        <f t="shared" si="179"/>
        <v>742369.9836809655</v>
      </c>
      <c r="W484" s="39">
        <f t="shared" si="179"/>
        <v>104283.0032353846</v>
      </c>
      <c r="X484" s="39">
        <f t="shared" si="179"/>
        <v>294423.33428231726</v>
      </c>
      <c r="Y484" s="39">
        <f t="shared" si="179"/>
        <v>657953.4795220707</v>
      </c>
      <c r="Z484" s="39">
        <f t="shared" si="179"/>
        <v>1886181.962027173</v>
      </c>
      <c r="AA484" s="39">
        <f t="shared" si="179"/>
        <v>150533.1487491205</v>
      </c>
      <c r="AB484" s="39">
        <f t="shared" si="179"/>
        <v>14195.634942503144</v>
      </c>
      <c r="AC484" s="39"/>
      <c r="AD484" s="39"/>
      <c r="AE484" s="39"/>
      <c r="AF484" s="39"/>
      <c r="AG484" s="39"/>
      <c r="AH484"/>
      <c r="AI484"/>
      <c r="AJ484"/>
      <c r="AK484"/>
      <c r="AL484"/>
      <c r="AM484"/>
      <c r="AN484"/>
      <c r="AO484" s="289"/>
      <c r="AP484" s="289"/>
      <c r="AQ484" s="289"/>
      <c r="AR484" s="289"/>
      <c r="AS484" s="289"/>
      <c r="AT484" s="289"/>
    </row>
    <row r="485" spans="1:46" ht="11.25">
      <c r="A485" s="253">
        <v>358</v>
      </c>
      <c r="B485" s="261" t="s">
        <v>664</v>
      </c>
      <c r="C485" s="262" t="s">
        <v>665</v>
      </c>
      <c r="E485" s="260" t="s">
        <v>852</v>
      </c>
      <c r="F485" s="39">
        <f aca="true" t="shared" si="180" ref="F485:AB485">(F482+F483+F484)</f>
        <v>387167182.64789635</v>
      </c>
      <c r="G485" s="39">
        <f t="shared" si="180"/>
        <v>256877580.25926664</v>
      </c>
      <c r="H485" s="39">
        <f t="shared" si="180"/>
        <v>46366634.36920354</v>
      </c>
      <c r="I485" s="39">
        <f t="shared" si="180"/>
        <v>36647163.64681047</v>
      </c>
      <c r="J485" s="39">
        <f t="shared" si="180"/>
        <v>15322677.036263408</v>
      </c>
      <c r="K485" s="39">
        <f t="shared" si="180"/>
        <v>18081748.77899384</v>
      </c>
      <c r="L485" s="39">
        <f t="shared" si="180"/>
        <v>2001829.401396648</v>
      </c>
      <c r="M485" s="39">
        <f t="shared" si="180"/>
        <v>927879.0169588272</v>
      </c>
      <c r="N485" s="39">
        <f t="shared" si="180"/>
        <v>9661909.721872965</v>
      </c>
      <c r="O485" s="39">
        <f t="shared" si="180"/>
        <v>1226385.4227146965</v>
      </c>
      <c r="P485" s="39">
        <f t="shared" si="180"/>
        <v>256877580.25926664</v>
      </c>
      <c r="Q485" s="39">
        <f t="shared" si="180"/>
        <v>46366634.36920354</v>
      </c>
      <c r="R485" s="39">
        <f t="shared" si="180"/>
        <v>36647163.64681047</v>
      </c>
      <c r="S485" s="39">
        <f t="shared" si="180"/>
        <v>15322677.036263408</v>
      </c>
      <c r="T485" s="39">
        <f t="shared" si="180"/>
        <v>13141227.364796229</v>
      </c>
      <c r="U485" s="39">
        <f t="shared" si="180"/>
        <v>54018.00398225362</v>
      </c>
      <c r="V485" s="39">
        <f t="shared" si="180"/>
        <v>4845418.140811753</v>
      </c>
      <c r="W485" s="39">
        <f t="shared" si="180"/>
        <v>613207.6761482507</v>
      </c>
      <c r="X485" s="39">
        <f t="shared" si="180"/>
        <v>927879.0169588272</v>
      </c>
      <c r="Y485" s="39">
        <f t="shared" si="180"/>
        <v>1382243.3069181982</v>
      </c>
      <c r="Z485" s="39">
        <f t="shared" si="180"/>
        <v>9661909.721872965</v>
      </c>
      <c r="AA485" s="39">
        <f t="shared" si="180"/>
        <v>1124098.4340222126</v>
      </c>
      <c r="AB485" s="39">
        <f t="shared" si="180"/>
        <v>80169.85406662</v>
      </c>
      <c r="AC485" s="39"/>
      <c r="AD485" s="39"/>
      <c r="AE485" s="39"/>
      <c r="AF485" s="39"/>
      <c r="AG485" s="39"/>
      <c r="AH485"/>
      <c r="AI485"/>
      <c r="AJ485"/>
      <c r="AK485"/>
      <c r="AL485"/>
      <c r="AM485"/>
      <c r="AN485"/>
      <c r="AO485" s="289"/>
      <c r="AP485" s="289"/>
      <c r="AQ485" s="289"/>
      <c r="AR485" s="289"/>
      <c r="AS485" s="289"/>
      <c r="AT485" s="289"/>
    </row>
    <row r="486" spans="6:46" ht="11.25"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/>
      <c r="AI486"/>
      <c r="AJ486"/>
      <c r="AK486"/>
      <c r="AL486"/>
      <c r="AM486"/>
      <c r="AN486"/>
      <c r="AO486" s="289"/>
      <c r="AP486" s="289"/>
      <c r="AQ486" s="289"/>
      <c r="AR486" s="289"/>
      <c r="AS486" s="289"/>
      <c r="AT486" s="289"/>
    </row>
    <row r="487" spans="1:46" ht="11.25">
      <c r="A487" s="253">
        <v>359</v>
      </c>
      <c r="B487" s="261" t="s">
        <v>666</v>
      </c>
      <c r="C487" s="262" t="s">
        <v>667</v>
      </c>
      <c r="E487" s="260" t="s">
        <v>852</v>
      </c>
      <c r="F487" s="39">
        <f aca="true" t="shared" si="181" ref="F487:AB487">(F463+F469+F475+F485)</f>
        <v>1482882073.7499998</v>
      </c>
      <c r="G487" s="39">
        <f t="shared" si="181"/>
        <v>829792248.3789469</v>
      </c>
      <c r="H487" s="39">
        <f t="shared" si="181"/>
        <v>178414819.77393007</v>
      </c>
      <c r="I487" s="39">
        <f t="shared" si="181"/>
        <v>195019238.8182758</v>
      </c>
      <c r="J487" s="39">
        <f t="shared" si="181"/>
        <v>118565214.46552512</v>
      </c>
      <c r="K487" s="39">
        <f t="shared" si="181"/>
        <v>113464059.0941744</v>
      </c>
      <c r="L487" s="39">
        <f t="shared" si="181"/>
        <v>7258308.855133613</v>
      </c>
      <c r="M487" s="39">
        <f t="shared" si="181"/>
        <v>24563565.988354996</v>
      </c>
      <c r="N487" s="39">
        <f t="shared" si="181"/>
        <v>13903776.715754623</v>
      </c>
      <c r="O487" s="39">
        <f t="shared" si="181"/>
        <v>1900841.6599045394</v>
      </c>
      <c r="P487" s="39">
        <f t="shared" si="181"/>
        <v>829792248.3789469</v>
      </c>
      <c r="Q487" s="39">
        <f t="shared" si="181"/>
        <v>178414819.77393007</v>
      </c>
      <c r="R487" s="39">
        <f t="shared" si="181"/>
        <v>195019238.8182758</v>
      </c>
      <c r="S487" s="39">
        <f t="shared" si="181"/>
        <v>118565214.46552512</v>
      </c>
      <c r="T487" s="39">
        <f t="shared" si="181"/>
        <v>100139880.63010699</v>
      </c>
      <c r="U487" s="39">
        <f t="shared" si="181"/>
        <v>263951.75083494565</v>
      </c>
      <c r="V487" s="39">
        <f t="shared" si="181"/>
        <v>13060226.7132325</v>
      </c>
      <c r="W487" s="39">
        <f t="shared" si="181"/>
        <v>897894.2523984831</v>
      </c>
      <c r="X487" s="39">
        <f t="shared" si="181"/>
        <v>24563565.988354996</v>
      </c>
      <c r="Y487" s="39">
        <f t="shared" si="181"/>
        <v>6360414.602735129</v>
      </c>
      <c r="Z487" s="39">
        <f t="shared" si="181"/>
        <v>13903776.715754623</v>
      </c>
      <c r="AA487" s="39">
        <f t="shared" si="181"/>
        <v>1390406.7309401853</v>
      </c>
      <c r="AB487" s="39">
        <f t="shared" si="181"/>
        <v>510434.9289643544</v>
      </c>
      <c r="AC487" s="39"/>
      <c r="AD487" s="39"/>
      <c r="AE487" s="39"/>
      <c r="AF487" s="39"/>
      <c r="AG487" s="39"/>
      <c r="AH487"/>
      <c r="AI487"/>
      <c r="AJ487"/>
      <c r="AK487"/>
      <c r="AL487"/>
      <c r="AM487"/>
      <c r="AN487"/>
      <c r="AO487" s="289"/>
      <c r="AP487" s="289"/>
      <c r="AQ487" s="289"/>
      <c r="AR487" s="289"/>
      <c r="AS487" s="289"/>
      <c r="AT487" s="289"/>
    </row>
    <row r="488" spans="6:46" ht="11.25"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/>
      <c r="AI488"/>
      <c r="AJ488"/>
      <c r="AK488"/>
      <c r="AL488"/>
      <c r="AM488"/>
      <c r="AN488"/>
      <c r="AO488" s="289"/>
      <c r="AP488" s="289"/>
      <c r="AQ488" s="289"/>
      <c r="AR488" s="289"/>
      <c r="AS488" s="289"/>
      <c r="AT488" s="289"/>
    </row>
    <row r="489" spans="1:46" ht="11.25">
      <c r="A489" s="253">
        <v>360</v>
      </c>
      <c r="B489" s="261" t="s">
        <v>1276</v>
      </c>
      <c r="C489" s="262" t="s">
        <v>668</v>
      </c>
      <c r="E489" s="260" t="s">
        <v>852</v>
      </c>
      <c r="F489" s="39">
        <f aca="true" t="shared" si="182" ref="F489:AB489">(F448-F487)</f>
        <v>2.384185791015625E-07</v>
      </c>
      <c r="G489" s="39">
        <f t="shared" si="182"/>
        <v>-1.1920928955078125E-07</v>
      </c>
      <c r="H489" s="39">
        <f t="shared" si="182"/>
        <v>0</v>
      </c>
      <c r="I489" s="39">
        <f t="shared" si="182"/>
        <v>2.9802322387695312E-08</v>
      </c>
      <c r="J489" s="39">
        <f t="shared" si="182"/>
        <v>0</v>
      </c>
      <c r="K489" s="39">
        <f t="shared" si="182"/>
        <v>1.4901161193847656E-08</v>
      </c>
      <c r="L489" s="39">
        <f t="shared" si="182"/>
        <v>0</v>
      </c>
      <c r="M489" s="39">
        <f t="shared" si="182"/>
        <v>3.725290298461914E-09</v>
      </c>
      <c r="N489" s="39">
        <f t="shared" si="182"/>
        <v>0</v>
      </c>
      <c r="O489" s="39">
        <f t="shared" si="182"/>
        <v>0</v>
      </c>
      <c r="P489" s="39">
        <f t="shared" si="182"/>
        <v>-1.1920928955078125E-07</v>
      </c>
      <c r="Q489" s="39">
        <f t="shared" si="182"/>
        <v>0</v>
      </c>
      <c r="R489" s="39">
        <f t="shared" si="182"/>
        <v>2.9802322387695312E-08</v>
      </c>
      <c r="S489" s="39">
        <f t="shared" si="182"/>
        <v>0</v>
      </c>
      <c r="T489" s="39">
        <f t="shared" si="182"/>
        <v>1.4901161193847656E-08</v>
      </c>
      <c r="U489" s="39">
        <f t="shared" si="182"/>
        <v>-5.820766091346741E-11</v>
      </c>
      <c r="V489" s="39">
        <f t="shared" si="182"/>
        <v>-1.862645149230957E-09</v>
      </c>
      <c r="W489" s="39">
        <f t="shared" si="182"/>
        <v>-1.1641532182693481E-10</v>
      </c>
      <c r="X489" s="39">
        <f t="shared" si="182"/>
        <v>3.725290298461914E-09</v>
      </c>
      <c r="Y489" s="39">
        <f t="shared" si="182"/>
        <v>9.313225746154785E-10</v>
      </c>
      <c r="Z489" s="39">
        <f t="shared" si="182"/>
        <v>0</v>
      </c>
      <c r="AA489" s="39">
        <f t="shared" si="182"/>
        <v>0</v>
      </c>
      <c r="AB489" s="39">
        <f t="shared" si="182"/>
        <v>0</v>
      </c>
      <c r="AC489" s="39"/>
      <c r="AD489" s="39"/>
      <c r="AE489" s="39"/>
      <c r="AF489" s="39"/>
      <c r="AG489" s="39"/>
      <c r="AH489"/>
      <c r="AI489"/>
      <c r="AJ489"/>
      <c r="AK489"/>
      <c r="AL489"/>
      <c r="AM489"/>
      <c r="AN489"/>
      <c r="AO489" s="289"/>
      <c r="AP489" s="289"/>
      <c r="AQ489" s="289"/>
      <c r="AR489" s="289"/>
      <c r="AS489" s="289"/>
      <c r="AT489" s="289"/>
    </row>
    <row r="490" spans="6:40" ht="11.25"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/>
      <c r="AI490"/>
      <c r="AJ490"/>
      <c r="AK490"/>
      <c r="AL490"/>
      <c r="AM490"/>
      <c r="AN490"/>
    </row>
    <row r="491" spans="1:236" ht="11.25">
      <c r="A491" s="253">
        <v>361</v>
      </c>
      <c r="B491" s="308" t="s">
        <v>669</v>
      </c>
      <c r="C491" s="262" t="s">
        <v>670</v>
      </c>
      <c r="E491" s="260" t="s">
        <v>852</v>
      </c>
      <c r="F491" s="312">
        <f aca="true" t="shared" si="183" ref="F491:AB491">(F460)</f>
        <v>932729905.824164</v>
      </c>
      <c r="G491" s="312">
        <f t="shared" si="183"/>
        <v>490539443.9818883</v>
      </c>
      <c r="H491" s="312">
        <f t="shared" si="183"/>
        <v>112573995.51527485</v>
      </c>
      <c r="I491" s="312">
        <f t="shared" si="183"/>
        <v>134494105.0889091</v>
      </c>
      <c r="J491" s="312">
        <f t="shared" si="183"/>
        <v>87883605.55397452</v>
      </c>
      <c r="K491" s="312">
        <f t="shared" si="183"/>
        <v>81617172.1079962</v>
      </c>
      <c r="L491" s="312">
        <f t="shared" si="183"/>
        <v>1541426.5664721716</v>
      </c>
      <c r="M491" s="312">
        <f t="shared" si="183"/>
        <v>20140199.6902301</v>
      </c>
      <c r="N491" s="312">
        <f t="shared" si="183"/>
        <v>3524356.655651238</v>
      </c>
      <c r="O491" s="312">
        <f t="shared" si="183"/>
        <v>415600.6637676003</v>
      </c>
      <c r="P491" s="313">
        <f t="shared" si="183"/>
        <v>490539443.9818883</v>
      </c>
      <c r="Q491" s="313">
        <f t="shared" si="183"/>
        <v>112573995.51527485</v>
      </c>
      <c r="R491" s="313">
        <f t="shared" si="183"/>
        <v>134494105.0889091</v>
      </c>
      <c r="S491" s="313">
        <f t="shared" si="183"/>
        <v>87883605.55397452</v>
      </c>
      <c r="T491" s="313">
        <f t="shared" si="183"/>
        <v>74371046.86024652</v>
      </c>
      <c r="U491" s="313">
        <f t="shared" si="183"/>
        <v>184185.33011259325</v>
      </c>
      <c r="V491" s="313">
        <f t="shared" si="183"/>
        <v>7061939.917637101</v>
      </c>
      <c r="W491" s="313">
        <f t="shared" si="183"/>
        <v>78407.67575311128</v>
      </c>
      <c r="X491" s="313">
        <f t="shared" si="183"/>
        <v>20140199.6902301</v>
      </c>
      <c r="Y491" s="313">
        <f t="shared" si="183"/>
        <v>1463018.8907190599</v>
      </c>
      <c r="Z491" s="313">
        <f t="shared" si="183"/>
        <v>3524356.655651238</v>
      </c>
      <c r="AA491" s="313">
        <f t="shared" si="183"/>
        <v>60946.63653413724</v>
      </c>
      <c r="AB491" s="313">
        <f t="shared" si="183"/>
        <v>354654.027233463</v>
      </c>
      <c r="AC491" s="313"/>
      <c r="AD491" s="313"/>
      <c r="AE491" s="313"/>
      <c r="AF491" s="313"/>
      <c r="AG491" s="313"/>
      <c r="AH491" s="314"/>
      <c r="AI491" s="314"/>
      <c r="AJ491" s="314"/>
      <c r="AK491" s="314"/>
      <c r="AL491" s="314"/>
      <c r="AM491" s="314"/>
      <c r="AN491" s="314"/>
      <c r="AO491" s="312"/>
      <c r="AP491" s="289"/>
      <c r="AQ491" s="289"/>
      <c r="AR491" s="289"/>
      <c r="AS491" s="289"/>
      <c r="AT491" s="289"/>
      <c r="AU491" s="256"/>
      <c r="AV491" s="256"/>
      <c r="AW491" s="256"/>
      <c r="AX491" s="256"/>
      <c r="AY491" s="256"/>
      <c r="AZ491" s="256"/>
      <c r="BA491" s="256"/>
      <c r="BB491" s="256"/>
      <c r="BC491" s="256"/>
      <c r="BD491" s="256"/>
      <c r="BE491" s="256"/>
      <c r="BF491" s="256"/>
      <c r="BG491" s="256"/>
      <c r="BH491" s="256"/>
      <c r="BI491" s="256"/>
      <c r="BJ491" s="256"/>
      <c r="BK491" s="256"/>
      <c r="BL491" s="256"/>
      <c r="BM491" s="256"/>
      <c r="BN491" s="256"/>
      <c r="BO491" s="256"/>
      <c r="BP491" s="256"/>
      <c r="BQ491" s="256"/>
      <c r="BR491" s="256"/>
      <c r="BS491" s="256"/>
      <c r="BT491" s="256"/>
      <c r="BU491" s="256"/>
      <c r="BV491" s="256"/>
      <c r="BW491" s="256"/>
      <c r="BX491" s="256"/>
      <c r="BY491" s="256"/>
      <c r="BZ491" s="256"/>
      <c r="CA491" s="256"/>
      <c r="CB491" s="256"/>
      <c r="CC491" s="256"/>
      <c r="CD491" s="256"/>
      <c r="CE491" s="256"/>
      <c r="CF491" s="256"/>
      <c r="CG491" s="256"/>
      <c r="CH491" s="256"/>
      <c r="CI491" s="256"/>
      <c r="CJ491" s="256"/>
      <c r="CK491" s="256"/>
      <c r="CL491" s="256"/>
      <c r="CM491" s="256"/>
      <c r="CN491" s="256"/>
      <c r="CO491" s="256"/>
      <c r="CP491" s="256"/>
      <c r="CQ491" s="256"/>
      <c r="CR491" s="256"/>
      <c r="CS491" s="256"/>
      <c r="CT491" s="256"/>
      <c r="CU491" s="256"/>
      <c r="CV491" s="256"/>
      <c r="CW491" s="256"/>
      <c r="CX491" s="256"/>
      <c r="CY491" s="256"/>
      <c r="CZ491" s="256"/>
      <c r="DA491" s="256"/>
      <c r="DB491" s="256"/>
      <c r="DC491" s="256"/>
      <c r="DD491" s="256"/>
      <c r="DE491" s="256"/>
      <c r="DF491" s="256"/>
      <c r="DG491" s="256"/>
      <c r="DH491" s="256"/>
      <c r="DI491" s="256"/>
      <c r="DJ491" s="256"/>
      <c r="DK491" s="256"/>
      <c r="DL491" s="256"/>
      <c r="DM491" s="256"/>
      <c r="DN491" s="256"/>
      <c r="DO491" s="256"/>
      <c r="DP491" s="256"/>
      <c r="DQ491" s="256"/>
      <c r="DR491" s="256"/>
      <c r="DS491" s="256"/>
      <c r="DT491" s="256"/>
      <c r="DU491" s="256"/>
      <c r="DV491" s="256"/>
      <c r="DW491" s="256"/>
      <c r="DX491" s="256"/>
      <c r="DY491" s="256"/>
      <c r="DZ491" s="256"/>
      <c r="EA491" s="256"/>
      <c r="EB491" s="256"/>
      <c r="EC491" s="256"/>
      <c r="ED491" s="256"/>
      <c r="EE491" s="256"/>
      <c r="EF491" s="256"/>
      <c r="EG491" s="256"/>
      <c r="EH491" s="256"/>
      <c r="EI491" s="256"/>
      <c r="EJ491" s="256"/>
      <c r="EK491" s="256"/>
      <c r="EL491" s="256"/>
      <c r="EM491" s="256"/>
      <c r="EN491" s="256"/>
      <c r="EO491" s="256"/>
      <c r="EP491" s="256"/>
      <c r="EQ491" s="256"/>
      <c r="ER491" s="256"/>
      <c r="ES491" s="256"/>
      <c r="ET491" s="256"/>
      <c r="EU491" s="256"/>
      <c r="EV491" s="256"/>
      <c r="EW491" s="256"/>
      <c r="EX491" s="256"/>
      <c r="EY491" s="256"/>
      <c r="EZ491" s="256"/>
      <c r="FA491" s="256"/>
      <c r="FB491" s="256"/>
      <c r="FC491" s="256"/>
      <c r="FD491" s="256"/>
      <c r="FE491" s="256"/>
      <c r="FF491" s="256"/>
      <c r="FG491" s="256"/>
      <c r="FH491" s="256"/>
      <c r="FI491" s="256"/>
      <c r="FJ491" s="256"/>
      <c r="FK491" s="256"/>
      <c r="FL491" s="256"/>
      <c r="FM491" s="256"/>
      <c r="FN491" s="256"/>
      <c r="FO491" s="256"/>
      <c r="FP491" s="256"/>
      <c r="FQ491" s="256"/>
      <c r="FR491" s="256"/>
      <c r="FS491" s="256"/>
      <c r="FT491" s="256"/>
      <c r="FU491" s="256"/>
      <c r="FV491" s="256"/>
      <c r="FW491" s="256"/>
      <c r="FX491" s="256"/>
      <c r="FY491" s="256"/>
      <c r="FZ491" s="256"/>
      <c r="GA491" s="256"/>
      <c r="GB491" s="256"/>
      <c r="GC491" s="256"/>
      <c r="GD491" s="256"/>
      <c r="GE491" s="256"/>
      <c r="GF491" s="256"/>
      <c r="GG491" s="256"/>
      <c r="GH491" s="256"/>
      <c r="GI491" s="256"/>
      <c r="GJ491" s="256"/>
      <c r="GK491" s="256"/>
      <c r="GL491" s="256"/>
      <c r="GM491" s="256"/>
      <c r="GN491" s="256"/>
      <c r="GO491" s="256"/>
      <c r="GP491" s="256"/>
      <c r="GQ491" s="256"/>
      <c r="GR491" s="256"/>
      <c r="GS491" s="256"/>
      <c r="GT491" s="256"/>
      <c r="GU491" s="256"/>
      <c r="GV491" s="256"/>
      <c r="GW491" s="256"/>
      <c r="GX491" s="256"/>
      <c r="GY491" s="256"/>
      <c r="GZ491" s="256"/>
      <c r="HA491" s="256"/>
      <c r="HB491" s="256"/>
      <c r="HC491" s="256"/>
      <c r="HD491" s="256"/>
      <c r="HE491" s="256"/>
      <c r="HF491" s="256"/>
      <c r="HG491" s="256"/>
      <c r="HH491" s="256"/>
      <c r="HI491" s="256"/>
      <c r="HJ491" s="256"/>
      <c r="HK491" s="256"/>
      <c r="HL491" s="256"/>
      <c r="HM491" s="256"/>
      <c r="HN491" s="256"/>
      <c r="HO491" s="256"/>
      <c r="HP491" s="256"/>
      <c r="HQ491" s="256"/>
      <c r="HR491" s="256"/>
      <c r="HS491" s="256"/>
      <c r="HT491" s="256"/>
      <c r="HU491" s="256"/>
      <c r="HV491" s="256"/>
      <c r="HW491" s="256"/>
      <c r="HX491" s="256"/>
      <c r="HY491" s="256"/>
      <c r="HZ491" s="256"/>
      <c r="IA491" s="256"/>
      <c r="IB491" s="256"/>
    </row>
    <row r="492" spans="1:236" ht="11.25">
      <c r="A492" s="253">
        <v>362</v>
      </c>
      <c r="B492" s="261" t="s">
        <v>671</v>
      </c>
      <c r="C492" s="262" t="s">
        <v>672</v>
      </c>
      <c r="E492" s="260" t="s">
        <v>852</v>
      </c>
      <c r="F492" s="312">
        <f aca="true" t="shared" si="184" ref="F492:AB492">(F462)</f>
        <v>32565129.734714855</v>
      </c>
      <c r="G492" s="312">
        <f t="shared" si="184"/>
        <v>17120748.405331623</v>
      </c>
      <c r="H492" s="312">
        <f t="shared" si="184"/>
        <v>3932709.8093024855</v>
      </c>
      <c r="I492" s="312">
        <f t="shared" si="184"/>
        <v>4331867.733681692</v>
      </c>
      <c r="J492" s="312">
        <f t="shared" si="184"/>
        <v>2967659.1822978067</v>
      </c>
      <c r="K492" s="312">
        <f t="shared" si="184"/>
        <v>2769794.6081234273</v>
      </c>
      <c r="L492" s="312">
        <f t="shared" si="184"/>
        <v>-161.28003663786873</v>
      </c>
      <c r="M492" s="312">
        <f t="shared" si="184"/>
        <v>889661.0196735433</v>
      </c>
      <c r="N492" s="312">
        <f t="shared" si="184"/>
        <v>210873.58192268785</v>
      </c>
      <c r="O492" s="312">
        <f t="shared" si="184"/>
        <v>7712.5214738833365</v>
      </c>
      <c r="P492" s="313">
        <f t="shared" si="184"/>
        <v>17120748.405331623</v>
      </c>
      <c r="Q492" s="313">
        <f t="shared" si="184"/>
        <v>3932709.8093024855</v>
      </c>
      <c r="R492" s="313">
        <f t="shared" si="184"/>
        <v>4331867.733681692</v>
      </c>
      <c r="S492" s="313">
        <f t="shared" si="184"/>
        <v>2967659.1822978067</v>
      </c>
      <c r="T492" s="313">
        <f t="shared" si="184"/>
        <v>2559336.031181268</v>
      </c>
      <c r="U492" s="313">
        <f t="shared" si="184"/>
        <v>5483.613581911677</v>
      </c>
      <c r="V492" s="313">
        <f t="shared" si="184"/>
        <v>224184.4717206281</v>
      </c>
      <c r="W492" s="313">
        <f t="shared" si="184"/>
        <v>1.4261740457338883E-18</v>
      </c>
      <c r="X492" s="313">
        <f t="shared" si="184"/>
        <v>889661.0196735433</v>
      </c>
      <c r="Y492" s="313">
        <f t="shared" si="184"/>
        <v>-175.8340045915934</v>
      </c>
      <c r="Z492" s="313">
        <f t="shared" si="184"/>
        <v>210873.58192268785</v>
      </c>
      <c r="AA492" s="313">
        <f t="shared" si="184"/>
        <v>0</v>
      </c>
      <c r="AB492" s="313">
        <f t="shared" si="184"/>
        <v>17483.58150518503</v>
      </c>
      <c r="AC492" s="313"/>
      <c r="AD492" s="313"/>
      <c r="AE492" s="313"/>
      <c r="AF492" s="313"/>
      <c r="AG492" s="313"/>
      <c r="AH492" s="314"/>
      <c r="AI492" s="314"/>
      <c r="AJ492" s="314"/>
      <c r="AK492" s="314"/>
      <c r="AL492" s="314"/>
      <c r="AM492" s="314"/>
      <c r="AN492" s="314"/>
      <c r="AO492" s="312"/>
      <c r="AP492" s="289"/>
      <c r="AQ492" s="289"/>
      <c r="AR492" s="289"/>
      <c r="AS492" s="289"/>
      <c r="AT492" s="289"/>
      <c r="AU492" s="256"/>
      <c r="AV492" s="256"/>
      <c r="AW492" s="256"/>
      <c r="AX492" s="256"/>
      <c r="AY492" s="256"/>
      <c r="AZ492" s="256"/>
      <c r="BA492" s="256"/>
      <c r="BB492" s="256"/>
      <c r="BC492" s="256"/>
      <c r="BD492" s="256"/>
      <c r="BE492" s="256"/>
      <c r="BF492" s="256"/>
      <c r="BG492" s="256"/>
      <c r="BH492" s="256"/>
      <c r="BI492" s="256"/>
      <c r="BJ492" s="256"/>
      <c r="BK492" s="256"/>
      <c r="BL492" s="256"/>
      <c r="BM492" s="256"/>
      <c r="BN492" s="256"/>
      <c r="BO492" s="256"/>
      <c r="BP492" s="256"/>
      <c r="BQ492" s="256"/>
      <c r="BR492" s="256"/>
      <c r="BS492" s="256"/>
      <c r="BT492" s="256"/>
      <c r="BU492" s="256"/>
      <c r="BV492" s="256"/>
      <c r="BW492" s="256"/>
      <c r="BX492" s="256"/>
      <c r="BY492" s="256"/>
      <c r="BZ492" s="256"/>
      <c r="CA492" s="256"/>
      <c r="CB492" s="256"/>
      <c r="CC492" s="256"/>
      <c r="CD492" s="256"/>
      <c r="CE492" s="256"/>
      <c r="CF492" s="256"/>
      <c r="CG492" s="256"/>
      <c r="CH492" s="256"/>
      <c r="CI492" s="256"/>
      <c r="CJ492" s="256"/>
      <c r="CK492" s="256"/>
      <c r="CL492" s="256"/>
      <c r="CM492" s="256"/>
      <c r="CN492" s="256"/>
      <c r="CO492" s="256"/>
      <c r="CP492" s="256"/>
      <c r="CQ492" s="256"/>
      <c r="CR492" s="256"/>
      <c r="CS492" s="256"/>
      <c r="CT492" s="256"/>
      <c r="CU492" s="256"/>
      <c r="CV492" s="256"/>
      <c r="CW492" s="256"/>
      <c r="CX492" s="256"/>
      <c r="CY492" s="256"/>
      <c r="CZ492" s="256"/>
      <c r="DA492" s="256"/>
      <c r="DB492" s="256"/>
      <c r="DC492" s="256"/>
      <c r="DD492" s="256"/>
      <c r="DE492" s="256"/>
      <c r="DF492" s="256"/>
      <c r="DG492" s="256"/>
      <c r="DH492" s="256"/>
      <c r="DI492" s="256"/>
      <c r="DJ492" s="256"/>
      <c r="DK492" s="256"/>
      <c r="DL492" s="256"/>
      <c r="DM492" s="256"/>
      <c r="DN492" s="256"/>
      <c r="DO492" s="256"/>
      <c r="DP492" s="256"/>
      <c r="DQ492" s="256"/>
      <c r="DR492" s="256"/>
      <c r="DS492" s="256"/>
      <c r="DT492" s="256"/>
      <c r="DU492" s="256"/>
      <c r="DV492" s="256"/>
      <c r="DW492" s="256"/>
      <c r="DX492" s="256"/>
      <c r="DY492" s="256"/>
      <c r="DZ492" s="256"/>
      <c r="EA492" s="256"/>
      <c r="EB492" s="256"/>
      <c r="EC492" s="256"/>
      <c r="ED492" s="256"/>
      <c r="EE492" s="256"/>
      <c r="EF492" s="256"/>
      <c r="EG492" s="256"/>
      <c r="EH492" s="256"/>
      <c r="EI492" s="256"/>
      <c r="EJ492" s="256"/>
      <c r="EK492" s="256"/>
      <c r="EL492" s="256"/>
      <c r="EM492" s="256"/>
      <c r="EN492" s="256"/>
      <c r="EO492" s="256"/>
      <c r="EP492" s="256"/>
      <c r="EQ492" s="256"/>
      <c r="ER492" s="256"/>
      <c r="ES492" s="256"/>
      <c r="ET492" s="256"/>
      <c r="EU492" s="256"/>
      <c r="EV492" s="256"/>
      <c r="EW492" s="256"/>
      <c r="EX492" s="256"/>
      <c r="EY492" s="256"/>
      <c r="EZ492" s="256"/>
      <c r="FA492" s="256"/>
      <c r="FB492" s="256"/>
      <c r="FC492" s="256"/>
      <c r="FD492" s="256"/>
      <c r="FE492" s="256"/>
      <c r="FF492" s="256"/>
      <c r="FG492" s="256"/>
      <c r="FH492" s="256"/>
      <c r="FI492" s="256"/>
      <c r="FJ492" s="256"/>
      <c r="FK492" s="256"/>
      <c r="FL492" s="256"/>
      <c r="FM492" s="256"/>
      <c r="FN492" s="256"/>
      <c r="FO492" s="256"/>
      <c r="FP492" s="256"/>
      <c r="FQ492" s="256"/>
      <c r="FR492" s="256"/>
      <c r="FS492" s="256"/>
      <c r="FT492" s="256"/>
      <c r="FU492" s="256"/>
      <c r="FV492" s="256"/>
      <c r="FW492" s="256"/>
      <c r="FX492" s="256"/>
      <c r="FY492" s="256"/>
      <c r="FZ492" s="256"/>
      <c r="GA492" s="256"/>
      <c r="GB492" s="256"/>
      <c r="GC492" s="256"/>
      <c r="GD492" s="256"/>
      <c r="GE492" s="256"/>
      <c r="GF492" s="256"/>
      <c r="GG492" s="256"/>
      <c r="GH492" s="256"/>
      <c r="GI492" s="256"/>
      <c r="GJ492" s="256"/>
      <c r="GK492" s="256"/>
      <c r="GL492" s="256"/>
      <c r="GM492" s="256"/>
      <c r="GN492" s="256"/>
      <c r="GO492" s="256"/>
      <c r="GP492" s="256"/>
      <c r="GQ492" s="256"/>
      <c r="GR492" s="256"/>
      <c r="GS492" s="256"/>
      <c r="GT492" s="256"/>
      <c r="GU492" s="256"/>
      <c r="GV492" s="256"/>
      <c r="GW492" s="256"/>
      <c r="GX492" s="256"/>
      <c r="GY492" s="256"/>
      <c r="GZ492" s="256"/>
      <c r="HA492" s="256"/>
      <c r="HB492" s="256"/>
      <c r="HC492" s="256"/>
      <c r="HD492" s="256"/>
      <c r="HE492" s="256"/>
      <c r="HF492" s="256"/>
      <c r="HG492" s="256"/>
      <c r="HH492" s="256"/>
      <c r="HI492" s="256"/>
      <c r="HJ492" s="256"/>
      <c r="HK492" s="256"/>
      <c r="HL492" s="256"/>
      <c r="HM492" s="256"/>
      <c r="HN492" s="256"/>
      <c r="HO492" s="256"/>
      <c r="HP492" s="256"/>
      <c r="HQ492" s="256"/>
      <c r="HR492" s="256"/>
      <c r="HS492" s="256"/>
      <c r="HT492" s="256"/>
      <c r="HU492" s="256"/>
      <c r="HV492" s="256"/>
      <c r="HW492" s="256"/>
      <c r="HX492" s="256"/>
      <c r="HY492" s="256"/>
      <c r="HZ492" s="256"/>
      <c r="IA492" s="256"/>
      <c r="IB492" s="256"/>
    </row>
    <row r="493" spans="1:236" ht="11.25">
      <c r="A493" s="253">
        <v>363</v>
      </c>
      <c r="B493" s="261" t="s">
        <v>673</v>
      </c>
      <c r="C493" s="262" t="s">
        <v>674</v>
      </c>
      <c r="E493" s="260" t="s">
        <v>852</v>
      </c>
      <c r="F493" s="312">
        <f aca="true" t="shared" si="185" ref="F493:AB493">(F461)</f>
        <v>69470769.10839292</v>
      </c>
      <c r="G493" s="312">
        <f t="shared" si="185"/>
        <v>35339150.629952475</v>
      </c>
      <c r="H493" s="312">
        <f t="shared" si="185"/>
        <v>8581565.592732605</v>
      </c>
      <c r="I493" s="312">
        <f t="shared" si="185"/>
        <v>11079585.410994757</v>
      </c>
      <c r="J493" s="312">
        <f t="shared" si="185"/>
        <v>6900267.282560366</v>
      </c>
      <c r="K493" s="312">
        <f t="shared" si="185"/>
        <v>5996696.818807915</v>
      </c>
      <c r="L493" s="312">
        <f t="shared" si="185"/>
        <v>131897.0638977522</v>
      </c>
      <c r="M493" s="312">
        <f t="shared" si="185"/>
        <v>1349338.4816508447</v>
      </c>
      <c r="N493" s="312">
        <f t="shared" si="185"/>
        <v>279514.680086546</v>
      </c>
      <c r="O493" s="312">
        <f t="shared" si="185"/>
        <v>21476.742453370396</v>
      </c>
      <c r="P493" s="313">
        <f t="shared" si="185"/>
        <v>35339150.629952475</v>
      </c>
      <c r="Q493" s="313">
        <f t="shared" si="185"/>
        <v>8581565.592732605</v>
      </c>
      <c r="R493" s="313">
        <f t="shared" si="185"/>
        <v>11079585.410994757</v>
      </c>
      <c r="S493" s="313">
        <f t="shared" si="185"/>
        <v>6900267.282560366</v>
      </c>
      <c r="T493" s="313">
        <f t="shared" si="185"/>
        <v>5495364.817657015</v>
      </c>
      <c r="U493" s="313">
        <f t="shared" si="185"/>
        <v>9898.407606498393</v>
      </c>
      <c r="V493" s="313">
        <f t="shared" si="185"/>
        <v>505266.8111830759</v>
      </c>
      <c r="W493" s="313">
        <f t="shared" si="185"/>
        <v>5582.56272147863</v>
      </c>
      <c r="X493" s="313">
        <f t="shared" si="185"/>
        <v>1349338.4816508447</v>
      </c>
      <c r="Y493" s="313">
        <f t="shared" si="185"/>
        <v>128313.21194640729</v>
      </c>
      <c r="Z493" s="313">
        <f t="shared" si="185"/>
        <v>279514.680086546</v>
      </c>
      <c r="AA493" s="313">
        <f t="shared" si="185"/>
        <v>590.2165759070057</v>
      </c>
      <c r="AB493" s="313">
        <f t="shared" si="185"/>
        <v>35500.51587048268</v>
      </c>
      <c r="AC493" s="313"/>
      <c r="AD493" s="313"/>
      <c r="AE493" s="313"/>
      <c r="AF493" s="313"/>
      <c r="AG493" s="313"/>
      <c r="AH493" s="314"/>
      <c r="AI493" s="314"/>
      <c r="AJ493" s="314"/>
      <c r="AK493" s="314"/>
      <c r="AL493" s="314"/>
      <c r="AM493" s="314"/>
      <c r="AN493" s="314"/>
      <c r="AO493" s="312"/>
      <c r="AP493" s="289"/>
      <c r="AQ493" s="289"/>
      <c r="AR493" s="289"/>
      <c r="AS493" s="289"/>
      <c r="AT493" s="289"/>
      <c r="AU493" s="256"/>
      <c r="AV493" s="256"/>
      <c r="AW493" s="256"/>
      <c r="AX493" s="256"/>
      <c r="AY493" s="256"/>
      <c r="AZ493" s="256"/>
      <c r="BA493" s="256"/>
      <c r="BB493" s="256"/>
      <c r="BC493" s="256"/>
      <c r="BD493" s="256"/>
      <c r="BE493" s="256"/>
      <c r="BF493" s="256"/>
      <c r="BG493" s="256"/>
      <c r="BH493" s="256"/>
      <c r="BI493" s="256"/>
      <c r="BJ493" s="256"/>
      <c r="BK493" s="256"/>
      <c r="BL493" s="256"/>
      <c r="BM493" s="256"/>
      <c r="BN493" s="256"/>
      <c r="BO493" s="256"/>
      <c r="BP493" s="256"/>
      <c r="BQ493" s="256"/>
      <c r="BR493" s="256"/>
      <c r="BS493" s="256"/>
      <c r="BT493" s="256"/>
      <c r="BU493" s="256"/>
      <c r="BV493" s="256"/>
      <c r="BW493" s="256"/>
      <c r="BX493" s="256"/>
      <c r="BY493" s="256"/>
      <c r="BZ493" s="256"/>
      <c r="CA493" s="256"/>
      <c r="CB493" s="256"/>
      <c r="CC493" s="256"/>
      <c r="CD493" s="256"/>
      <c r="CE493" s="256"/>
      <c r="CF493" s="256"/>
      <c r="CG493" s="256"/>
      <c r="CH493" s="256"/>
      <c r="CI493" s="256"/>
      <c r="CJ493" s="256"/>
      <c r="CK493" s="256"/>
      <c r="CL493" s="256"/>
      <c r="CM493" s="256"/>
      <c r="CN493" s="256"/>
      <c r="CO493" s="256"/>
      <c r="CP493" s="256"/>
      <c r="CQ493" s="256"/>
      <c r="CR493" s="256"/>
      <c r="CS493" s="256"/>
      <c r="CT493" s="256"/>
      <c r="CU493" s="256"/>
      <c r="CV493" s="256"/>
      <c r="CW493" s="256"/>
      <c r="CX493" s="256"/>
      <c r="CY493" s="256"/>
      <c r="CZ493" s="256"/>
      <c r="DA493" s="256"/>
      <c r="DB493" s="256"/>
      <c r="DC493" s="256"/>
      <c r="DD493" s="256"/>
      <c r="DE493" s="256"/>
      <c r="DF493" s="256"/>
      <c r="DG493" s="256"/>
      <c r="DH493" s="256"/>
      <c r="DI493" s="256"/>
      <c r="DJ493" s="256"/>
      <c r="DK493" s="256"/>
      <c r="DL493" s="256"/>
      <c r="DM493" s="256"/>
      <c r="DN493" s="256"/>
      <c r="DO493" s="256"/>
      <c r="DP493" s="256"/>
      <c r="DQ493" s="256"/>
      <c r="DR493" s="256"/>
      <c r="DS493" s="256"/>
      <c r="DT493" s="256"/>
      <c r="DU493" s="256"/>
      <c r="DV493" s="256"/>
      <c r="DW493" s="256"/>
      <c r="DX493" s="256"/>
      <c r="DY493" s="256"/>
      <c r="DZ493" s="256"/>
      <c r="EA493" s="256"/>
      <c r="EB493" s="256"/>
      <c r="EC493" s="256"/>
      <c r="ED493" s="256"/>
      <c r="EE493" s="256"/>
      <c r="EF493" s="256"/>
      <c r="EG493" s="256"/>
      <c r="EH493" s="256"/>
      <c r="EI493" s="256"/>
      <c r="EJ493" s="256"/>
      <c r="EK493" s="256"/>
      <c r="EL493" s="256"/>
      <c r="EM493" s="256"/>
      <c r="EN493" s="256"/>
      <c r="EO493" s="256"/>
      <c r="EP493" s="256"/>
      <c r="EQ493" s="256"/>
      <c r="ER493" s="256"/>
      <c r="ES493" s="256"/>
      <c r="ET493" s="256"/>
      <c r="EU493" s="256"/>
      <c r="EV493" s="256"/>
      <c r="EW493" s="256"/>
      <c r="EX493" s="256"/>
      <c r="EY493" s="256"/>
      <c r="EZ493" s="256"/>
      <c r="FA493" s="256"/>
      <c r="FB493" s="256"/>
      <c r="FC493" s="256"/>
      <c r="FD493" s="256"/>
      <c r="FE493" s="256"/>
      <c r="FF493" s="256"/>
      <c r="FG493" s="256"/>
      <c r="FH493" s="256"/>
      <c r="FI493" s="256"/>
      <c r="FJ493" s="256"/>
      <c r="FK493" s="256"/>
      <c r="FL493" s="256"/>
      <c r="FM493" s="256"/>
      <c r="FN493" s="256"/>
      <c r="FO493" s="256"/>
      <c r="FP493" s="256"/>
      <c r="FQ493" s="256"/>
      <c r="FR493" s="256"/>
      <c r="FS493" s="256"/>
      <c r="FT493" s="256"/>
      <c r="FU493" s="256"/>
      <c r="FV493" s="256"/>
      <c r="FW493" s="256"/>
      <c r="FX493" s="256"/>
      <c r="FY493" s="256"/>
      <c r="FZ493" s="256"/>
      <c r="GA493" s="256"/>
      <c r="GB493" s="256"/>
      <c r="GC493" s="256"/>
      <c r="GD493" s="256"/>
      <c r="GE493" s="256"/>
      <c r="GF493" s="256"/>
      <c r="GG493" s="256"/>
      <c r="GH493" s="256"/>
      <c r="GI493" s="256"/>
      <c r="GJ493" s="256"/>
      <c r="GK493" s="256"/>
      <c r="GL493" s="256"/>
      <c r="GM493" s="256"/>
      <c r="GN493" s="256"/>
      <c r="GO493" s="256"/>
      <c r="GP493" s="256"/>
      <c r="GQ493" s="256"/>
      <c r="GR493" s="256"/>
      <c r="GS493" s="256"/>
      <c r="GT493" s="256"/>
      <c r="GU493" s="256"/>
      <c r="GV493" s="256"/>
      <c r="GW493" s="256"/>
      <c r="GX493" s="256"/>
      <c r="GY493" s="256"/>
      <c r="GZ493" s="256"/>
      <c r="HA493" s="256"/>
      <c r="HB493" s="256"/>
      <c r="HC493" s="256"/>
      <c r="HD493" s="256"/>
      <c r="HE493" s="256"/>
      <c r="HF493" s="256"/>
      <c r="HG493" s="256"/>
      <c r="HH493" s="256"/>
      <c r="HI493" s="256"/>
      <c r="HJ493" s="256"/>
      <c r="HK493" s="256"/>
      <c r="HL493" s="256"/>
      <c r="HM493" s="256"/>
      <c r="HN493" s="256"/>
      <c r="HO493" s="256"/>
      <c r="HP493" s="256"/>
      <c r="HQ493" s="256"/>
      <c r="HR493" s="256"/>
      <c r="HS493" s="256"/>
      <c r="HT493" s="256"/>
      <c r="HU493" s="256"/>
      <c r="HV493" s="256"/>
      <c r="HW493" s="256"/>
      <c r="HX493" s="256"/>
      <c r="HY493" s="256"/>
      <c r="HZ493" s="256"/>
      <c r="IA493" s="256"/>
      <c r="IB493" s="256"/>
    </row>
    <row r="494" spans="1:236" s="323" customFormat="1" ht="11.25">
      <c r="A494" s="315">
        <v>364</v>
      </c>
      <c r="B494" s="316" t="s">
        <v>675</v>
      </c>
      <c r="C494" s="317" t="s">
        <v>676</v>
      </c>
      <c r="D494" s="318"/>
      <c r="E494" s="319" t="s">
        <v>852</v>
      </c>
      <c r="F494" s="320">
        <f aca="true" t="shared" si="186" ref="F494:AB494">(F491+F492+F493)</f>
        <v>1034765804.6672719</v>
      </c>
      <c r="G494" s="320">
        <f t="shared" si="186"/>
        <v>542999343.0171723</v>
      </c>
      <c r="H494" s="320">
        <f t="shared" si="186"/>
        <v>125088270.91730994</v>
      </c>
      <c r="I494" s="320">
        <f t="shared" si="186"/>
        <v>149905558.23358554</v>
      </c>
      <c r="J494" s="320">
        <f t="shared" si="186"/>
        <v>97751532.0188327</v>
      </c>
      <c r="K494" s="320">
        <f t="shared" si="186"/>
        <v>90383663.53492753</v>
      </c>
      <c r="L494" s="320">
        <f t="shared" si="186"/>
        <v>1673162.350333286</v>
      </c>
      <c r="M494" s="320">
        <f t="shared" si="186"/>
        <v>22379199.19155449</v>
      </c>
      <c r="N494" s="320">
        <f t="shared" si="186"/>
        <v>4014744.917660472</v>
      </c>
      <c r="O494" s="320">
        <f t="shared" si="186"/>
        <v>444789.9276948541</v>
      </c>
      <c r="P494" s="313">
        <f t="shared" si="186"/>
        <v>542999343.0171723</v>
      </c>
      <c r="Q494" s="313">
        <f t="shared" si="186"/>
        <v>125088270.91730994</v>
      </c>
      <c r="R494" s="313">
        <f t="shared" si="186"/>
        <v>149905558.23358554</v>
      </c>
      <c r="S494" s="313">
        <f t="shared" si="186"/>
        <v>97751532.0188327</v>
      </c>
      <c r="T494" s="313">
        <f t="shared" si="186"/>
        <v>82425747.7090848</v>
      </c>
      <c r="U494" s="313">
        <f t="shared" si="186"/>
        <v>199567.35130100333</v>
      </c>
      <c r="V494" s="313">
        <f t="shared" si="186"/>
        <v>7791391.200540805</v>
      </c>
      <c r="W494" s="313">
        <f t="shared" si="186"/>
        <v>83990.23847458992</v>
      </c>
      <c r="X494" s="313">
        <f t="shared" si="186"/>
        <v>22379199.19155449</v>
      </c>
      <c r="Y494" s="313">
        <f t="shared" si="186"/>
        <v>1591156.2686608755</v>
      </c>
      <c r="Z494" s="313">
        <f t="shared" si="186"/>
        <v>4014744.917660472</v>
      </c>
      <c r="AA494" s="313">
        <f t="shared" si="186"/>
        <v>61536.85311004424</v>
      </c>
      <c r="AB494" s="313">
        <f t="shared" si="186"/>
        <v>407638.1246091307</v>
      </c>
      <c r="AC494" s="313"/>
      <c r="AD494" s="313"/>
      <c r="AE494" s="313"/>
      <c r="AF494" s="313"/>
      <c r="AG494" s="313"/>
      <c r="AH494" s="314"/>
      <c r="AI494" s="314"/>
      <c r="AJ494" s="314"/>
      <c r="AK494" s="314"/>
      <c r="AL494" s="314"/>
      <c r="AM494" s="314"/>
      <c r="AN494" s="314"/>
      <c r="AO494" s="320"/>
      <c r="AP494" s="321"/>
      <c r="AQ494" s="321"/>
      <c r="AR494" s="321"/>
      <c r="AS494" s="321"/>
      <c r="AT494" s="321"/>
      <c r="AU494" s="322"/>
      <c r="AV494" s="322"/>
      <c r="AW494" s="322"/>
      <c r="AX494" s="322"/>
      <c r="AY494" s="322"/>
      <c r="AZ494" s="322"/>
      <c r="BA494" s="322"/>
      <c r="BB494" s="322"/>
      <c r="BC494" s="322"/>
      <c r="BD494" s="322"/>
      <c r="BE494" s="322"/>
      <c r="BF494" s="322"/>
      <c r="BG494" s="322"/>
      <c r="BH494" s="322"/>
      <c r="BI494" s="322"/>
      <c r="BJ494" s="322"/>
      <c r="BK494" s="322"/>
      <c r="BL494" s="322"/>
      <c r="BM494" s="322"/>
      <c r="BN494" s="322"/>
      <c r="BO494" s="322"/>
      <c r="BP494" s="322"/>
      <c r="BQ494" s="322"/>
      <c r="BR494" s="322"/>
      <c r="BS494" s="322"/>
      <c r="BT494" s="322"/>
      <c r="BU494" s="322"/>
      <c r="BV494" s="322"/>
      <c r="BW494" s="322"/>
      <c r="BX494" s="322"/>
      <c r="BY494" s="322"/>
      <c r="BZ494" s="322"/>
      <c r="CA494" s="322"/>
      <c r="CB494" s="322"/>
      <c r="CC494" s="322"/>
      <c r="CD494" s="322"/>
      <c r="CE494" s="322"/>
      <c r="CF494" s="322"/>
      <c r="CG494" s="322"/>
      <c r="CH494" s="322"/>
      <c r="CI494" s="322"/>
      <c r="CJ494" s="322"/>
      <c r="CK494" s="322"/>
      <c r="CL494" s="322"/>
      <c r="CM494" s="322"/>
      <c r="CN494" s="322"/>
      <c r="CO494" s="322"/>
      <c r="CP494" s="322"/>
      <c r="CQ494" s="322"/>
      <c r="CR494" s="322"/>
      <c r="CS494" s="322"/>
      <c r="CT494" s="322"/>
      <c r="CU494" s="322"/>
      <c r="CV494" s="322"/>
      <c r="CW494" s="322"/>
      <c r="CX494" s="322"/>
      <c r="CY494" s="322"/>
      <c r="CZ494" s="322"/>
      <c r="DA494" s="322"/>
      <c r="DB494" s="322"/>
      <c r="DC494" s="322"/>
      <c r="DD494" s="322"/>
      <c r="DE494" s="322"/>
      <c r="DF494" s="322"/>
      <c r="DG494" s="322"/>
      <c r="DH494" s="322"/>
      <c r="DI494" s="322"/>
      <c r="DJ494" s="322"/>
      <c r="DK494" s="322"/>
      <c r="DL494" s="322"/>
      <c r="DM494" s="322"/>
      <c r="DN494" s="322"/>
      <c r="DO494" s="322"/>
      <c r="DP494" s="322"/>
      <c r="DQ494" s="322"/>
      <c r="DR494" s="322"/>
      <c r="DS494" s="322"/>
      <c r="DT494" s="322"/>
      <c r="DU494" s="322"/>
      <c r="DV494" s="322"/>
      <c r="DW494" s="322"/>
      <c r="DX494" s="322"/>
      <c r="DY494" s="322"/>
      <c r="DZ494" s="322"/>
      <c r="EA494" s="322"/>
      <c r="EB494" s="322"/>
      <c r="EC494" s="322"/>
      <c r="ED494" s="322"/>
      <c r="EE494" s="322"/>
      <c r="EF494" s="322"/>
      <c r="EG494" s="322"/>
      <c r="EH494" s="322"/>
      <c r="EI494" s="322"/>
      <c r="EJ494" s="322"/>
      <c r="EK494" s="322"/>
      <c r="EL494" s="322"/>
      <c r="EM494" s="322"/>
      <c r="EN494" s="322"/>
      <c r="EO494" s="322"/>
      <c r="EP494" s="322"/>
      <c r="EQ494" s="322"/>
      <c r="ER494" s="322"/>
      <c r="ES494" s="322"/>
      <c r="ET494" s="322"/>
      <c r="EU494" s="322"/>
      <c r="EV494" s="322"/>
      <c r="EW494" s="322"/>
      <c r="EX494" s="322"/>
      <c r="EY494" s="322"/>
      <c r="EZ494" s="322"/>
      <c r="FA494" s="322"/>
      <c r="FB494" s="322"/>
      <c r="FC494" s="322"/>
      <c r="FD494" s="322"/>
      <c r="FE494" s="322"/>
      <c r="FF494" s="322"/>
      <c r="FG494" s="322"/>
      <c r="FH494" s="322"/>
      <c r="FI494" s="322"/>
      <c r="FJ494" s="322"/>
      <c r="FK494" s="322"/>
      <c r="FL494" s="322"/>
      <c r="FM494" s="322"/>
      <c r="FN494" s="322"/>
      <c r="FO494" s="322"/>
      <c r="FP494" s="322"/>
      <c r="FQ494" s="322"/>
      <c r="FR494" s="322"/>
      <c r="FS494" s="322"/>
      <c r="FT494" s="322"/>
      <c r="FU494" s="322"/>
      <c r="FV494" s="322"/>
      <c r="FW494" s="322"/>
      <c r="FX494" s="322"/>
      <c r="FY494" s="322"/>
      <c r="FZ494" s="322"/>
      <c r="GA494" s="322"/>
      <c r="GB494" s="322"/>
      <c r="GC494" s="322"/>
      <c r="GD494" s="322"/>
      <c r="GE494" s="322"/>
      <c r="GF494" s="322"/>
      <c r="GG494" s="322"/>
      <c r="GH494" s="322"/>
      <c r="GI494" s="322"/>
      <c r="GJ494" s="322"/>
      <c r="GK494" s="322"/>
      <c r="GL494" s="322"/>
      <c r="GM494" s="322"/>
      <c r="GN494" s="322"/>
      <c r="GO494" s="322"/>
      <c r="GP494" s="322"/>
      <c r="GQ494" s="322"/>
      <c r="GR494" s="322"/>
      <c r="GS494" s="322"/>
      <c r="GT494" s="322"/>
      <c r="GU494" s="322"/>
      <c r="GV494" s="322"/>
      <c r="GW494" s="322"/>
      <c r="GX494" s="322"/>
      <c r="GY494" s="322"/>
      <c r="GZ494" s="322"/>
      <c r="HA494" s="322"/>
      <c r="HB494" s="322"/>
      <c r="HC494" s="322"/>
      <c r="HD494" s="322"/>
      <c r="HE494" s="322"/>
      <c r="HF494" s="322"/>
      <c r="HG494" s="322"/>
      <c r="HH494" s="322"/>
      <c r="HI494" s="322"/>
      <c r="HJ494" s="322"/>
      <c r="HK494" s="322"/>
      <c r="HL494" s="322"/>
      <c r="HM494" s="322"/>
      <c r="HN494" s="322"/>
      <c r="HO494" s="322"/>
      <c r="HP494" s="322"/>
      <c r="HQ494" s="322"/>
      <c r="HR494" s="322"/>
      <c r="HS494" s="322"/>
      <c r="HT494" s="322"/>
      <c r="HU494" s="322"/>
      <c r="HV494" s="322"/>
      <c r="HW494" s="322"/>
      <c r="HX494" s="322"/>
      <c r="HY494" s="322"/>
      <c r="HZ494" s="322"/>
      <c r="IA494" s="322"/>
      <c r="IB494" s="322"/>
    </row>
    <row r="495" spans="1:236" ht="11.25">
      <c r="A495" s="253">
        <v>365</v>
      </c>
      <c r="B495" s="261" t="s">
        <v>677</v>
      </c>
      <c r="C495" s="262" t="s">
        <v>678</v>
      </c>
      <c r="E495" s="260" t="s">
        <v>852</v>
      </c>
      <c r="F495" s="312">
        <f aca="true" t="shared" si="187" ref="F495:AB495">(F466)</f>
        <v>112460.94720417509</v>
      </c>
      <c r="G495" s="312">
        <f t="shared" si="187"/>
        <v>59261.77386191213</v>
      </c>
      <c r="H495" s="312">
        <f t="shared" si="187"/>
        <v>13594.533230365925</v>
      </c>
      <c r="I495" s="312">
        <f t="shared" si="187"/>
        <v>16240.93619107317</v>
      </c>
      <c r="J495" s="312">
        <f t="shared" si="187"/>
        <v>10611.848545984249</v>
      </c>
      <c r="K495" s="312">
        <f t="shared" si="187"/>
        <v>9853.453694261705</v>
      </c>
      <c r="L495" s="312">
        <f t="shared" si="187"/>
        <v>0</v>
      </c>
      <c r="M495" s="312">
        <f t="shared" si="187"/>
        <v>2430.2790305280228</v>
      </c>
      <c r="N495" s="312">
        <f t="shared" si="187"/>
        <v>425.2923192898827</v>
      </c>
      <c r="O495" s="312">
        <f t="shared" si="187"/>
        <v>42.830330760005346</v>
      </c>
      <c r="P495" s="313">
        <f t="shared" si="187"/>
        <v>59261.77386191213</v>
      </c>
      <c r="Q495" s="313">
        <f t="shared" si="187"/>
        <v>13594.533230365925</v>
      </c>
      <c r="R495" s="313">
        <f t="shared" si="187"/>
        <v>16240.93619107317</v>
      </c>
      <c r="S495" s="313">
        <f t="shared" si="187"/>
        <v>10611.848545984249</v>
      </c>
      <c r="T495" s="313">
        <f t="shared" si="187"/>
        <v>8979.806273151837</v>
      </c>
      <c r="U495" s="313">
        <f t="shared" si="187"/>
        <v>22.206922214812405</v>
      </c>
      <c r="V495" s="313">
        <f t="shared" si="187"/>
        <v>851.4404988950553</v>
      </c>
      <c r="W495" s="313">
        <f t="shared" si="187"/>
        <v>0</v>
      </c>
      <c r="X495" s="313">
        <f t="shared" si="187"/>
        <v>2430.2790305280228</v>
      </c>
      <c r="Y495" s="313">
        <f t="shared" si="187"/>
        <v>0</v>
      </c>
      <c r="Z495" s="313">
        <f t="shared" si="187"/>
        <v>425.2923192898827</v>
      </c>
      <c r="AA495" s="313">
        <f t="shared" si="187"/>
        <v>0</v>
      </c>
      <c r="AB495" s="313">
        <f t="shared" si="187"/>
        <v>42.830330760005346</v>
      </c>
      <c r="AC495" s="313"/>
      <c r="AD495" s="313"/>
      <c r="AE495" s="313"/>
      <c r="AF495" s="313"/>
      <c r="AG495" s="313"/>
      <c r="AH495" s="314"/>
      <c r="AI495" s="314"/>
      <c r="AJ495" s="314"/>
      <c r="AK495" s="314"/>
      <c r="AL495" s="314"/>
      <c r="AM495" s="314"/>
      <c r="AN495" s="314"/>
      <c r="AO495" s="312"/>
      <c r="AP495" s="289"/>
      <c r="AQ495" s="289"/>
      <c r="AR495" s="289"/>
      <c r="AS495" s="289"/>
      <c r="AT495" s="289"/>
      <c r="AU495" s="256"/>
      <c r="AV495" s="256"/>
      <c r="AW495" s="256"/>
      <c r="AX495" s="256"/>
      <c r="AY495" s="256"/>
      <c r="AZ495" s="256"/>
      <c r="BA495" s="256"/>
      <c r="BB495" s="256"/>
      <c r="BC495" s="256"/>
      <c r="BD495" s="256"/>
      <c r="BE495" s="256"/>
      <c r="BF495" s="256"/>
      <c r="BG495" s="256"/>
      <c r="BH495" s="256"/>
      <c r="BI495" s="256"/>
      <c r="BJ495" s="256"/>
      <c r="BK495" s="256"/>
      <c r="BL495" s="256"/>
      <c r="BM495" s="256"/>
      <c r="BN495" s="256"/>
      <c r="BO495" s="256"/>
      <c r="BP495" s="256"/>
      <c r="BQ495" s="256"/>
      <c r="BR495" s="256"/>
      <c r="BS495" s="256"/>
      <c r="BT495" s="256"/>
      <c r="BU495" s="256"/>
      <c r="BV495" s="256"/>
      <c r="BW495" s="256"/>
      <c r="BX495" s="256"/>
      <c r="BY495" s="256"/>
      <c r="BZ495" s="256"/>
      <c r="CA495" s="256"/>
      <c r="CB495" s="256"/>
      <c r="CC495" s="256"/>
      <c r="CD495" s="256"/>
      <c r="CE495" s="256"/>
      <c r="CF495" s="256"/>
      <c r="CG495" s="256"/>
      <c r="CH495" s="256"/>
      <c r="CI495" s="256"/>
      <c r="CJ495" s="256"/>
      <c r="CK495" s="256"/>
      <c r="CL495" s="256"/>
      <c r="CM495" s="256"/>
      <c r="CN495" s="256"/>
      <c r="CO495" s="256"/>
      <c r="CP495" s="256"/>
      <c r="CQ495" s="256"/>
      <c r="CR495" s="256"/>
      <c r="CS495" s="256"/>
      <c r="CT495" s="256"/>
      <c r="CU495" s="256"/>
      <c r="CV495" s="256"/>
      <c r="CW495" s="256"/>
      <c r="CX495" s="256"/>
      <c r="CY495" s="256"/>
      <c r="CZ495" s="256"/>
      <c r="DA495" s="256"/>
      <c r="DB495" s="256"/>
      <c r="DC495" s="256"/>
      <c r="DD495" s="256"/>
      <c r="DE495" s="256"/>
      <c r="DF495" s="256"/>
      <c r="DG495" s="256"/>
      <c r="DH495" s="256"/>
      <c r="DI495" s="256"/>
      <c r="DJ495" s="256"/>
      <c r="DK495" s="256"/>
      <c r="DL495" s="256"/>
      <c r="DM495" s="256"/>
      <c r="DN495" s="256"/>
      <c r="DO495" s="256"/>
      <c r="DP495" s="256"/>
      <c r="DQ495" s="256"/>
      <c r="DR495" s="256"/>
      <c r="DS495" s="256"/>
      <c r="DT495" s="256"/>
      <c r="DU495" s="256"/>
      <c r="DV495" s="256"/>
      <c r="DW495" s="256"/>
      <c r="DX495" s="256"/>
      <c r="DY495" s="256"/>
      <c r="DZ495" s="256"/>
      <c r="EA495" s="256"/>
      <c r="EB495" s="256"/>
      <c r="EC495" s="256"/>
      <c r="ED495" s="256"/>
      <c r="EE495" s="256"/>
      <c r="EF495" s="256"/>
      <c r="EG495" s="256"/>
      <c r="EH495" s="256"/>
      <c r="EI495" s="256"/>
      <c r="EJ495" s="256"/>
      <c r="EK495" s="256"/>
      <c r="EL495" s="256"/>
      <c r="EM495" s="256"/>
      <c r="EN495" s="256"/>
      <c r="EO495" s="256"/>
      <c r="EP495" s="256"/>
      <c r="EQ495" s="256"/>
      <c r="ER495" s="256"/>
      <c r="ES495" s="256"/>
      <c r="ET495" s="256"/>
      <c r="EU495" s="256"/>
      <c r="EV495" s="256"/>
      <c r="EW495" s="256"/>
      <c r="EX495" s="256"/>
      <c r="EY495" s="256"/>
      <c r="EZ495" s="256"/>
      <c r="FA495" s="256"/>
      <c r="FB495" s="256"/>
      <c r="FC495" s="256"/>
      <c r="FD495" s="256"/>
      <c r="FE495" s="256"/>
      <c r="FF495" s="256"/>
      <c r="FG495" s="256"/>
      <c r="FH495" s="256"/>
      <c r="FI495" s="256"/>
      <c r="FJ495" s="256"/>
      <c r="FK495" s="256"/>
      <c r="FL495" s="256"/>
      <c r="FM495" s="256"/>
      <c r="FN495" s="256"/>
      <c r="FO495" s="256"/>
      <c r="FP495" s="256"/>
      <c r="FQ495" s="256"/>
      <c r="FR495" s="256"/>
      <c r="FS495" s="256"/>
      <c r="FT495" s="256"/>
      <c r="FU495" s="256"/>
      <c r="FV495" s="256"/>
      <c r="FW495" s="256"/>
      <c r="FX495" s="256"/>
      <c r="FY495" s="256"/>
      <c r="FZ495" s="256"/>
      <c r="GA495" s="256"/>
      <c r="GB495" s="256"/>
      <c r="GC495" s="256"/>
      <c r="GD495" s="256"/>
      <c r="GE495" s="256"/>
      <c r="GF495" s="256"/>
      <c r="GG495" s="256"/>
      <c r="GH495" s="256"/>
      <c r="GI495" s="256"/>
      <c r="GJ495" s="256"/>
      <c r="GK495" s="256"/>
      <c r="GL495" s="256"/>
      <c r="GM495" s="256"/>
      <c r="GN495" s="256"/>
      <c r="GO495" s="256"/>
      <c r="GP495" s="256"/>
      <c r="GQ495" s="256"/>
      <c r="GR495" s="256"/>
      <c r="GS495" s="256"/>
      <c r="GT495" s="256"/>
      <c r="GU495" s="256"/>
      <c r="GV495" s="256"/>
      <c r="GW495" s="256"/>
      <c r="GX495" s="256"/>
      <c r="GY495" s="256"/>
      <c r="GZ495" s="256"/>
      <c r="HA495" s="256"/>
      <c r="HB495" s="256"/>
      <c r="HC495" s="256"/>
      <c r="HD495" s="256"/>
      <c r="HE495" s="256"/>
      <c r="HF495" s="256"/>
      <c r="HG495" s="256"/>
      <c r="HH495" s="256"/>
      <c r="HI495" s="256"/>
      <c r="HJ495" s="256"/>
      <c r="HK495" s="256"/>
      <c r="HL495" s="256"/>
      <c r="HM495" s="256"/>
      <c r="HN495" s="256"/>
      <c r="HO495" s="256"/>
      <c r="HP495" s="256"/>
      <c r="HQ495" s="256"/>
      <c r="HR495" s="256"/>
      <c r="HS495" s="256"/>
      <c r="HT495" s="256"/>
      <c r="HU495" s="256"/>
      <c r="HV495" s="256"/>
      <c r="HW495" s="256"/>
      <c r="HX495" s="256"/>
      <c r="HY495" s="256"/>
      <c r="HZ495" s="256"/>
      <c r="IA495" s="256"/>
      <c r="IB495" s="256"/>
    </row>
    <row r="496" spans="1:236" ht="11.25">
      <c r="A496" s="253">
        <v>366</v>
      </c>
      <c r="B496" s="261" t="s">
        <v>671</v>
      </c>
      <c r="C496" s="262" t="s">
        <v>679</v>
      </c>
      <c r="E496" s="260" t="s">
        <v>852</v>
      </c>
      <c r="F496" s="312">
        <f aca="true" t="shared" si="188" ref="F496:AB496">(F468)</f>
        <v>428.39170623047244</v>
      </c>
      <c r="G496" s="312">
        <f t="shared" si="188"/>
        <v>180.17902480478637</v>
      </c>
      <c r="H496" s="312">
        <f t="shared" si="188"/>
        <v>54.05329876109981</v>
      </c>
      <c r="I496" s="312">
        <f t="shared" si="188"/>
        <v>84.59365753258281</v>
      </c>
      <c r="J496" s="312">
        <f t="shared" si="188"/>
        <v>54.92226802278018</v>
      </c>
      <c r="K496" s="312">
        <f t="shared" si="188"/>
        <v>49.497659440671555</v>
      </c>
      <c r="L496" s="312">
        <f t="shared" si="188"/>
        <v>0</v>
      </c>
      <c r="M496" s="312">
        <f t="shared" si="188"/>
        <v>11.03466573362415</v>
      </c>
      <c r="N496" s="312">
        <f t="shared" si="188"/>
        <v>2.5321692490955297</v>
      </c>
      <c r="O496" s="312">
        <f t="shared" si="188"/>
        <v>0</v>
      </c>
      <c r="P496" s="313">
        <f t="shared" si="188"/>
        <v>180.17902480478637</v>
      </c>
      <c r="Q496" s="313">
        <f t="shared" si="188"/>
        <v>54.05329876109981</v>
      </c>
      <c r="R496" s="313">
        <f t="shared" si="188"/>
        <v>84.59365753258281</v>
      </c>
      <c r="S496" s="313">
        <f t="shared" si="188"/>
        <v>54.92226802278018</v>
      </c>
      <c r="T496" s="313">
        <f t="shared" si="188"/>
        <v>45.17469997712585</v>
      </c>
      <c r="U496" s="313">
        <f t="shared" si="188"/>
        <v>0.07652279453115893</v>
      </c>
      <c r="V496" s="313">
        <f t="shared" si="188"/>
        <v>4.255886560250359</v>
      </c>
      <c r="W496" s="313">
        <f t="shared" si="188"/>
        <v>0</v>
      </c>
      <c r="X496" s="313">
        <f t="shared" si="188"/>
        <v>11.03466573362415</v>
      </c>
      <c r="Y496" s="313">
        <f t="shared" si="188"/>
        <v>0</v>
      </c>
      <c r="Z496" s="313">
        <f t="shared" si="188"/>
        <v>2.5321692490955297</v>
      </c>
      <c r="AA496" s="313">
        <f t="shared" si="188"/>
        <v>0</v>
      </c>
      <c r="AB496" s="313">
        <f t="shared" si="188"/>
        <v>0</v>
      </c>
      <c r="AC496" s="313"/>
      <c r="AD496" s="313"/>
      <c r="AE496" s="313"/>
      <c r="AF496" s="313"/>
      <c r="AG496" s="313"/>
      <c r="AH496" s="314"/>
      <c r="AI496" s="314"/>
      <c r="AJ496" s="314"/>
      <c r="AK496" s="314"/>
      <c r="AL496" s="314"/>
      <c r="AM496" s="314"/>
      <c r="AN496" s="314"/>
      <c r="AO496" s="312"/>
      <c r="AP496" s="289"/>
      <c r="AQ496" s="289"/>
      <c r="AR496" s="289"/>
      <c r="AS496" s="289"/>
      <c r="AT496" s="289"/>
      <c r="AU496" s="256"/>
      <c r="AV496" s="256"/>
      <c r="AW496" s="256"/>
      <c r="AX496" s="256"/>
      <c r="AY496" s="256"/>
      <c r="AZ496" s="256"/>
      <c r="BA496" s="256"/>
      <c r="BB496" s="256"/>
      <c r="BC496" s="256"/>
      <c r="BD496" s="256"/>
      <c r="BE496" s="256"/>
      <c r="BF496" s="256"/>
      <c r="BG496" s="256"/>
      <c r="BH496" s="256"/>
      <c r="BI496" s="256"/>
      <c r="BJ496" s="256"/>
      <c r="BK496" s="256"/>
      <c r="BL496" s="256"/>
      <c r="BM496" s="256"/>
      <c r="BN496" s="256"/>
      <c r="BO496" s="256"/>
      <c r="BP496" s="256"/>
      <c r="BQ496" s="256"/>
      <c r="BR496" s="256"/>
      <c r="BS496" s="256"/>
      <c r="BT496" s="256"/>
      <c r="BU496" s="256"/>
      <c r="BV496" s="256"/>
      <c r="BW496" s="256"/>
      <c r="BX496" s="256"/>
      <c r="BY496" s="256"/>
      <c r="BZ496" s="256"/>
      <c r="CA496" s="256"/>
      <c r="CB496" s="256"/>
      <c r="CC496" s="256"/>
      <c r="CD496" s="256"/>
      <c r="CE496" s="256"/>
      <c r="CF496" s="256"/>
      <c r="CG496" s="256"/>
      <c r="CH496" s="256"/>
      <c r="CI496" s="256"/>
      <c r="CJ496" s="256"/>
      <c r="CK496" s="256"/>
      <c r="CL496" s="256"/>
      <c r="CM496" s="256"/>
      <c r="CN496" s="256"/>
      <c r="CO496" s="256"/>
      <c r="CP496" s="256"/>
      <c r="CQ496" s="256"/>
      <c r="CR496" s="256"/>
      <c r="CS496" s="256"/>
      <c r="CT496" s="256"/>
      <c r="CU496" s="256"/>
      <c r="CV496" s="256"/>
      <c r="CW496" s="256"/>
      <c r="CX496" s="256"/>
      <c r="CY496" s="256"/>
      <c r="CZ496" s="256"/>
      <c r="DA496" s="256"/>
      <c r="DB496" s="256"/>
      <c r="DC496" s="256"/>
      <c r="DD496" s="256"/>
      <c r="DE496" s="256"/>
      <c r="DF496" s="256"/>
      <c r="DG496" s="256"/>
      <c r="DH496" s="256"/>
      <c r="DI496" s="256"/>
      <c r="DJ496" s="256"/>
      <c r="DK496" s="256"/>
      <c r="DL496" s="256"/>
      <c r="DM496" s="256"/>
      <c r="DN496" s="256"/>
      <c r="DO496" s="256"/>
      <c r="DP496" s="256"/>
      <c r="DQ496" s="256"/>
      <c r="DR496" s="256"/>
      <c r="DS496" s="256"/>
      <c r="DT496" s="256"/>
      <c r="DU496" s="256"/>
      <c r="DV496" s="256"/>
      <c r="DW496" s="256"/>
      <c r="DX496" s="256"/>
      <c r="DY496" s="256"/>
      <c r="DZ496" s="256"/>
      <c r="EA496" s="256"/>
      <c r="EB496" s="256"/>
      <c r="EC496" s="256"/>
      <c r="ED496" s="256"/>
      <c r="EE496" s="256"/>
      <c r="EF496" s="256"/>
      <c r="EG496" s="256"/>
      <c r="EH496" s="256"/>
      <c r="EI496" s="256"/>
      <c r="EJ496" s="256"/>
      <c r="EK496" s="256"/>
      <c r="EL496" s="256"/>
      <c r="EM496" s="256"/>
      <c r="EN496" s="256"/>
      <c r="EO496" s="256"/>
      <c r="EP496" s="256"/>
      <c r="EQ496" s="256"/>
      <c r="ER496" s="256"/>
      <c r="ES496" s="256"/>
      <c r="ET496" s="256"/>
      <c r="EU496" s="256"/>
      <c r="EV496" s="256"/>
      <c r="EW496" s="256"/>
      <c r="EX496" s="256"/>
      <c r="EY496" s="256"/>
      <c r="EZ496" s="256"/>
      <c r="FA496" s="256"/>
      <c r="FB496" s="256"/>
      <c r="FC496" s="256"/>
      <c r="FD496" s="256"/>
      <c r="FE496" s="256"/>
      <c r="FF496" s="256"/>
      <c r="FG496" s="256"/>
      <c r="FH496" s="256"/>
      <c r="FI496" s="256"/>
      <c r="FJ496" s="256"/>
      <c r="FK496" s="256"/>
      <c r="FL496" s="256"/>
      <c r="FM496" s="256"/>
      <c r="FN496" s="256"/>
      <c r="FO496" s="256"/>
      <c r="FP496" s="256"/>
      <c r="FQ496" s="256"/>
      <c r="FR496" s="256"/>
      <c r="FS496" s="256"/>
      <c r="FT496" s="256"/>
      <c r="FU496" s="256"/>
      <c r="FV496" s="256"/>
      <c r="FW496" s="256"/>
      <c r="FX496" s="256"/>
      <c r="FY496" s="256"/>
      <c r="FZ496" s="256"/>
      <c r="GA496" s="256"/>
      <c r="GB496" s="256"/>
      <c r="GC496" s="256"/>
      <c r="GD496" s="256"/>
      <c r="GE496" s="256"/>
      <c r="GF496" s="256"/>
      <c r="GG496" s="256"/>
      <c r="GH496" s="256"/>
      <c r="GI496" s="256"/>
      <c r="GJ496" s="256"/>
      <c r="GK496" s="256"/>
      <c r="GL496" s="256"/>
      <c r="GM496" s="256"/>
      <c r="GN496" s="256"/>
      <c r="GO496" s="256"/>
      <c r="GP496" s="256"/>
      <c r="GQ496" s="256"/>
      <c r="GR496" s="256"/>
      <c r="GS496" s="256"/>
      <c r="GT496" s="256"/>
      <c r="GU496" s="256"/>
      <c r="GV496" s="256"/>
      <c r="GW496" s="256"/>
      <c r="GX496" s="256"/>
      <c r="GY496" s="256"/>
      <c r="GZ496" s="256"/>
      <c r="HA496" s="256"/>
      <c r="HB496" s="256"/>
      <c r="HC496" s="256"/>
      <c r="HD496" s="256"/>
      <c r="HE496" s="256"/>
      <c r="HF496" s="256"/>
      <c r="HG496" s="256"/>
      <c r="HH496" s="256"/>
      <c r="HI496" s="256"/>
      <c r="HJ496" s="256"/>
      <c r="HK496" s="256"/>
      <c r="HL496" s="256"/>
      <c r="HM496" s="256"/>
      <c r="HN496" s="256"/>
      <c r="HO496" s="256"/>
      <c r="HP496" s="256"/>
      <c r="HQ496" s="256"/>
      <c r="HR496" s="256"/>
      <c r="HS496" s="256"/>
      <c r="HT496" s="256"/>
      <c r="HU496" s="256"/>
      <c r="HV496" s="256"/>
      <c r="HW496" s="256"/>
      <c r="HX496" s="256"/>
      <c r="HY496" s="256"/>
      <c r="HZ496" s="256"/>
      <c r="IA496" s="256"/>
      <c r="IB496" s="256"/>
    </row>
    <row r="497" spans="1:236" ht="11.25">
      <c r="A497" s="253">
        <v>367</v>
      </c>
      <c r="B497" s="261" t="s">
        <v>673</v>
      </c>
      <c r="C497" s="262" t="s">
        <v>680</v>
      </c>
      <c r="E497" s="260" t="s">
        <v>852</v>
      </c>
      <c r="F497" s="312">
        <f aca="true" t="shared" si="189" ref="F497:AB497">(F467)</f>
        <v>5223.085557562906</v>
      </c>
      <c r="G497" s="312">
        <f t="shared" si="189"/>
        <v>2678.5679283727727</v>
      </c>
      <c r="H497" s="312">
        <f t="shared" si="189"/>
        <v>643.4662237828725</v>
      </c>
      <c r="I497" s="312">
        <f t="shared" si="189"/>
        <v>813.9605366115117</v>
      </c>
      <c r="J497" s="312">
        <f t="shared" si="189"/>
        <v>505.0482547475537</v>
      </c>
      <c r="K497" s="312">
        <f t="shared" si="189"/>
        <v>446.6748213303498</v>
      </c>
      <c r="L497" s="312">
        <f t="shared" si="189"/>
        <v>0</v>
      </c>
      <c r="M497" s="312">
        <f t="shared" si="189"/>
        <v>101.38814111553727</v>
      </c>
      <c r="N497" s="312">
        <f t="shared" si="189"/>
        <v>21.60950269690851</v>
      </c>
      <c r="O497" s="312">
        <f t="shared" si="189"/>
        <v>1.233658945416579</v>
      </c>
      <c r="P497" s="313">
        <f t="shared" si="189"/>
        <v>2678.5679283727727</v>
      </c>
      <c r="Q497" s="313">
        <f t="shared" si="189"/>
        <v>643.4662237828725</v>
      </c>
      <c r="R497" s="313">
        <f t="shared" si="189"/>
        <v>813.9605366115117</v>
      </c>
      <c r="S497" s="313">
        <f t="shared" si="189"/>
        <v>505.0482547475537</v>
      </c>
      <c r="T497" s="313">
        <f t="shared" si="189"/>
        <v>407.4961529008569</v>
      </c>
      <c r="U497" s="313">
        <f t="shared" si="189"/>
        <v>0.7792773547811108</v>
      </c>
      <c r="V497" s="313">
        <f t="shared" si="189"/>
        <v>38.46045693384642</v>
      </c>
      <c r="W497" s="313">
        <f t="shared" si="189"/>
        <v>0</v>
      </c>
      <c r="X497" s="313">
        <f t="shared" si="189"/>
        <v>101.38814111553727</v>
      </c>
      <c r="Y497" s="313">
        <f t="shared" si="189"/>
        <v>0</v>
      </c>
      <c r="Z497" s="313">
        <f t="shared" si="189"/>
        <v>21.60950269690851</v>
      </c>
      <c r="AA497" s="313">
        <f t="shared" si="189"/>
        <v>0</v>
      </c>
      <c r="AB497" s="313">
        <f t="shared" si="189"/>
        <v>3.1828416473099</v>
      </c>
      <c r="AC497" s="313"/>
      <c r="AD497" s="313"/>
      <c r="AE497" s="313"/>
      <c r="AF497" s="313"/>
      <c r="AG497" s="313"/>
      <c r="AH497" s="314"/>
      <c r="AI497" s="314"/>
      <c r="AJ497" s="314"/>
      <c r="AK497" s="314"/>
      <c r="AL497" s="314"/>
      <c r="AM497" s="314"/>
      <c r="AN497" s="314"/>
      <c r="AO497" s="312"/>
      <c r="AP497" s="289"/>
      <c r="AQ497" s="289"/>
      <c r="AR497" s="289"/>
      <c r="AS497" s="289"/>
      <c r="AT497" s="289"/>
      <c r="AU497" s="256"/>
      <c r="AV497" s="256"/>
      <c r="AW497" s="256"/>
      <c r="AX497" s="256"/>
      <c r="AY497" s="256"/>
      <c r="AZ497" s="256"/>
      <c r="BA497" s="256"/>
      <c r="BB497" s="256"/>
      <c r="BC497" s="256"/>
      <c r="BD497" s="256"/>
      <c r="BE497" s="256"/>
      <c r="BF497" s="256"/>
      <c r="BG497" s="256"/>
      <c r="BH497" s="256"/>
      <c r="BI497" s="256"/>
      <c r="BJ497" s="256"/>
      <c r="BK497" s="256"/>
      <c r="BL497" s="256"/>
      <c r="BM497" s="256"/>
      <c r="BN497" s="256"/>
      <c r="BO497" s="256"/>
      <c r="BP497" s="256"/>
      <c r="BQ497" s="256"/>
      <c r="BR497" s="256"/>
      <c r="BS497" s="256"/>
      <c r="BT497" s="256"/>
      <c r="BU497" s="256"/>
      <c r="BV497" s="256"/>
      <c r="BW497" s="256"/>
      <c r="BX497" s="256"/>
      <c r="BY497" s="256"/>
      <c r="BZ497" s="256"/>
      <c r="CA497" s="256"/>
      <c r="CB497" s="256"/>
      <c r="CC497" s="256"/>
      <c r="CD497" s="256"/>
      <c r="CE497" s="256"/>
      <c r="CF497" s="256"/>
      <c r="CG497" s="256"/>
      <c r="CH497" s="256"/>
      <c r="CI497" s="256"/>
      <c r="CJ497" s="256"/>
      <c r="CK497" s="256"/>
      <c r="CL497" s="256"/>
      <c r="CM497" s="256"/>
      <c r="CN497" s="256"/>
      <c r="CO497" s="256"/>
      <c r="CP497" s="256"/>
      <c r="CQ497" s="256"/>
      <c r="CR497" s="256"/>
      <c r="CS497" s="256"/>
      <c r="CT497" s="256"/>
      <c r="CU497" s="256"/>
      <c r="CV497" s="256"/>
      <c r="CW497" s="256"/>
      <c r="CX497" s="256"/>
      <c r="CY497" s="256"/>
      <c r="CZ497" s="256"/>
      <c r="DA497" s="256"/>
      <c r="DB497" s="256"/>
      <c r="DC497" s="256"/>
      <c r="DD497" s="256"/>
      <c r="DE497" s="256"/>
      <c r="DF497" s="256"/>
      <c r="DG497" s="256"/>
      <c r="DH497" s="256"/>
      <c r="DI497" s="256"/>
      <c r="DJ497" s="256"/>
      <c r="DK497" s="256"/>
      <c r="DL497" s="256"/>
      <c r="DM497" s="256"/>
      <c r="DN497" s="256"/>
      <c r="DO497" s="256"/>
      <c r="DP497" s="256"/>
      <c r="DQ497" s="256"/>
      <c r="DR497" s="256"/>
      <c r="DS497" s="256"/>
      <c r="DT497" s="256"/>
      <c r="DU497" s="256"/>
      <c r="DV497" s="256"/>
      <c r="DW497" s="256"/>
      <c r="DX497" s="256"/>
      <c r="DY497" s="256"/>
      <c r="DZ497" s="256"/>
      <c r="EA497" s="256"/>
      <c r="EB497" s="256"/>
      <c r="EC497" s="256"/>
      <c r="ED497" s="256"/>
      <c r="EE497" s="256"/>
      <c r="EF497" s="256"/>
      <c r="EG497" s="256"/>
      <c r="EH497" s="256"/>
      <c r="EI497" s="256"/>
      <c r="EJ497" s="256"/>
      <c r="EK497" s="256"/>
      <c r="EL497" s="256"/>
      <c r="EM497" s="256"/>
      <c r="EN497" s="256"/>
      <c r="EO497" s="256"/>
      <c r="EP497" s="256"/>
      <c r="EQ497" s="256"/>
      <c r="ER497" s="256"/>
      <c r="ES497" s="256"/>
      <c r="ET497" s="256"/>
      <c r="EU497" s="256"/>
      <c r="EV497" s="256"/>
      <c r="EW497" s="256"/>
      <c r="EX497" s="256"/>
      <c r="EY497" s="256"/>
      <c r="EZ497" s="256"/>
      <c r="FA497" s="256"/>
      <c r="FB497" s="256"/>
      <c r="FC497" s="256"/>
      <c r="FD497" s="256"/>
      <c r="FE497" s="256"/>
      <c r="FF497" s="256"/>
      <c r="FG497" s="256"/>
      <c r="FH497" s="256"/>
      <c r="FI497" s="256"/>
      <c r="FJ497" s="256"/>
      <c r="FK497" s="256"/>
      <c r="FL497" s="256"/>
      <c r="FM497" s="256"/>
      <c r="FN497" s="256"/>
      <c r="FO497" s="256"/>
      <c r="FP497" s="256"/>
      <c r="FQ497" s="256"/>
      <c r="FR497" s="256"/>
      <c r="FS497" s="256"/>
      <c r="FT497" s="256"/>
      <c r="FU497" s="256"/>
      <c r="FV497" s="256"/>
      <c r="FW497" s="256"/>
      <c r="FX497" s="256"/>
      <c r="FY497" s="256"/>
      <c r="FZ497" s="256"/>
      <c r="GA497" s="256"/>
      <c r="GB497" s="256"/>
      <c r="GC497" s="256"/>
      <c r="GD497" s="256"/>
      <c r="GE497" s="256"/>
      <c r="GF497" s="256"/>
      <c r="GG497" s="256"/>
      <c r="GH497" s="256"/>
      <c r="GI497" s="256"/>
      <c r="GJ497" s="256"/>
      <c r="GK497" s="256"/>
      <c r="GL497" s="256"/>
      <c r="GM497" s="256"/>
      <c r="GN497" s="256"/>
      <c r="GO497" s="256"/>
      <c r="GP497" s="256"/>
      <c r="GQ497" s="256"/>
      <c r="GR497" s="256"/>
      <c r="GS497" s="256"/>
      <c r="GT497" s="256"/>
      <c r="GU497" s="256"/>
      <c r="GV497" s="256"/>
      <c r="GW497" s="256"/>
      <c r="GX497" s="256"/>
      <c r="GY497" s="256"/>
      <c r="GZ497" s="256"/>
      <c r="HA497" s="256"/>
      <c r="HB497" s="256"/>
      <c r="HC497" s="256"/>
      <c r="HD497" s="256"/>
      <c r="HE497" s="256"/>
      <c r="HF497" s="256"/>
      <c r="HG497" s="256"/>
      <c r="HH497" s="256"/>
      <c r="HI497" s="256"/>
      <c r="HJ497" s="256"/>
      <c r="HK497" s="256"/>
      <c r="HL497" s="256"/>
      <c r="HM497" s="256"/>
      <c r="HN497" s="256"/>
      <c r="HO497" s="256"/>
      <c r="HP497" s="256"/>
      <c r="HQ497" s="256"/>
      <c r="HR497" s="256"/>
      <c r="HS497" s="256"/>
      <c r="HT497" s="256"/>
      <c r="HU497" s="256"/>
      <c r="HV497" s="256"/>
      <c r="HW497" s="256"/>
      <c r="HX497" s="256"/>
      <c r="HY497" s="256"/>
      <c r="HZ497" s="256"/>
      <c r="IA497" s="256"/>
      <c r="IB497" s="256"/>
    </row>
    <row r="498" spans="1:236" s="323" customFormat="1" ht="11.25">
      <c r="A498" s="315">
        <v>368</v>
      </c>
      <c r="B498" s="316" t="s">
        <v>681</v>
      </c>
      <c r="C498" s="317" t="s">
        <v>682</v>
      </c>
      <c r="D498" s="318"/>
      <c r="E498" s="319" t="s">
        <v>852</v>
      </c>
      <c r="F498" s="320">
        <f aca="true" t="shared" si="190" ref="F498:AB498">(F495+F496+F497)</f>
        <v>118112.42446796846</v>
      </c>
      <c r="G498" s="320">
        <f t="shared" si="190"/>
        <v>62120.52081508969</v>
      </c>
      <c r="H498" s="320">
        <f t="shared" si="190"/>
        <v>14292.052752909898</v>
      </c>
      <c r="I498" s="320">
        <f t="shared" si="190"/>
        <v>17139.490385217265</v>
      </c>
      <c r="J498" s="320">
        <f t="shared" si="190"/>
        <v>11171.819068754581</v>
      </c>
      <c r="K498" s="320">
        <f t="shared" si="190"/>
        <v>10349.626175032725</v>
      </c>
      <c r="L498" s="320">
        <f t="shared" si="190"/>
        <v>0</v>
      </c>
      <c r="M498" s="320">
        <f t="shared" si="190"/>
        <v>2542.701837377184</v>
      </c>
      <c r="N498" s="320">
        <f t="shared" si="190"/>
        <v>449.43399123588677</v>
      </c>
      <c r="O498" s="320">
        <f t="shared" si="190"/>
        <v>44.063989705421925</v>
      </c>
      <c r="P498" s="313">
        <f t="shared" si="190"/>
        <v>62120.52081508969</v>
      </c>
      <c r="Q498" s="313">
        <f t="shared" si="190"/>
        <v>14292.052752909898</v>
      </c>
      <c r="R498" s="313">
        <f t="shared" si="190"/>
        <v>17139.490385217265</v>
      </c>
      <c r="S498" s="313">
        <f t="shared" si="190"/>
        <v>11171.819068754581</v>
      </c>
      <c r="T498" s="313">
        <f t="shared" si="190"/>
        <v>9432.477126029818</v>
      </c>
      <c r="U498" s="313">
        <f t="shared" si="190"/>
        <v>23.062722364124674</v>
      </c>
      <c r="V498" s="313">
        <f t="shared" si="190"/>
        <v>894.1568423891521</v>
      </c>
      <c r="W498" s="313">
        <f t="shared" si="190"/>
        <v>0</v>
      </c>
      <c r="X498" s="313">
        <f t="shared" si="190"/>
        <v>2542.701837377184</v>
      </c>
      <c r="Y498" s="313">
        <f t="shared" si="190"/>
        <v>0</v>
      </c>
      <c r="Z498" s="313">
        <f t="shared" si="190"/>
        <v>449.43399123588677</v>
      </c>
      <c r="AA498" s="313">
        <f t="shared" si="190"/>
        <v>0</v>
      </c>
      <c r="AB498" s="313">
        <f t="shared" si="190"/>
        <v>46.013172407315245</v>
      </c>
      <c r="AC498" s="313"/>
      <c r="AD498" s="313"/>
      <c r="AE498" s="313"/>
      <c r="AF498" s="313"/>
      <c r="AG498" s="313"/>
      <c r="AH498" s="314"/>
      <c r="AI498" s="314"/>
      <c r="AJ498" s="314"/>
      <c r="AK498" s="314"/>
      <c r="AL498" s="314"/>
      <c r="AM498" s="314"/>
      <c r="AN498" s="314"/>
      <c r="AO498" s="320"/>
      <c r="AP498" s="321"/>
      <c r="AQ498" s="321"/>
      <c r="AR498" s="321"/>
      <c r="AS498" s="321"/>
      <c r="AT498" s="321"/>
      <c r="AU498" s="322"/>
      <c r="AV498" s="322"/>
      <c r="AW498" s="322"/>
      <c r="AX498" s="322"/>
      <c r="AY498" s="322"/>
      <c r="AZ498" s="322"/>
      <c r="BA498" s="322"/>
      <c r="BB498" s="322"/>
      <c r="BC498" s="322"/>
      <c r="BD498" s="322"/>
      <c r="BE498" s="322"/>
      <c r="BF498" s="322"/>
      <c r="BG498" s="322"/>
      <c r="BH498" s="322"/>
      <c r="BI498" s="322"/>
      <c r="BJ498" s="322"/>
      <c r="BK498" s="322"/>
      <c r="BL498" s="322"/>
      <c r="BM498" s="322"/>
      <c r="BN498" s="322"/>
      <c r="BO498" s="322"/>
      <c r="BP498" s="322"/>
      <c r="BQ498" s="322"/>
      <c r="BR498" s="322"/>
      <c r="BS498" s="322"/>
      <c r="BT498" s="322"/>
      <c r="BU498" s="322"/>
      <c r="BV498" s="322"/>
      <c r="BW498" s="322"/>
      <c r="BX498" s="322"/>
      <c r="BY498" s="322"/>
      <c r="BZ498" s="322"/>
      <c r="CA498" s="322"/>
      <c r="CB498" s="322"/>
      <c r="CC498" s="322"/>
      <c r="CD498" s="322"/>
      <c r="CE498" s="322"/>
      <c r="CF498" s="322"/>
      <c r="CG498" s="322"/>
      <c r="CH498" s="322"/>
      <c r="CI498" s="322"/>
      <c r="CJ498" s="322"/>
      <c r="CK498" s="322"/>
      <c r="CL498" s="322"/>
      <c r="CM498" s="322"/>
      <c r="CN498" s="322"/>
      <c r="CO498" s="322"/>
      <c r="CP498" s="322"/>
      <c r="CQ498" s="322"/>
      <c r="CR498" s="322"/>
      <c r="CS498" s="322"/>
      <c r="CT498" s="322"/>
      <c r="CU498" s="322"/>
      <c r="CV498" s="322"/>
      <c r="CW498" s="322"/>
      <c r="CX498" s="322"/>
      <c r="CY498" s="322"/>
      <c r="CZ498" s="322"/>
      <c r="DA498" s="322"/>
      <c r="DB498" s="322"/>
      <c r="DC498" s="322"/>
      <c r="DD498" s="322"/>
      <c r="DE498" s="322"/>
      <c r="DF498" s="322"/>
      <c r="DG498" s="322"/>
      <c r="DH498" s="322"/>
      <c r="DI498" s="322"/>
      <c r="DJ498" s="322"/>
      <c r="DK498" s="322"/>
      <c r="DL498" s="322"/>
      <c r="DM498" s="322"/>
      <c r="DN498" s="322"/>
      <c r="DO498" s="322"/>
      <c r="DP498" s="322"/>
      <c r="DQ498" s="322"/>
      <c r="DR498" s="322"/>
      <c r="DS498" s="322"/>
      <c r="DT498" s="322"/>
      <c r="DU498" s="322"/>
      <c r="DV498" s="322"/>
      <c r="DW498" s="322"/>
      <c r="DX498" s="322"/>
      <c r="DY498" s="322"/>
      <c r="DZ498" s="322"/>
      <c r="EA498" s="322"/>
      <c r="EB498" s="322"/>
      <c r="EC498" s="322"/>
      <c r="ED498" s="322"/>
      <c r="EE498" s="322"/>
      <c r="EF498" s="322"/>
      <c r="EG498" s="322"/>
      <c r="EH498" s="322"/>
      <c r="EI498" s="322"/>
      <c r="EJ498" s="322"/>
      <c r="EK498" s="322"/>
      <c r="EL498" s="322"/>
      <c r="EM498" s="322"/>
      <c r="EN498" s="322"/>
      <c r="EO498" s="322"/>
      <c r="EP498" s="322"/>
      <c r="EQ498" s="322"/>
      <c r="ER498" s="322"/>
      <c r="ES498" s="322"/>
      <c r="ET498" s="322"/>
      <c r="EU498" s="322"/>
      <c r="EV498" s="322"/>
      <c r="EW498" s="322"/>
      <c r="EX498" s="322"/>
      <c r="EY498" s="322"/>
      <c r="EZ498" s="322"/>
      <c r="FA498" s="322"/>
      <c r="FB498" s="322"/>
      <c r="FC498" s="322"/>
      <c r="FD498" s="322"/>
      <c r="FE498" s="322"/>
      <c r="FF498" s="322"/>
      <c r="FG498" s="322"/>
      <c r="FH498" s="322"/>
      <c r="FI498" s="322"/>
      <c r="FJ498" s="322"/>
      <c r="FK498" s="322"/>
      <c r="FL498" s="322"/>
      <c r="FM498" s="322"/>
      <c r="FN498" s="322"/>
      <c r="FO498" s="322"/>
      <c r="FP498" s="322"/>
      <c r="FQ498" s="322"/>
      <c r="FR498" s="322"/>
      <c r="FS498" s="322"/>
      <c r="FT498" s="322"/>
      <c r="FU498" s="322"/>
      <c r="FV498" s="322"/>
      <c r="FW498" s="322"/>
      <c r="FX498" s="322"/>
      <c r="FY498" s="322"/>
      <c r="FZ498" s="322"/>
      <c r="GA498" s="322"/>
      <c r="GB498" s="322"/>
      <c r="GC498" s="322"/>
      <c r="GD498" s="322"/>
      <c r="GE498" s="322"/>
      <c r="GF498" s="322"/>
      <c r="GG498" s="322"/>
      <c r="GH498" s="322"/>
      <c r="GI498" s="322"/>
      <c r="GJ498" s="322"/>
      <c r="GK498" s="322"/>
      <c r="GL498" s="322"/>
      <c r="GM498" s="322"/>
      <c r="GN498" s="322"/>
      <c r="GO498" s="322"/>
      <c r="GP498" s="322"/>
      <c r="GQ498" s="322"/>
      <c r="GR498" s="322"/>
      <c r="GS498" s="322"/>
      <c r="GT498" s="322"/>
      <c r="GU498" s="322"/>
      <c r="GV498" s="322"/>
      <c r="GW498" s="322"/>
      <c r="GX498" s="322"/>
      <c r="GY498" s="322"/>
      <c r="GZ498" s="322"/>
      <c r="HA498" s="322"/>
      <c r="HB498" s="322"/>
      <c r="HC498" s="322"/>
      <c r="HD498" s="322"/>
      <c r="HE498" s="322"/>
      <c r="HF498" s="322"/>
      <c r="HG498" s="322"/>
      <c r="HH498" s="322"/>
      <c r="HI498" s="322"/>
      <c r="HJ498" s="322"/>
      <c r="HK498" s="322"/>
      <c r="HL498" s="322"/>
      <c r="HM498" s="322"/>
      <c r="HN498" s="322"/>
      <c r="HO498" s="322"/>
      <c r="HP498" s="322"/>
      <c r="HQ498" s="322"/>
      <c r="HR498" s="322"/>
      <c r="HS498" s="322"/>
      <c r="HT498" s="322"/>
      <c r="HU498" s="322"/>
      <c r="HV498" s="322"/>
      <c r="HW498" s="322"/>
      <c r="HX498" s="322"/>
      <c r="HY498" s="322"/>
      <c r="HZ498" s="322"/>
      <c r="IA498" s="322"/>
      <c r="IB498" s="322"/>
    </row>
    <row r="499" spans="1:236" ht="11.25">
      <c r="A499" s="253">
        <v>369</v>
      </c>
      <c r="B499" s="261" t="s">
        <v>683</v>
      </c>
      <c r="C499" s="262" t="s">
        <v>684</v>
      </c>
      <c r="E499" s="260" t="s">
        <v>852</v>
      </c>
      <c r="F499" s="312">
        <f aca="true" t="shared" si="191" ref="F499:AB499">(F472)</f>
        <v>46430167.427396335</v>
      </c>
      <c r="G499" s="312">
        <f t="shared" si="191"/>
        <v>22977272.311015736</v>
      </c>
      <c r="H499" s="312">
        <f t="shared" si="191"/>
        <v>5265389.584592331</v>
      </c>
      <c r="I499" s="312">
        <f t="shared" si="191"/>
        <v>6289685.793965125</v>
      </c>
      <c r="J499" s="312">
        <f t="shared" si="191"/>
        <v>4109076.878379609</v>
      </c>
      <c r="K499" s="312">
        <f t="shared" si="191"/>
        <v>3813655.6750714923</v>
      </c>
      <c r="L499" s="312">
        <f t="shared" si="191"/>
        <v>2661272.561945873</v>
      </c>
      <c r="M499" s="312">
        <f t="shared" si="191"/>
        <v>964758.4117905753</v>
      </c>
      <c r="N499" s="312">
        <f t="shared" si="191"/>
        <v>164405.6207742985</v>
      </c>
      <c r="O499" s="312">
        <f t="shared" si="191"/>
        <v>184650.58986130214</v>
      </c>
      <c r="P499" s="313">
        <f t="shared" si="191"/>
        <v>22977272.311015736</v>
      </c>
      <c r="Q499" s="313">
        <f t="shared" si="191"/>
        <v>5265389.584592331</v>
      </c>
      <c r="R499" s="313">
        <f t="shared" si="191"/>
        <v>6289685.793965125</v>
      </c>
      <c r="S499" s="313">
        <f t="shared" si="191"/>
        <v>4109076.878379609</v>
      </c>
      <c r="T499" s="313">
        <f t="shared" si="191"/>
        <v>3476701.502840574</v>
      </c>
      <c r="U499" s="313">
        <f t="shared" si="191"/>
        <v>8565.068782218475</v>
      </c>
      <c r="V499" s="313">
        <f t="shared" si="191"/>
        <v>328389.10344869876</v>
      </c>
      <c r="W499" s="313">
        <f t="shared" si="191"/>
        <v>151257.08994902408</v>
      </c>
      <c r="X499" s="313">
        <f t="shared" si="191"/>
        <v>964758.4117905753</v>
      </c>
      <c r="Y499" s="313">
        <f t="shared" si="191"/>
        <v>2510015.4719968485</v>
      </c>
      <c r="Z499" s="313">
        <f t="shared" si="191"/>
        <v>164405.6207742985</v>
      </c>
      <c r="AA499" s="313">
        <f t="shared" si="191"/>
        <v>168059.65179635916</v>
      </c>
      <c r="AB499" s="313">
        <f t="shared" si="191"/>
        <v>16590.93806494305</v>
      </c>
      <c r="AC499" s="313"/>
      <c r="AD499" s="313"/>
      <c r="AE499" s="313"/>
      <c r="AF499" s="313"/>
      <c r="AG499" s="313"/>
      <c r="AH499" s="314"/>
      <c r="AI499" s="314"/>
      <c r="AJ499" s="314"/>
      <c r="AK499" s="314"/>
      <c r="AL499" s="314"/>
      <c r="AM499" s="314"/>
      <c r="AN499" s="314"/>
      <c r="AO499" s="312"/>
      <c r="AP499" s="289"/>
      <c r="AQ499" s="289"/>
      <c r="AR499" s="289"/>
      <c r="AS499" s="289"/>
      <c r="AT499" s="289"/>
      <c r="AU499" s="256"/>
      <c r="AV499" s="256"/>
      <c r="AW499" s="256"/>
      <c r="AX499" s="256"/>
      <c r="AY499" s="256"/>
      <c r="AZ499" s="256"/>
      <c r="BA499" s="256"/>
      <c r="BB499" s="256"/>
      <c r="BC499" s="256"/>
      <c r="BD499" s="256"/>
      <c r="BE499" s="256"/>
      <c r="BF499" s="256"/>
      <c r="BG499" s="256"/>
      <c r="BH499" s="256"/>
      <c r="BI499" s="256"/>
      <c r="BJ499" s="256"/>
      <c r="BK499" s="256"/>
      <c r="BL499" s="256"/>
      <c r="BM499" s="256"/>
      <c r="BN499" s="256"/>
      <c r="BO499" s="256"/>
      <c r="BP499" s="256"/>
      <c r="BQ499" s="256"/>
      <c r="BR499" s="256"/>
      <c r="BS499" s="256"/>
      <c r="BT499" s="256"/>
      <c r="BU499" s="256"/>
      <c r="BV499" s="256"/>
      <c r="BW499" s="256"/>
      <c r="BX499" s="256"/>
      <c r="BY499" s="256"/>
      <c r="BZ499" s="256"/>
      <c r="CA499" s="256"/>
      <c r="CB499" s="256"/>
      <c r="CC499" s="256"/>
      <c r="CD499" s="256"/>
      <c r="CE499" s="256"/>
      <c r="CF499" s="256"/>
      <c r="CG499" s="256"/>
      <c r="CH499" s="256"/>
      <c r="CI499" s="256"/>
      <c r="CJ499" s="256"/>
      <c r="CK499" s="256"/>
      <c r="CL499" s="256"/>
      <c r="CM499" s="256"/>
      <c r="CN499" s="256"/>
      <c r="CO499" s="256"/>
      <c r="CP499" s="256"/>
      <c r="CQ499" s="256"/>
      <c r="CR499" s="256"/>
      <c r="CS499" s="256"/>
      <c r="CT499" s="256"/>
      <c r="CU499" s="256"/>
      <c r="CV499" s="256"/>
      <c r="CW499" s="256"/>
      <c r="CX499" s="256"/>
      <c r="CY499" s="256"/>
      <c r="CZ499" s="256"/>
      <c r="DA499" s="256"/>
      <c r="DB499" s="256"/>
      <c r="DC499" s="256"/>
      <c r="DD499" s="256"/>
      <c r="DE499" s="256"/>
      <c r="DF499" s="256"/>
      <c r="DG499" s="256"/>
      <c r="DH499" s="256"/>
      <c r="DI499" s="256"/>
      <c r="DJ499" s="256"/>
      <c r="DK499" s="256"/>
      <c r="DL499" s="256"/>
      <c r="DM499" s="256"/>
      <c r="DN499" s="256"/>
      <c r="DO499" s="256"/>
      <c r="DP499" s="256"/>
      <c r="DQ499" s="256"/>
      <c r="DR499" s="256"/>
      <c r="DS499" s="256"/>
      <c r="DT499" s="256"/>
      <c r="DU499" s="256"/>
      <c r="DV499" s="256"/>
      <c r="DW499" s="256"/>
      <c r="DX499" s="256"/>
      <c r="DY499" s="256"/>
      <c r="DZ499" s="256"/>
      <c r="EA499" s="256"/>
      <c r="EB499" s="256"/>
      <c r="EC499" s="256"/>
      <c r="ED499" s="256"/>
      <c r="EE499" s="256"/>
      <c r="EF499" s="256"/>
      <c r="EG499" s="256"/>
      <c r="EH499" s="256"/>
      <c r="EI499" s="256"/>
      <c r="EJ499" s="256"/>
      <c r="EK499" s="256"/>
      <c r="EL499" s="256"/>
      <c r="EM499" s="256"/>
      <c r="EN499" s="256"/>
      <c r="EO499" s="256"/>
      <c r="EP499" s="256"/>
      <c r="EQ499" s="256"/>
      <c r="ER499" s="256"/>
      <c r="ES499" s="256"/>
      <c r="ET499" s="256"/>
      <c r="EU499" s="256"/>
      <c r="EV499" s="256"/>
      <c r="EW499" s="256"/>
      <c r="EX499" s="256"/>
      <c r="EY499" s="256"/>
      <c r="EZ499" s="256"/>
      <c r="FA499" s="256"/>
      <c r="FB499" s="256"/>
      <c r="FC499" s="256"/>
      <c r="FD499" s="256"/>
      <c r="FE499" s="256"/>
      <c r="FF499" s="256"/>
      <c r="FG499" s="256"/>
      <c r="FH499" s="256"/>
      <c r="FI499" s="256"/>
      <c r="FJ499" s="256"/>
      <c r="FK499" s="256"/>
      <c r="FL499" s="256"/>
      <c r="FM499" s="256"/>
      <c r="FN499" s="256"/>
      <c r="FO499" s="256"/>
      <c r="FP499" s="256"/>
      <c r="FQ499" s="256"/>
      <c r="FR499" s="256"/>
      <c r="FS499" s="256"/>
      <c r="FT499" s="256"/>
      <c r="FU499" s="256"/>
      <c r="FV499" s="256"/>
      <c r="FW499" s="256"/>
      <c r="FX499" s="256"/>
      <c r="FY499" s="256"/>
      <c r="FZ499" s="256"/>
      <c r="GA499" s="256"/>
      <c r="GB499" s="256"/>
      <c r="GC499" s="256"/>
      <c r="GD499" s="256"/>
      <c r="GE499" s="256"/>
      <c r="GF499" s="256"/>
      <c r="GG499" s="256"/>
      <c r="GH499" s="256"/>
      <c r="GI499" s="256"/>
      <c r="GJ499" s="256"/>
      <c r="GK499" s="256"/>
      <c r="GL499" s="256"/>
      <c r="GM499" s="256"/>
      <c r="GN499" s="256"/>
      <c r="GO499" s="256"/>
      <c r="GP499" s="256"/>
      <c r="GQ499" s="256"/>
      <c r="GR499" s="256"/>
      <c r="GS499" s="256"/>
      <c r="GT499" s="256"/>
      <c r="GU499" s="256"/>
      <c r="GV499" s="256"/>
      <c r="GW499" s="256"/>
      <c r="GX499" s="256"/>
      <c r="GY499" s="256"/>
      <c r="GZ499" s="256"/>
      <c r="HA499" s="256"/>
      <c r="HB499" s="256"/>
      <c r="HC499" s="256"/>
      <c r="HD499" s="256"/>
      <c r="HE499" s="256"/>
      <c r="HF499" s="256"/>
      <c r="HG499" s="256"/>
      <c r="HH499" s="256"/>
      <c r="HI499" s="256"/>
      <c r="HJ499" s="256"/>
      <c r="HK499" s="256"/>
      <c r="HL499" s="256"/>
      <c r="HM499" s="256"/>
      <c r="HN499" s="256"/>
      <c r="HO499" s="256"/>
      <c r="HP499" s="256"/>
      <c r="HQ499" s="256"/>
      <c r="HR499" s="256"/>
      <c r="HS499" s="256"/>
      <c r="HT499" s="256"/>
      <c r="HU499" s="256"/>
      <c r="HV499" s="256"/>
      <c r="HW499" s="256"/>
      <c r="HX499" s="256"/>
      <c r="HY499" s="256"/>
      <c r="HZ499" s="256"/>
      <c r="IA499" s="256"/>
      <c r="IB499" s="256"/>
    </row>
    <row r="500" spans="1:236" ht="11.25">
      <c r="A500" s="253">
        <v>370</v>
      </c>
      <c r="B500" s="261" t="s">
        <v>671</v>
      </c>
      <c r="C500" s="262" t="s">
        <v>685</v>
      </c>
      <c r="E500" s="260" t="s">
        <v>852</v>
      </c>
      <c r="F500" s="312">
        <f aca="true" t="shared" si="192" ref="F500:AB500">(F474)</f>
        <v>1513994.796247468</v>
      </c>
      <c r="G500" s="312">
        <f t="shared" si="192"/>
        <v>767864.8673373944</v>
      </c>
      <c r="H500" s="312">
        <f t="shared" si="192"/>
        <v>171663.1286500538</v>
      </c>
      <c r="I500" s="312">
        <f t="shared" si="192"/>
        <v>147730.05752965665</v>
      </c>
      <c r="J500" s="312">
        <f t="shared" si="192"/>
        <v>115023.59236821414</v>
      </c>
      <c r="K500" s="312">
        <f t="shared" si="192"/>
        <v>109411.31911871814</v>
      </c>
      <c r="L500" s="312">
        <f t="shared" si="192"/>
        <v>94748.40328514158</v>
      </c>
      <c r="M500" s="312">
        <f t="shared" si="192"/>
        <v>54520.44846556593</v>
      </c>
      <c r="N500" s="312">
        <f t="shared" si="192"/>
        <v>15940.818721571522</v>
      </c>
      <c r="O500" s="312">
        <f t="shared" si="192"/>
        <v>606.755006847774</v>
      </c>
      <c r="P500" s="313">
        <f t="shared" si="192"/>
        <v>767864.8673373944</v>
      </c>
      <c r="Q500" s="313">
        <f t="shared" si="192"/>
        <v>171663.1286500538</v>
      </c>
      <c r="R500" s="313">
        <f t="shared" si="192"/>
        <v>147730.05752965665</v>
      </c>
      <c r="S500" s="313">
        <f t="shared" si="192"/>
        <v>115023.59236821414</v>
      </c>
      <c r="T500" s="313">
        <f t="shared" si="192"/>
        <v>104494.85009615931</v>
      </c>
      <c r="U500" s="313">
        <f t="shared" si="192"/>
        <v>171.48555557862187</v>
      </c>
      <c r="V500" s="313">
        <f t="shared" si="192"/>
        <v>7359.551341081249</v>
      </c>
      <c r="W500" s="313">
        <f t="shared" si="192"/>
        <v>4054.4768198645506</v>
      </c>
      <c r="X500" s="313">
        <f t="shared" si="192"/>
        <v>54520.44846556593</v>
      </c>
      <c r="Y500" s="313">
        <f t="shared" si="192"/>
        <v>92513.53246289879</v>
      </c>
      <c r="Z500" s="313">
        <f t="shared" si="192"/>
        <v>15940.818721571522</v>
      </c>
      <c r="AA500" s="313">
        <f t="shared" si="192"/>
        <v>-495.20974487406966</v>
      </c>
      <c r="AB500" s="313">
        <f t="shared" si="192"/>
        <v>1312.7113480677117</v>
      </c>
      <c r="AC500" s="313"/>
      <c r="AD500" s="313"/>
      <c r="AE500" s="313"/>
      <c r="AF500" s="313"/>
      <c r="AG500" s="313"/>
      <c r="AH500" s="314"/>
      <c r="AI500" s="314"/>
      <c r="AJ500" s="314"/>
      <c r="AK500" s="314"/>
      <c r="AL500" s="314"/>
      <c r="AM500" s="314"/>
      <c r="AN500" s="314"/>
      <c r="AO500" s="312"/>
      <c r="AP500" s="289"/>
      <c r="AQ500" s="289"/>
      <c r="AR500" s="289"/>
      <c r="AS500" s="289"/>
      <c r="AT500" s="289"/>
      <c r="AU500" s="256"/>
      <c r="AV500" s="256"/>
      <c r="AW500" s="256"/>
      <c r="AX500" s="256"/>
      <c r="AY500" s="256"/>
      <c r="AZ500" s="256"/>
      <c r="BA500" s="256"/>
      <c r="BB500" s="256"/>
      <c r="BC500" s="256"/>
      <c r="BD500" s="256"/>
      <c r="BE500" s="256"/>
      <c r="BF500" s="256"/>
      <c r="BG500" s="256"/>
      <c r="BH500" s="256"/>
      <c r="BI500" s="256"/>
      <c r="BJ500" s="256"/>
      <c r="BK500" s="256"/>
      <c r="BL500" s="256"/>
      <c r="BM500" s="256"/>
      <c r="BN500" s="256"/>
      <c r="BO500" s="256"/>
      <c r="BP500" s="256"/>
      <c r="BQ500" s="256"/>
      <c r="BR500" s="256"/>
      <c r="BS500" s="256"/>
      <c r="BT500" s="256"/>
      <c r="BU500" s="256"/>
      <c r="BV500" s="256"/>
      <c r="BW500" s="256"/>
      <c r="BX500" s="256"/>
      <c r="BY500" s="256"/>
      <c r="BZ500" s="256"/>
      <c r="CA500" s="256"/>
      <c r="CB500" s="256"/>
      <c r="CC500" s="256"/>
      <c r="CD500" s="256"/>
      <c r="CE500" s="256"/>
      <c r="CF500" s="256"/>
      <c r="CG500" s="256"/>
      <c r="CH500" s="256"/>
      <c r="CI500" s="256"/>
      <c r="CJ500" s="256"/>
      <c r="CK500" s="256"/>
      <c r="CL500" s="256"/>
      <c r="CM500" s="256"/>
      <c r="CN500" s="256"/>
      <c r="CO500" s="256"/>
      <c r="CP500" s="256"/>
      <c r="CQ500" s="256"/>
      <c r="CR500" s="256"/>
      <c r="CS500" s="256"/>
      <c r="CT500" s="256"/>
      <c r="CU500" s="256"/>
      <c r="CV500" s="256"/>
      <c r="CW500" s="256"/>
      <c r="CX500" s="256"/>
      <c r="CY500" s="256"/>
      <c r="CZ500" s="256"/>
      <c r="DA500" s="256"/>
      <c r="DB500" s="256"/>
      <c r="DC500" s="256"/>
      <c r="DD500" s="256"/>
      <c r="DE500" s="256"/>
      <c r="DF500" s="256"/>
      <c r="DG500" s="256"/>
      <c r="DH500" s="256"/>
      <c r="DI500" s="256"/>
      <c r="DJ500" s="256"/>
      <c r="DK500" s="256"/>
      <c r="DL500" s="256"/>
      <c r="DM500" s="256"/>
      <c r="DN500" s="256"/>
      <c r="DO500" s="256"/>
      <c r="DP500" s="256"/>
      <c r="DQ500" s="256"/>
      <c r="DR500" s="256"/>
      <c r="DS500" s="256"/>
      <c r="DT500" s="256"/>
      <c r="DU500" s="256"/>
      <c r="DV500" s="256"/>
      <c r="DW500" s="256"/>
      <c r="DX500" s="256"/>
      <c r="DY500" s="256"/>
      <c r="DZ500" s="256"/>
      <c r="EA500" s="256"/>
      <c r="EB500" s="256"/>
      <c r="EC500" s="256"/>
      <c r="ED500" s="256"/>
      <c r="EE500" s="256"/>
      <c r="EF500" s="256"/>
      <c r="EG500" s="256"/>
      <c r="EH500" s="256"/>
      <c r="EI500" s="256"/>
      <c r="EJ500" s="256"/>
      <c r="EK500" s="256"/>
      <c r="EL500" s="256"/>
      <c r="EM500" s="256"/>
      <c r="EN500" s="256"/>
      <c r="EO500" s="256"/>
      <c r="EP500" s="256"/>
      <c r="EQ500" s="256"/>
      <c r="ER500" s="256"/>
      <c r="ES500" s="256"/>
      <c r="ET500" s="256"/>
      <c r="EU500" s="256"/>
      <c r="EV500" s="256"/>
      <c r="EW500" s="256"/>
      <c r="EX500" s="256"/>
      <c r="EY500" s="256"/>
      <c r="EZ500" s="256"/>
      <c r="FA500" s="256"/>
      <c r="FB500" s="256"/>
      <c r="FC500" s="256"/>
      <c r="FD500" s="256"/>
      <c r="FE500" s="256"/>
      <c r="FF500" s="256"/>
      <c r="FG500" s="256"/>
      <c r="FH500" s="256"/>
      <c r="FI500" s="256"/>
      <c r="FJ500" s="256"/>
      <c r="FK500" s="256"/>
      <c r="FL500" s="256"/>
      <c r="FM500" s="256"/>
      <c r="FN500" s="256"/>
      <c r="FO500" s="256"/>
      <c r="FP500" s="256"/>
      <c r="FQ500" s="256"/>
      <c r="FR500" s="256"/>
      <c r="FS500" s="256"/>
      <c r="FT500" s="256"/>
      <c r="FU500" s="256"/>
      <c r="FV500" s="256"/>
      <c r="FW500" s="256"/>
      <c r="FX500" s="256"/>
      <c r="FY500" s="256"/>
      <c r="FZ500" s="256"/>
      <c r="GA500" s="256"/>
      <c r="GB500" s="256"/>
      <c r="GC500" s="256"/>
      <c r="GD500" s="256"/>
      <c r="GE500" s="256"/>
      <c r="GF500" s="256"/>
      <c r="GG500" s="256"/>
      <c r="GH500" s="256"/>
      <c r="GI500" s="256"/>
      <c r="GJ500" s="256"/>
      <c r="GK500" s="256"/>
      <c r="GL500" s="256"/>
      <c r="GM500" s="256"/>
      <c r="GN500" s="256"/>
      <c r="GO500" s="256"/>
      <c r="GP500" s="256"/>
      <c r="GQ500" s="256"/>
      <c r="GR500" s="256"/>
      <c r="GS500" s="256"/>
      <c r="GT500" s="256"/>
      <c r="GU500" s="256"/>
      <c r="GV500" s="256"/>
      <c r="GW500" s="256"/>
      <c r="GX500" s="256"/>
      <c r="GY500" s="256"/>
      <c r="GZ500" s="256"/>
      <c r="HA500" s="256"/>
      <c r="HB500" s="256"/>
      <c r="HC500" s="256"/>
      <c r="HD500" s="256"/>
      <c r="HE500" s="256"/>
      <c r="HF500" s="256"/>
      <c r="HG500" s="256"/>
      <c r="HH500" s="256"/>
      <c r="HI500" s="256"/>
      <c r="HJ500" s="256"/>
      <c r="HK500" s="256"/>
      <c r="HL500" s="256"/>
      <c r="HM500" s="256"/>
      <c r="HN500" s="256"/>
      <c r="HO500" s="256"/>
      <c r="HP500" s="256"/>
      <c r="HQ500" s="256"/>
      <c r="HR500" s="256"/>
      <c r="HS500" s="256"/>
      <c r="HT500" s="256"/>
      <c r="HU500" s="256"/>
      <c r="HV500" s="256"/>
      <c r="HW500" s="256"/>
      <c r="HX500" s="256"/>
      <c r="HY500" s="256"/>
      <c r="HZ500" s="256"/>
      <c r="IA500" s="256"/>
      <c r="IB500" s="256"/>
    </row>
    <row r="501" spans="1:236" ht="11.25">
      <c r="A501" s="253">
        <v>371</v>
      </c>
      <c r="B501" s="261" t="s">
        <v>673</v>
      </c>
      <c r="C501" s="262" t="s">
        <v>686</v>
      </c>
      <c r="E501" s="260" t="s">
        <v>852</v>
      </c>
      <c r="F501" s="312">
        <f aca="true" t="shared" si="193" ref="F501:AB501">(F473)</f>
        <v>12886811.786720004</v>
      </c>
      <c r="G501" s="312">
        <f t="shared" si="193"/>
        <v>6108067.403339542</v>
      </c>
      <c r="H501" s="312">
        <f t="shared" si="193"/>
        <v>1508569.7214212907</v>
      </c>
      <c r="I501" s="312">
        <f t="shared" si="193"/>
        <v>2011961.5959998234</v>
      </c>
      <c r="J501" s="312">
        <f t="shared" si="193"/>
        <v>1255733.1206124395</v>
      </c>
      <c r="K501" s="312">
        <f t="shared" si="193"/>
        <v>1065230.1598877877</v>
      </c>
      <c r="L501" s="312">
        <f t="shared" si="193"/>
        <v>827296.1381726647</v>
      </c>
      <c r="M501" s="312">
        <f t="shared" si="193"/>
        <v>234666.2177481632</v>
      </c>
      <c r="N501" s="312">
        <f t="shared" si="193"/>
        <v>46326.20273408044</v>
      </c>
      <c r="O501" s="312">
        <f t="shared" si="193"/>
        <v>44364.900637133396</v>
      </c>
      <c r="P501" s="313">
        <f t="shared" si="193"/>
        <v>6108067.403339542</v>
      </c>
      <c r="Q501" s="313">
        <f t="shared" si="193"/>
        <v>1508569.7214212907</v>
      </c>
      <c r="R501" s="313">
        <f t="shared" si="193"/>
        <v>2011961.5959998234</v>
      </c>
      <c r="S501" s="313">
        <f t="shared" si="193"/>
        <v>1255733.1206124395</v>
      </c>
      <c r="T501" s="313">
        <f t="shared" si="193"/>
        <v>982276.7261631909</v>
      </c>
      <c r="U501" s="313">
        <f t="shared" si="193"/>
        <v>1606.7784915274651</v>
      </c>
      <c r="V501" s="313">
        <f t="shared" si="193"/>
        <v>86774.56024777248</v>
      </c>
      <c r="W501" s="313">
        <f t="shared" si="193"/>
        <v>45384.77100675383</v>
      </c>
      <c r="X501" s="313">
        <f t="shared" si="193"/>
        <v>234666.2177481632</v>
      </c>
      <c r="Y501" s="313">
        <f t="shared" si="193"/>
        <v>784486.0226963083</v>
      </c>
      <c r="Z501" s="313">
        <f t="shared" si="193"/>
        <v>46326.20273408044</v>
      </c>
      <c r="AA501" s="313">
        <f t="shared" si="193"/>
        <v>37207.00175644326</v>
      </c>
      <c r="AB501" s="313">
        <f t="shared" si="193"/>
        <v>4677.287703185572</v>
      </c>
      <c r="AC501" s="313"/>
      <c r="AD501" s="313"/>
      <c r="AE501" s="313"/>
      <c r="AF501" s="313"/>
      <c r="AG501" s="313"/>
      <c r="AH501" s="314"/>
      <c r="AI501" s="314"/>
      <c r="AJ501" s="314"/>
      <c r="AK501" s="314"/>
      <c r="AL501" s="314"/>
      <c r="AM501" s="314"/>
      <c r="AN501" s="314"/>
      <c r="AO501" s="312"/>
      <c r="AP501" s="289"/>
      <c r="AQ501" s="289"/>
      <c r="AR501" s="289"/>
      <c r="AS501" s="289"/>
      <c r="AT501" s="289"/>
      <c r="AU501" s="256"/>
      <c r="AV501" s="256"/>
      <c r="AW501" s="256"/>
      <c r="AX501" s="256"/>
      <c r="AY501" s="256"/>
      <c r="AZ501" s="256"/>
      <c r="BA501" s="256"/>
      <c r="BB501" s="256"/>
      <c r="BC501" s="256"/>
      <c r="BD501" s="256"/>
      <c r="BE501" s="256"/>
      <c r="BF501" s="256"/>
      <c r="BG501" s="256"/>
      <c r="BH501" s="256"/>
      <c r="BI501" s="256"/>
      <c r="BJ501" s="256"/>
      <c r="BK501" s="256"/>
      <c r="BL501" s="256"/>
      <c r="BM501" s="256"/>
      <c r="BN501" s="256"/>
      <c r="BO501" s="256"/>
      <c r="BP501" s="256"/>
      <c r="BQ501" s="256"/>
      <c r="BR501" s="256"/>
      <c r="BS501" s="256"/>
      <c r="BT501" s="256"/>
      <c r="BU501" s="256"/>
      <c r="BV501" s="256"/>
      <c r="BW501" s="256"/>
      <c r="BX501" s="256"/>
      <c r="BY501" s="256"/>
      <c r="BZ501" s="256"/>
      <c r="CA501" s="256"/>
      <c r="CB501" s="256"/>
      <c r="CC501" s="256"/>
      <c r="CD501" s="256"/>
      <c r="CE501" s="256"/>
      <c r="CF501" s="256"/>
      <c r="CG501" s="256"/>
      <c r="CH501" s="256"/>
      <c r="CI501" s="256"/>
      <c r="CJ501" s="256"/>
      <c r="CK501" s="256"/>
      <c r="CL501" s="256"/>
      <c r="CM501" s="256"/>
      <c r="CN501" s="256"/>
      <c r="CO501" s="256"/>
      <c r="CP501" s="256"/>
      <c r="CQ501" s="256"/>
      <c r="CR501" s="256"/>
      <c r="CS501" s="256"/>
      <c r="CT501" s="256"/>
      <c r="CU501" s="256"/>
      <c r="CV501" s="256"/>
      <c r="CW501" s="256"/>
      <c r="CX501" s="256"/>
      <c r="CY501" s="256"/>
      <c r="CZ501" s="256"/>
      <c r="DA501" s="256"/>
      <c r="DB501" s="256"/>
      <c r="DC501" s="256"/>
      <c r="DD501" s="256"/>
      <c r="DE501" s="256"/>
      <c r="DF501" s="256"/>
      <c r="DG501" s="256"/>
      <c r="DH501" s="256"/>
      <c r="DI501" s="256"/>
      <c r="DJ501" s="256"/>
      <c r="DK501" s="256"/>
      <c r="DL501" s="256"/>
      <c r="DM501" s="256"/>
      <c r="DN501" s="256"/>
      <c r="DO501" s="256"/>
      <c r="DP501" s="256"/>
      <c r="DQ501" s="256"/>
      <c r="DR501" s="256"/>
      <c r="DS501" s="256"/>
      <c r="DT501" s="256"/>
      <c r="DU501" s="256"/>
      <c r="DV501" s="256"/>
      <c r="DW501" s="256"/>
      <c r="DX501" s="256"/>
      <c r="DY501" s="256"/>
      <c r="DZ501" s="256"/>
      <c r="EA501" s="256"/>
      <c r="EB501" s="256"/>
      <c r="EC501" s="256"/>
      <c r="ED501" s="256"/>
      <c r="EE501" s="256"/>
      <c r="EF501" s="256"/>
      <c r="EG501" s="256"/>
      <c r="EH501" s="256"/>
      <c r="EI501" s="256"/>
      <c r="EJ501" s="256"/>
      <c r="EK501" s="256"/>
      <c r="EL501" s="256"/>
      <c r="EM501" s="256"/>
      <c r="EN501" s="256"/>
      <c r="EO501" s="256"/>
      <c r="EP501" s="256"/>
      <c r="EQ501" s="256"/>
      <c r="ER501" s="256"/>
      <c r="ES501" s="256"/>
      <c r="ET501" s="256"/>
      <c r="EU501" s="256"/>
      <c r="EV501" s="256"/>
      <c r="EW501" s="256"/>
      <c r="EX501" s="256"/>
      <c r="EY501" s="256"/>
      <c r="EZ501" s="256"/>
      <c r="FA501" s="256"/>
      <c r="FB501" s="256"/>
      <c r="FC501" s="256"/>
      <c r="FD501" s="256"/>
      <c r="FE501" s="256"/>
      <c r="FF501" s="256"/>
      <c r="FG501" s="256"/>
      <c r="FH501" s="256"/>
      <c r="FI501" s="256"/>
      <c r="FJ501" s="256"/>
      <c r="FK501" s="256"/>
      <c r="FL501" s="256"/>
      <c r="FM501" s="256"/>
      <c r="FN501" s="256"/>
      <c r="FO501" s="256"/>
      <c r="FP501" s="256"/>
      <c r="FQ501" s="256"/>
      <c r="FR501" s="256"/>
      <c r="FS501" s="256"/>
      <c r="FT501" s="256"/>
      <c r="FU501" s="256"/>
      <c r="FV501" s="256"/>
      <c r="FW501" s="256"/>
      <c r="FX501" s="256"/>
      <c r="FY501" s="256"/>
      <c r="FZ501" s="256"/>
      <c r="GA501" s="256"/>
      <c r="GB501" s="256"/>
      <c r="GC501" s="256"/>
      <c r="GD501" s="256"/>
      <c r="GE501" s="256"/>
      <c r="GF501" s="256"/>
      <c r="GG501" s="256"/>
      <c r="GH501" s="256"/>
      <c r="GI501" s="256"/>
      <c r="GJ501" s="256"/>
      <c r="GK501" s="256"/>
      <c r="GL501" s="256"/>
      <c r="GM501" s="256"/>
      <c r="GN501" s="256"/>
      <c r="GO501" s="256"/>
      <c r="GP501" s="256"/>
      <c r="GQ501" s="256"/>
      <c r="GR501" s="256"/>
      <c r="GS501" s="256"/>
      <c r="GT501" s="256"/>
      <c r="GU501" s="256"/>
      <c r="GV501" s="256"/>
      <c r="GW501" s="256"/>
      <c r="GX501" s="256"/>
      <c r="GY501" s="256"/>
      <c r="GZ501" s="256"/>
      <c r="HA501" s="256"/>
      <c r="HB501" s="256"/>
      <c r="HC501" s="256"/>
      <c r="HD501" s="256"/>
      <c r="HE501" s="256"/>
      <c r="HF501" s="256"/>
      <c r="HG501" s="256"/>
      <c r="HH501" s="256"/>
      <c r="HI501" s="256"/>
      <c r="HJ501" s="256"/>
      <c r="HK501" s="256"/>
      <c r="HL501" s="256"/>
      <c r="HM501" s="256"/>
      <c r="HN501" s="256"/>
      <c r="HO501" s="256"/>
      <c r="HP501" s="256"/>
      <c r="HQ501" s="256"/>
      <c r="HR501" s="256"/>
      <c r="HS501" s="256"/>
      <c r="HT501" s="256"/>
      <c r="HU501" s="256"/>
      <c r="HV501" s="256"/>
      <c r="HW501" s="256"/>
      <c r="HX501" s="256"/>
      <c r="HY501" s="256"/>
      <c r="HZ501" s="256"/>
      <c r="IA501" s="256"/>
      <c r="IB501" s="256"/>
    </row>
    <row r="502" spans="1:236" s="323" customFormat="1" ht="11.25">
      <c r="A502" s="315">
        <v>372</v>
      </c>
      <c r="B502" s="316" t="s">
        <v>687</v>
      </c>
      <c r="C502" s="317" t="s">
        <v>688</v>
      </c>
      <c r="D502" s="318"/>
      <c r="E502" s="319" t="s">
        <v>852</v>
      </c>
      <c r="F502" s="320">
        <f aca="true" t="shared" si="194" ref="F502:AB502">(F499+F500+F501)</f>
        <v>60830974.0103638</v>
      </c>
      <c r="G502" s="320">
        <f t="shared" si="194"/>
        <v>29853204.581692673</v>
      </c>
      <c r="H502" s="320">
        <f t="shared" si="194"/>
        <v>6945622.434663676</v>
      </c>
      <c r="I502" s="320">
        <f t="shared" si="194"/>
        <v>8449377.447494606</v>
      </c>
      <c r="J502" s="320">
        <f t="shared" si="194"/>
        <v>5479833.591360263</v>
      </c>
      <c r="K502" s="320">
        <f t="shared" si="194"/>
        <v>4988297.154077998</v>
      </c>
      <c r="L502" s="320">
        <f t="shared" si="194"/>
        <v>3583317.103403679</v>
      </c>
      <c r="M502" s="320">
        <f t="shared" si="194"/>
        <v>1253945.0780043043</v>
      </c>
      <c r="N502" s="320">
        <f t="shared" si="194"/>
        <v>226672.64222995046</v>
      </c>
      <c r="O502" s="320">
        <f t="shared" si="194"/>
        <v>229622.24550528332</v>
      </c>
      <c r="P502" s="313">
        <f t="shared" si="194"/>
        <v>29853204.581692673</v>
      </c>
      <c r="Q502" s="313">
        <f t="shared" si="194"/>
        <v>6945622.434663676</v>
      </c>
      <c r="R502" s="313">
        <f t="shared" si="194"/>
        <v>8449377.447494606</v>
      </c>
      <c r="S502" s="313">
        <f t="shared" si="194"/>
        <v>5479833.591360263</v>
      </c>
      <c r="T502" s="313">
        <f t="shared" si="194"/>
        <v>4563473.079099924</v>
      </c>
      <c r="U502" s="313">
        <f t="shared" si="194"/>
        <v>10343.332829324561</v>
      </c>
      <c r="V502" s="313">
        <f t="shared" si="194"/>
        <v>422523.2150375525</v>
      </c>
      <c r="W502" s="313">
        <f t="shared" si="194"/>
        <v>200696.33777564246</v>
      </c>
      <c r="X502" s="313">
        <f t="shared" si="194"/>
        <v>1253945.0780043043</v>
      </c>
      <c r="Y502" s="313">
        <f t="shared" si="194"/>
        <v>3387015.0271560554</v>
      </c>
      <c r="Z502" s="313">
        <f t="shared" si="194"/>
        <v>226672.64222995046</v>
      </c>
      <c r="AA502" s="313">
        <f t="shared" si="194"/>
        <v>204771.44380792836</v>
      </c>
      <c r="AB502" s="313">
        <f t="shared" si="194"/>
        <v>22580.93711619633</v>
      </c>
      <c r="AC502" s="313"/>
      <c r="AD502" s="313"/>
      <c r="AE502" s="313"/>
      <c r="AF502" s="313"/>
      <c r="AG502" s="313"/>
      <c r="AH502" s="314"/>
      <c r="AI502" s="314"/>
      <c r="AJ502" s="314"/>
      <c r="AK502" s="314"/>
      <c r="AL502" s="314"/>
      <c r="AM502" s="314"/>
      <c r="AN502" s="314"/>
      <c r="AO502" s="320"/>
      <c r="AP502" s="321"/>
      <c r="AQ502" s="321"/>
      <c r="AR502" s="321"/>
      <c r="AS502" s="321"/>
      <c r="AT502" s="321"/>
      <c r="AU502" s="322"/>
      <c r="AV502" s="322"/>
      <c r="AW502" s="322"/>
      <c r="AX502" s="322"/>
      <c r="AY502" s="322"/>
      <c r="AZ502" s="322"/>
      <c r="BA502" s="322"/>
      <c r="BB502" s="322"/>
      <c r="BC502" s="322"/>
      <c r="BD502" s="322"/>
      <c r="BE502" s="322"/>
      <c r="BF502" s="322"/>
      <c r="BG502" s="322"/>
      <c r="BH502" s="322"/>
      <c r="BI502" s="322"/>
      <c r="BJ502" s="322"/>
      <c r="BK502" s="322"/>
      <c r="BL502" s="322"/>
      <c r="BM502" s="322"/>
      <c r="BN502" s="322"/>
      <c r="BO502" s="322"/>
      <c r="BP502" s="322"/>
      <c r="BQ502" s="322"/>
      <c r="BR502" s="322"/>
      <c r="BS502" s="322"/>
      <c r="BT502" s="322"/>
      <c r="BU502" s="322"/>
      <c r="BV502" s="322"/>
      <c r="BW502" s="322"/>
      <c r="BX502" s="322"/>
      <c r="BY502" s="322"/>
      <c r="BZ502" s="322"/>
      <c r="CA502" s="322"/>
      <c r="CB502" s="322"/>
      <c r="CC502" s="322"/>
      <c r="CD502" s="322"/>
      <c r="CE502" s="322"/>
      <c r="CF502" s="322"/>
      <c r="CG502" s="322"/>
      <c r="CH502" s="322"/>
      <c r="CI502" s="322"/>
      <c r="CJ502" s="322"/>
      <c r="CK502" s="322"/>
      <c r="CL502" s="322"/>
      <c r="CM502" s="322"/>
      <c r="CN502" s="322"/>
      <c r="CO502" s="322"/>
      <c r="CP502" s="322"/>
      <c r="CQ502" s="322"/>
      <c r="CR502" s="322"/>
      <c r="CS502" s="322"/>
      <c r="CT502" s="322"/>
      <c r="CU502" s="322"/>
      <c r="CV502" s="322"/>
      <c r="CW502" s="322"/>
      <c r="CX502" s="322"/>
      <c r="CY502" s="322"/>
      <c r="CZ502" s="322"/>
      <c r="DA502" s="322"/>
      <c r="DB502" s="322"/>
      <c r="DC502" s="322"/>
      <c r="DD502" s="322"/>
      <c r="DE502" s="322"/>
      <c r="DF502" s="322"/>
      <c r="DG502" s="322"/>
      <c r="DH502" s="322"/>
      <c r="DI502" s="322"/>
      <c r="DJ502" s="322"/>
      <c r="DK502" s="322"/>
      <c r="DL502" s="322"/>
      <c r="DM502" s="322"/>
      <c r="DN502" s="322"/>
      <c r="DO502" s="322"/>
      <c r="DP502" s="322"/>
      <c r="DQ502" s="322"/>
      <c r="DR502" s="322"/>
      <c r="DS502" s="322"/>
      <c r="DT502" s="322"/>
      <c r="DU502" s="322"/>
      <c r="DV502" s="322"/>
      <c r="DW502" s="322"/>
      <c r="DX502" s="322"/>
      <c r="DY502" s="322"/>
      <c r="DZ502" s="322"/>
      <c r="EA502" s="322"/>
      <c r="EB502" s="322"/>
      <c r="EC502" s="322"/>
      <c r="ED502" s="322"/>
      <c r="EE502" s="322"/>
      <c r="EF502" s="322"/>
      <c r="EG502" s="322"/>
      <c r="EH502" s="322"/>
      <c r="EI502" s="322"/>
      <c r="EJ502" s="322"/>
      <c r="EK502" s="322"/>
      <c r="EL502" s="322"/>
      <c r="EM502" s="322"/>
      <c r="EN502" s="322"/>
      <c r="EO502" s="322"/>
      <c r="EP502" s="322"/>
      <c r="EQ502" s="322"/>
      <c r="ER502" s="322"/>
      <c r="ES502" s="322"/>
      <c r="ET502" s="322"/>
      <c r="EU502" s="322"/>
      <c r="EV502" s="322"/>
      <c r="EW502" s="322"/>
      <c r="EX502" s="322"/>
      <c r="EY502" s="322"/>
      <c r="EZ502" s="322"/>
      <c r="FA502" s="322"/>
      <c r="FB502" s="322"/>
      <c r="FC502" s="322"/>
      <c r="FD502" s="322"/>
      <c r="FE502" s="322"/>
      <c r="FF502" s="322"/>
      <c r="FG502" s="322"/>
      <c r="FH502" s="322"/>
      <c r="FI502" s="322"/>
      <c r="FJ502" s="322"/>
      <c r="FK502" s="322"/>
      <c r="FL502" s="322"/>
      <c r="FM502" s="322"/>
      <c r="FN502" s="322"/>
      <c r="FO502" s="322"/>
      <c r="FP502" s="322"/>
      <c r="FQ502" s="322"/>
      <c r="FR502" s="322"/>
      <c r="FS502" s="322"/>
      <c r="FT502" s="322"/>
      <c r="FU502" s="322"/>
      <c r="FV502" s="322"/>
      <c r="FW502" s="322"/>
      <c r="FX502" s="322"/>
      <c r="FY502" s="322"/>
      <c r="FZ502" s="322"/>
      <c r="GA502" s="322"/>
      <c r="GB502" s="322"/>
      <c r="GC502" s="322"/>
      <c r="GD502" s="322"/>
      <c r="GE502" s="322"/>
      <c r="GF502" s="322"/>
      <c r="GG502" s="322"/>
      <c r="GH502" s="322"/>
      <c r="GI502" s="322"/>
      <c r="GJ502" s="322"/>
      <c r="GK502" s="322"/>
      <c r="GL502" s="322"/>
      <c r="GM502" s="322"/>
      <c r="GN502" s="322"/>
      <c r="GO502" s="322"/>
      <c r="GP502" s="322"/>
      <c r="GQ502" s="322"/>
      <c r="GR502" s="322"/>
      <c r="GS502" s="322"/>
      <c r="GT502" s="322"/>
      <c r="GU502" s="322"/>
      <c r="GV502" s="322"/>
      <c r="GW502" s="322"/>
      <c r="GX502" s="322"/>
      <c r="GY502" s="322"/>
      <c r="GZ502" s="322"/>
      <c r="HA502" s="322"/>
      <c r="HB502" s="322"/>
      <c r="HC502" s="322"/>
      <c r="HD502" s="322"/>
      <c r="HE502" s="322"/>
      <c r="HF502" s="322"/>
      <c r="HG502" s="322"/>
      <c r="HH502" s="322"/>
      <c r="HI502" s="322"/>
      <c r="HJ502" s="322"/>
      <c r="HK502" s="322"/>
      <c r="HL502" s="322"/>
      <c r="HM502" s="322"/>
      <c r="HN502" s="322"/>
      <c r="HO502" s="322"/>
      <c r="HP502" s="322"/>
      <c r="HQ502" s="322"/>
      <c r="HR502" s="322"/>
      <c r="HS502" s="322"/>
      <c r="HT502" s="322"/>
      <c r="HU502" s="322"/>
      <c r="HV502" s="322"/>
      <c r="HW502" s="322"/>
      <c r="HX502" s="322"/>
      <c r="HY502" s="322"/>
      <c r="HZ502" s="322"/>
      <c r="IA502" s="322"/>
      <c r="IB502" s="322"/>
    </row>
    <row r="503" spans="1:236" ht="11.25">
      <c r="A503" s="253">
        <v>373</v>
      </c>
      <c r="B503" s="261" t="s">
        <v>689</v>
      </c>
      <c r="C503" s="262" t="s">
        <v>690</v>
      </c>
      <c r="E503" s="260" t="s">
        <v>852</v>
      </c>
      <c r="F503" s="312">
        <f aca="true" t="shared" si="195" ref="F503:AB503">(F482)</f>
        <v>253944429.92828274</v>
      </c>
      <c r="G503" s="312">
        <f t="shared" si="195"/>
        <v>169878267.49181175</v>
      </c>
      <c r="H503" s="312">
        <f t="shared" si="195"/>
        <v>30287033.242607947</v>
      </c>
      <c r="I503" s="312">
        <f t="shared" si="195"/>
        <v>23609236.68373722</v>
      </c>
      <c r="J503" s="312">
        <f t="shared" si="195"/>
        <v>9785316.935104497</v>
      </c>
      <c r="K503" s="312">
        <f t="shared" si="195"/>
        <v>11903677.435566071</v>
      </c>
      <c r="L503" s="312">
        <f t="shared" si="195"/>
        <v>616495.4124230257</v>
      </c>
      <c r="M503" s="312">
        <f t="shared" si="195"/>
        <v>450027.59915342304</v>
      </c>
      <c r="N503" s="312">
        <f t="shared" si="195"/>
        <v>6572791.7775920015</v>
      </c>
      <c r="O503" s="312">
        <f t="shared" si="195"/>
        <v>841583.350286789</v>
      </c>
      <c r="P503" s="313">
        <f t="shared" si="195"/>
        <v>169878267.49181175</v>
      </c>
      <c r="Q503" s="313">
        <f t="shared" si="195"/>
        <v>30287033.242607947</v>
      </c>
      <c r="R503" s="313">
        <f t="shared" si="195"/>
        <v>23609236.68373722</v>
      </c>
      <c r="S503" s="313">
        <f t="shared" si="195"/>
        <v>9785316.935104497</v>
      </c>
      <c r="T503" s="313">
        <f t="shared" si="195"/>
        <v>8535533.214958746</v>
      </c>
      <c r="U503" s="313">
        <f t="shared" si="195"/>
        <v>38538.966013254365</v>
      </c>
      <c r="V503" s="313">
        <f t="shared" si="195"/>
        <v>3329605.254594075</v>
      </c>
      <c r="W503" s="313">
        <f t="shared" si="195"/>
        <v>394072.54121947393</v>
      </c>
      <c r="X503" s="313">
        <f t="shared" si="195"/>
        <v>450027.59915342304</v>
      </c>
      <c r="Y503" s="313">
        <f t="shared" si="195"/>
        <v>222422.87120355174</v>
      </c>
      <c r="Z503" s="313">
        <f t="shared" si="195"/>
        <v>6572791.7775920015</v>
      </c>
      <c r="AA503" s="313">
        <f t="shared" si="195"/>
        <v>786317.188635978</v>
      </c>
      <c r="AB503" s="313">
        <f t="shared" si="195"/>
        <v>55266.16165081132</v>
      </c>
      <c r="AC503" s="313"/>
      <c r="AD503" s="313"/>
      <c r="AE503" s="313"/>
      <c r="AF503" s="313"/>
      <c r="AG503" s="313"/>
      <c r="AH503" s="314"/>
      <c r="AI503" s="314"/>
      <c r="AJ503" s="314"/>
      <c r="AK503" s="314"/>
      <c r="AL503" s="314"/>
      <c r="AM503" s="314"/>
      <c r="AN503" s="314"/>
      <c r="AO503" s="312"/>
      <c r="AP503" s="289"/>
      <c r="AQ503" s="289"/>
      <c r="AR503" s="289"/>
      <c r="AS503" s="289"/>
      <c r="AT503" s="289"/>
      <c r="AU503" s="256"/>
      <c r="AV503" s="256"/>
      <c r="AW503" s="256"/>
      <c r="AX503" s="256"/>
      <c r="AY503" s="256"/>
      <c r="AZ503" s="256"/>
      <c r="BA503" s="256"/>
      <c r="BB503" s="256"/>
      <c r="BC503" s="256"/>
      <c r="BD503" s="256"/>
      <c r="BE503" s="256"/>
      <c r="BF503" s="256"/>
      <c r="BG503" s="256"/>
      <c r="BH503" s="256"/>
      <c r="BI503" s="256"/>
      <c r="BJ503" s="256"/>
      <c r="BK503" s="256"/>
      <c r="BL503" s="256"/>
      <c r="BM503" s="256"/>
      <c r="BN503" s="256"/>
      <c r="BO503" s="256"/>
      <c r="BP503" s="256"/>
      <c r="BQ503" s="256"/>
      <c r="BR503" s="256"/>
      <c r="BS503" s="256"/>
      <c r="BT503" s="256"/>
      <c r="BU503" s="256"/>
      <c r="BV503" s="256"/>
      <c r="BW503" s="256"/>
      <c r="BX503" s="256"/>
      <c r="BY503" s="256"/>
      <c r="BZ503" s="256"/>
      <c r="CA503" s="256"/>
      <c r="CB503" s="256"/>
      <c r="CC503" s="256"/>
      <c r="CD503" s="256"/>
      <c r="CE503" s="256"/>
      <c r="CF503" s="256"/>
      <c r="CG503" s="256"/>
      <c r="CH503" s="256"/>
      <c r="CI503" s="256"/>
      <c r="CJ503" s="256"/>
      <c r="CK503" s="256"/>
      <c r="CL503" s="256"/>
      <c r="CM503" s="256"/>
      <c r="CN503" s="256"/>
      <c r="CO503" s="256"/>
      <c r="CP503" s="256"/>
      <c r="CQ503" s="256"/>
      <c r="CR503" s="256"/>
      <c r="CS503" s="256"/>
      <c r="CT503" s="256"/>
      <c r="CU503" s="256"/>
      <c r="CV503" s="256"/>
      <c r="CW503" s="256"/>
      <c r="CX503" s="256"/>
      <c r="CY503" s="256"/>
      <c r="CZ503" s="256"/>
      <c r="DA503" s="256"/>
      <c r="DB503" s="256"/>
      <c r="DC503" s="256"/>
      <c r="DD503" s="256"/>
      <c r="DE503" s="256"/>
      <c r="DF503" s="256"/>
      <c r="DG503" s="256"/>
      <c r="DH503" s="256"/>
      <c r="DI503" s="256"/>
      <c r="DJ503" s="256"/>
      <c r="DK503" s="256"/>
      <c r="DL503" s="256"/>
      <c r="DM503" s="256"/>
      <c r="DN503" s="256"/>
      <c r="DO503" s="256"/>
      <c r="DP503" s="256"/>
      <c r="DQ503" s="256"/>
      <c r="DR503" s="256"/>
      <c r="DS503" s="256"/>
      <c r="DT503" s="256"/>
      <c r="DU503" s="256"/>
      <c r="DV503" s="256"/>
      <c r="DW503" s="256"/>
      <c r="DX503" s="256"/>
      <c r="DY503" s="256"/>
      <c r="DZ503" s="256"/>
      <c r="EA503" s="256"/>
      <c r="EB503" s="256"/>
      <c r="EC503" s="256"/>
      <c r="ED503" s="256"/>
      <c r="EE503" s="256"/>
      <c r="EF503" s="256"/>
      <c r="EG503" s="256"/>
      <c r="EH503" s="256"/>
      <c r="EI503" s="256"/>
      <c r="EJ503" s="256"/>
      <c r="EK503" s="256"/>
      <c r="EL503" s="256"/>
      <c r="EM503" s="256"/>
      <c r="EN503" s="256"/>
      <c r="EO503" s="256"/>
      <c r="EP503" s="256"/>
      <c r="EQ503" s="256"/>
      <c r="ER503" s="256"/>
      <c r="ES503" s="256"/>
      <c r="ET503" s="256"/>
      <c r="EU503" s="256"/>
      <c r="EV503" s="256"/>
      <c r="EW503" s="256"/>
      <c r="EX503" s="256"/>
      <c r="EY503" s="256"/>
      <c r="EZ503" s="256"/>
      <c r="FA503" s="256"/>
      <c r="FB503" s="256"/>
      <c r="FC503" s="256"/>
      <c r="FD503" s="256"/>
      <c r="FE503" s="256"/>
      <c r="FF503" s="256"/>
      <c r="FG503" s="256"/>
      <c r="FH503" s="256"/>
      <c r="FI503" s="256"/>
      <c r="FJ503" s="256"/>
      <c r="FK503" s="256"/>
      <c r="FL503" s="256"/>
      <c r="FM503" s="256"/>
      <c r="FN503" s="256"/>
      <c r="FO503" s="256"/>
      <c r="FP503" s="256"/>
      <c r="FQ503" s="256"/>
      <c r="FR503" s="256"/>
      <c r="FS503" s="256"/>
      <c r="FT503" s="256"/>
      <c r="FU503" s="256"/>
      <c r="FV503" s="256"/>
      <c r="FW503" s="256"/>
      <c r="FX503" s="256"/>
      <c r="FY503" s="256"/>
      <c r="FZ503" s="256"/>
      <c r="GA503" s="256"/>
      <c r="GB503" s="256"/>
      <c r="GC503" s="256"/>
      <c r="GD503" s="256"/>
      <c r="GE503" s="256"/>
      <c r="GF503" s="256"/>
      <c r="GG503" s="256"/>
      <c r="GH503" s="256"/>
      <c r="GI503" s="256"/>
      <c r="GJ503" s="256"/>
      <c r="GK503" s="256"/>
      <c r="GL503" s="256"/>
      <c r="GM503" s="256"/>
      <c r="GN503" s="256"/>
      <c r="GO503" s="256"/>
      <c r="GP503" s="256"/>
      <c r="GQ503" s="256"/>
      <c r="GR503" s="256"/>
      <c r="GS503" s="256"/>
      <c r="GT503" s="256"/>
      <c r="GU503" s="256"/>
      <c r="GV503" s="256"/>
      <c r="GW503" s="256"/>
      <c r="GX503" s="256"/>
      <c r="GY503" s="256"/>
      <c r="GZ503" s="256"/>
      <c r="HA503" s="256"/>
      <c r="HB503" s="256"/>
      <c r="HC503" s="256"/>
      <c r="HD503" s="256"/>
      <c r="HE503" s="256"/>
      <c r="HF503" s="256"/>
      <c r="HG503" s="256"/>
      <c r="HH503" s="256"/>
      <c r="HI503" s="256"/>
      <c r="HJ503" s="256"/>
      <c r="HK503" s="256"/>
      <c r="HL503" s="256"/>
      <c r="HM503" s="256"/>
      <c r="HN503" s="256"/>
      <c r="HO503" s="256"/>
      <c r="HP503" s="256"/>
      <c r="HQ503" s="256"/>
      <c r="HR503" s="256"/>
      <c r="HS503" s="256"/>
      <c r="HT503" s="256"/>
      <c r="HU503" s="256"/>
      <c r="HV503" s="256"/>
      <c r="HW503" s="256"/>
      <c r="HX503" s="256"/>
      <c r="HY503" s="256"/>
      <c r="HZ503" s="256"/>
      <c r="IA503" s="256"/>
      <c r="IB503" s="256"/>
    </row>
    <row r="504" spans="1:236" ht="11.25">
      <c r="A504" s="253">
        <v>374</v>
      </c>
      <c r="B504" s="261" t="s">
        <v>671</v>
      </c>
      <c r="C504" s="262" t="s">
        <v>691</v>
      </c>
      <c r="E504" s="260" t="s">
        <v>852</v>
      </c>
      <c r="F504" s="312">
        <f aca="true" t="shared" si="196" ref="F504:AB504">(F484)</f>
        <v>68305779.70028412</v>
      </c>
      <c r="G504" s="312">
        <f t="shared" si="196"/>
        <v>45853777.904577844</v>
      </c>
      <c r="H504" s="312">
        <f t="shared" si="196"/>
        <v>8116321.551965473</v>
      </c>
      <c r="I504" s="312">
        <f t="shared" si="196"/>
        <v>5875900.562601674</v>
      </c>
      <c r="J504" s="312">
        <f t="shared" si="196"/>
        <v>2634892.4143971764</v>
      </c>
      <c r="K504" s="312">
        <f t="shared" si="196"/>
        <v>3076270.982997407</v>
      </c>
      <c r="L504" s="312">
        <f t="shared" si="196"/>
        <v>764041.534787123</v>
      </c>
      <c r="M504" s="312">
        <f t="shared" si="196"/>
        <v>294423.33428231726</v>
      </c>
      <c r="N504" s="312">
        <f t="shared" si="196"/>
        <v>1886181.962027173</v>
      </c>
      <c r="O504" s="312">
        <f t="shared" si="196"/>
        <v>174710.5903192713</v>
      </c>
      <c r="P504" s="313">
        <f t="shared" si="196"/>
        <v>45853777.904577844</v>
      </c>
      <c r="Q504" s="313">
        <f t="shared" si="196"/>
        <v>8116321.551965473</v>
      </c>
      <c r="R504" s="313">
        <f t="shared" si="196"/>
        <v>5875900.562601674</v>
      </c>
      <c r="S504" s="313">
        <f t="shared" si="196"/>
        <v>2634892.4143971764</v>
      </c>
      <c r="T504" s="313">
        <f t="shared" si="196"/>
        <v>2303295.3852543146</v>
      </c>
      <c r="U504" s="313">
        <f t="shared" si="196"/>
        <v>8781.528377755258</v>
      </c>
      <c r="V504" s="313">
        <f t="shared" si="196"/>
        <v>742369.9836809655</v>
      </c>
      <c r="W504" s="313">
        <f t="shared" si="196"/>
        <v>104283.0032353846</v>
      </c>
      <c r="X504" s="313">
        <f t="shared" si="196"/>
        <v>294423.33428231726</v>
      </c>
      <c r="Y504" s="313">
        <f t="shared" si="196"/>
        <v>657953.4795220707</v>
      </c>
      <c r="Z504" s="313">
        <f t="shared" si="196"/>
        <v>1886181.962027173</v>
      </c>
      <c r="AA504" s="313">
        <f t="shared" si="196"/>
        <v>150533.1487491205</v>
      </c>
      <c r="AB504" s="313">
        <f t="shared" si="196"/>
        <v>14195.634942503144</v>
      </c>
      <c r="AC504" s="313"/>
      <c r="AD504" s="313"/>
      <c r="AE504" s="313"/>
      <c r="AF504" s="313"/>
      <c r="AG504" s="313"/>
      <c r="AH504" s="314"/>
      <c r="AI504" s="314"/>
      <c r="AJ504" s="314"/>
      <c r="AK504" s="314"/>
      <c r="AL504" s="314"/>
      <c r="AM504" s="314"/>
      <c r="AN504" s="314"/>
      <c r="AO504" s="312"/>
      <c r="AP504" s="289"/>
      <c r="AQ504" s="289"/>
      <c r="AR504" s="289"/>
      <c r="AS504" s="289"/>
      <c r="AT504" s="289"/>
      <c r="AU504" s="256"/>
      <c r="AV504" s="256"/>
      <c r="AW504" s="256"/>
      <c r="AX504" s="256"/>
      <c r="AY504" s="256"/>
      <c r="AZ504" s="256"/>
      <c r="BA504" s="256"/>
      <c r="BB504" s="256"/>
      <c r="BC504" s="256"/>
      <c r="BD504" s="256"/>
      <c r="BE504" s="256"/>
      <c r="BF504" s="256"/>
      <c r="BG504" s="256"/>
      <c r="BH504" s="256"/>
      <c r="BI504" s="256"/>
      <c r="BJ504" s="256"/>
      <c r="BK504" s="256"/>
      <c r="BL504" s="256"/>
      <c r="BM504" s="256"/>
      <c r="BN504" s="256"/>
      <c r="BO504" s="256"/>
      <c r="BP504" s="256"/>
      <c r="BQ504" s="256"/>
      <c r="BR504" s="256"/>
      <c r="BS504" s="256"/>
      <c r="BT504" s="256"/>
      <c r="BU504" s="256"/>
      <c r="BV504" s="256"/>
      <c r="BW504" s="256"/>
      <c r="BX504" s="256"/>
      <c r="BY504" s="256"/>
      <c r="BZ504" s="256"/>
      <c r="CA504" s="256"/>
      <c r="CB504" s="256"/>
      <c r="CC504" s="256"/>
      <c r="CD504" s="256"/>
      <c r="CE504" s="256"/>
      <c r="CF504" s="256"/>
      <c r="CG504" s="256"/>
      <c r="CH504" s="256"/>
      <c r="CI504" s="256"/>
      <c r="CJ504" s="256"/>
      <c r="CK504" s="256"/>
      <c r="CL504" s="256"/>
      <c r="CM504" s="256"/>
      <c r="CN504" s="256"/>
      <c r="CO504" s="256"/>
      <c r="CP504" s="256"/>
      <c r="CQ504" s="256"/>
      <c r="CR504" s="256"/>
      <c r="CS504" s="256"/>
      <c r="CT504" s="256"/>
      <c r="CU504" s="256"/>
      <c r="CV504" s="256"/>
      <c r="CW504" s="256"/>
      <c r="CX504" s="256"/>
      <c r="CY504" s="256"/>
      <c r="CZ504" s="256"/>
      <c r="DA504" s="256"/>
      <c r="DB504" s="256"/>
      <c r="DC504" s="256"/>
      <c r="DD504" s="256"/>
      <c r="DE504" s="256"/>
      <c r="DF504" s="256"/>
      <c r="DG504" s="256"/>
      <c r="DH504" s="256"/>
      <c r="DI504" s="256"/>
      <c r="DJ504" s="256"/>
      <c r="DK504" s="256"/>
      <c r="DL504" s="256"/>
      <c r="DM504" s="256"/>
      <c r="DN504" s="256"/>
      <c r="DO504" s="256"/>
      <c r="DP504" s="256"/>
      <c r="DQ504" s="256"/>
      <c r="DR504" s="256"/>
      <c r="DS504" s="256"/>
      <c r="DT504" s="256"/>
      <c r="DU504" s="256"/>
      <c r="DV504" s="256"/>
      <c r="DW504" s="256"/>
      <c r="DX504" s="256"/>
      <c r="DY504" s="256"/>
      <c r="DZ504" s="256"/>
      <c r="EA504" s="256"/>
      <c r="EB504" s="256"/>
      <c r="EC504" s="256"/>
      <c r="ED504" s="256"/>
      <c r="EE504" s="256"/>
      <c r="EF504" s="256"/>
      <c r="EG504" s="256"/>
      <c r="EH504" s="256"/>
      <c r="EI504" s="256"/>
      <c r="EJ504" s="256"/>
      <c r="EK504" s="256"/>
      <c r="EL504" s="256"/>
      <c r="EM504" s="256"/>
      <c r="EN504" s="256"/>
      <c r="EO504" s="256"/>
      <c r="EP504" s="256"/>
      <c r="EQ504" s="256"/>
      <c r="ER504" s="256"/>
      <c r="ES504" s="256"/>
      <c r="ET504" s="256"/>
      <c r="EU504" s="256"/>
      <c r="EV504" s="256"/>
      <c r="EW504" s="256"/>
      <c r="EX504" s="256"/>
      <c r="EY504" s="256"/>
      <c r="EZ504" s="256"/>
      <c r="FA504" s="256"/>
      <c r="FB504" s="256"/>
      <c r="FC504" s="256"/>
      <c r="FD504" s="256"/>
      <c r="FE504" s="256"/>
      <c r="FF504" s="256"/>
      <c r="FG504" s="256"/>
      <c r="FH504" s="256"/>
      <c r="FI504" s="256"/>
      <c r="FJ504" s="256"/>
      <c r="FK504" s="256"/>
      <c r="FL504" s="256"/>
      <c r="FM504" s="256"/>
      <c r="FN504" s="256"/>
      <c r="FO504" s="256"/>
      <c r="FP504" s="256"/>
      <c r="FQ504" s="256"/>
      <c r="FR504" s="256"/>
      <c r="FS504" s="256"/>
      <c r="FT504" s="256"/>
      <c r="FU504" s="256"/>
      <c r="FV504" s="256"/>
      <c r="FW504" s="256"/>
      <c r="FX504" s="256"/>
      <c r="FY504" s="256"/>
      <c r="FZ504" s="256"/>
      <c r="GA504" s="256"/>
      <c r="GB504" s="256"/>
      <c r="GC504" s="256"/>
      <c r="GD504" s="256"/>
      <c r="GE504" s="256"/>
      <c r="GF504" s="256"/>
      <c r="GG504" s="256"/>
      <c r="GH504" s="256"/>
      <c r="GI504" s="256"/>
      <c r="GJ504" s="256"/>
      <c r="GK504" s="256"/>
      <c r="GL504" s="256"/>
      <c r="GM504" s="256"/>
      <c r="GN504" s="256"/>
      <c r="GO504" s="256"/>
      <c r="GP504" s="256"/>
      <c r="GQ504" s="256"/>
      <c r="GR504" s="256"/>
      <c r="GS504" s="256"/>
      <c r="GT504" s="256"/>
      <c r="GU504" s="256"/>
      <c r="GV504" s="256"/>
      <c r="GW504" s="256"/>
      <c r="GX504" s="256"/>
      <c r="GY504" s="256"/>
      <c r="GZ504" s="256"/>
      <c r="HA504" s="256"/>
      <c r="HB504" s="256"/>
      <c r="HC504" s="256"/>
      <c r="HD504" s="256"/>
      <c r="HE504" s="256"/>
      <c r="HF504" s="256"/>
      <c r="HG504" s="256"/>
      <c r="HH504" s="256"/>
      <c r="HI504" s="256"/>
      <c r="HJ504" s="256"/>
      <c r="HK504" s="256"/>
      <c r="HL504" s="256"/>
      <c r="HM504" s="256"/>
      <c r="HN504" s="256"/>
      <c r="HO504" s="256"/>
      <c r="HP504" s="256"/>
      <c r="HQ504" s="256"/>
      <c r="HR504" s="256"/>
      <c r="HS504" s="256"/>
      <c r="HT504" s="256"/>
      <c r="HU504" s="256"/>
      <c r="HV504" s="256"/>
      <c r="HW504" s="256"/>
      <c r="HX504" s="256"/>
      <c r="HY504" s="256"/>
      <c r="HZ504" s="256"/>
      <c r="IA504" s="256"/>
      <c r="IB504" s="256"/>
    </row>
    <row r="505" spans="1:236" ht="11.25">
      <c r="A505" s="253">
        <v>375</v>
      </c>
      <c r="B505" s="261" t="s">
        <v>673</v>
      </c>
      <c r="C505" s="262" t="s">
        <v>692</v>
      </c>
      <c r="E505" s="260" t="s">
        <v>852</v>
      </c>
      <c r="F505" s="312">
        <f aca="true" t="shared" si="197" ref="F505:AB505">(F483)</f>
        <v>64916973.0193295</v>
      </c>
      <c r="G505" s="312">
        <f t="shared" si="197"/>
        <v>41145534.86287704</v>
      </c>
      <c r="H505" s="312">
        <f t="shared" si="197"/>
        <v>7963279.574630112</v>
      </c>
      <c r="I505" s="312">
        <f t="shared" si="197"/>
        <v>7162026.400471583</v>
      </c>
      <c r="J505" s="312">
        <f t="shared" si="197"/>
        <v>2902467.6867617355</v>
      </c>
      <c r="K505" s="312">
        <f t="shared" si="197"/>
        <v>3101800.3604303626</v>
      </c>
      <c r="L505" s="312">
        <f t="shared" si="197"/>
        <v>621292.4541864992</v>
      </c>
      <c r="M505" s="312">
        <f t="shared" si="197"/>
        <v>183428.08352308697</v>
      </c>
      <c r="N505" s="312">
        <f t="shared" si="197"/>
        <v>1202935.9822537894</v>
      </c>
      <c r="O505" s="312">
        <f t="shared" si="197"/>
        <v>210091.48210863624</v>
      </c>
      <c r="P505" s="313">
        <f t="shared" si="197"/>
        <v>41145534.86287704</v>
      </c>
      <c r="Q505" s="313">
        <f t="shared" si="197"/>
        <v>7963279.574630112</v>
      </c>
      <c r="R505" s="313">
        <f t="shared" si="197"/>
        <v>7162026.400471583</v>
      </c>
      <c r="S505" s="313">
        <f t="shared" si="197"/>
        <v>2902467.6867617355</v>
      </c>
      <c r="T505" s="313">
        <f t="shared" si="197"/>
        <v>2302398.7645831686</v>
      </c>
      <c r="U505" s="313">
        <f t="shared" si="197"/>
        <v>6697.509591244002</v>
      </c>
      <c r="V505" s="313">
        <f t="shared" si="197"/>
        <v>773442.902536713</v>
      </c>
      <c r="W505" s="313">
        <f t="shared" si="197"/>
        <v>114852.13169339212</v>
      </c>
      <c r="X505" s="313">
        <f t="shared" si="197"/>
        <v>183428.08352308697</v>
      </c>
      <c r="Y505" s="313">
        <f t="shared" si="197"/>
        <v>501866.95619257586</v>
      </c>
      <c r="Z505" s="313">
        <f t="shared" si="197"/>
        <v>1202935.9822537894</v>
      </c>
      <c r="AA505" s="313">
        <f t="shared" si="197"/>
        <v>187248.0966371141</v>
      </c>
      <c r="AB505" s="313">
        <f t="shared" si="197"/>
        <v>10708.057473305525</v>
      </c>
      <c r="AC505" s="313"/>
      <c r="AD505" s="313"/>
      <c r="AE505" s="313"/>
      <c r="AF505" s="313"/>
      <c r="AG505" s="313"/>
      <c r="AH505" s="314"/>
      <c r="AI505" s="314"/>
      <c r="AJ505" s="314"/>
      <c r="AK505" s="314"/>
      <c r="AL505" s="314"/>
      <c r="AM505" s="314"/>
      <c r="AN505" s="314"/>
      <c r="AO505" s="312"/>
      <c r="AP505" s="289"/>
      <c r="AQ505" s="289"/>
      <c r="AR505" s="289"/>
      <c r="AS505" s="289"/>
      <c r="AT505" s="289"/>
      <c r="AU505" s="256"/>
      <c r="AV505" s="256"/>
      <c r="AW505" s="256"/>
      <c r="AX505" s="256"/>
      <c r="AY505" s="256"/>
      <c r="AZ505" s="256"/>
      <c r="BA505" s="256"/>
      <c r="BB505" s="256"/>
      <c r="BC505" s="256"/>
      <c r="BD505" s="256"/>
      <c r="BE505" s="256"/>
      <c r="BF505" s="256"/>
      <c r="BG505" s="256"/>
      <c r="BH505" s="256"/>
      <c r="BI505" s="256"/>
      <c r="BJ505" s="256"/>
      <c r="BK505" s="256"/>
      <c r="BL505" s="256"/>
      <c r="BM505" s="256"/>
      <c r="BN505" s="256"/>
      <c r="BO505" s="256"/>
      <c r="BP505" s="256"/>
      <c r="BQ505" s="256"/>
      <c r="BR505" s="256"/>
      <c r="BS505" s="256"/>
      <c r="BT505" s="256"/>
      <c r="BU505" s="256"/>
      <c r="BV505" s="256"/>
      <c r="BW505" s="256"/>
      <c r="BX505" s="256"/>
      <c r="BY505" s="256"/>
      <c r="BZ505" s="256"/>
      <c r="CA505" s="256"/>
      <c r="CB505" s="256"/>
      <c r="CC505" s="256"/>
      <c r="CD505" s="256"/>
      <c r="CE505" s="256"/>
      <c r="CF505" s="256"/>
      <c r="CG505" s="256"/>
      <c r="CH505" s="256"/>
      <c r="CI505" s="256"/>
      <c r="CJ505" s="256"/>
      <c r="CK505" s="256"/>
      <c r="CL505" s="256"/>
      <c r="CM505" s="256"/>
      <c r="CN505" s="256"/>
      <c r="CO505" s="256"/>
      <c r="CP505" s="256"/>
      <c r="CQ505" s="256"/>
      <c r="CR505" s="256"/>
      <c r="CS505" s="256"/>
      <c r="CT505" s="256"/>
      <c r="CU505" s="256"/>
      <c r="CV505" s="256"/>
      <c r="CW505" s="256"/>
      <c r="CX505" s="256"/>
      <c r="CY505" s="256"/>
      <c r="CZ505" s="256"/>
      <c r="DA505" s="256"/>
      <c r="DB505" s="256"/>
      <c r="DC505" s="256"/>
      <c r="DD505" s="256"/>
      <c r="DE505" s="256"/>
      <c r="DF505" s="256"/>
      <c r="DG505" s="256"/>
      <c r="DH505" s="256"/>
      <c r="DI505" s="256"/>
      <c r="DJ505" s="256"/>
      <c r="DK505" s="256"/>
      <c r="DL505" s="256"/>
      <c r="DM505" s="256"/>
      <c r="DN505" s="256"/>
      <c r="DO505" s="256"/>
      <c r="DP505" s="256"/>
      <c r="DQ505" s="256"/>
      <c r="DR505" s="256"/>
      <c r="DS505" s="256"/>
      <c r="DT505" s="256"/>
      <c r="DU505" s="256"/>
      <c r="DV505" s="256"/>
      <c r="DW505" s="256"/>
      <c r="DX505" s="256"/>
      <c r="DY505" s="256"/>
      <c r="DZ505" s="256"/>
      <c r="EA505" s="256"/>
      <c r="EB505" s="256"/>
      <c r="EC505" s="256"/>
      <c r="ED505" s="256"/>
      <c r="EE505" s="256"/>
      <c r="EF505" s="256"/>
      <c r="EG505" s="256"/>
      <c r="EH505" s="256"/>
      <c r="EI505" s="256"/>
      <c r="EJ505" s="256"/>
      <c r="EK505" s="256"/>
      <c r="EL505" s="256"/>
      <c r="EM505" s="256"/>
      <c r="EN505" s="256"/>
      <c r="EO505" s="256"/>
      <c r="EP505" s="256"/>
      <c r="EQ505" s="256"/>
      <c r="ER505" s="256"/>
      <c r="ES505" s="256"/>
      <c r="ET505" s="256"/>
      <c r="EU505" s="256"/>
      <c r="EV505" s="256"/>
      <c r="EW505" s="256"/>
      <c r="EX505" s="256"/>
      <c r="EY505" s="256"/>
      <c r="EZ505" s="256"/>
      <c r="FA505" s="256"/>
      <c r="FB505" s="256"/>
      <c r="FC505" s="256"/>
      <c r="FD505" s="256"/>
      <c r="FE505" s="256"/>
      <c r="FF505" s="256"/>
      <c r="FG505" s="256"/>
      <c r="FH505" s="256"/>
      <c r="FI505" s="256"/>
      <c r="FJ505" s="256"/>
      <c r="FK505" s="256"/>
      <c r="FL505" s="256"/>
      <c r="FM505" s="256"/>
      <c r="FN505" s="256"/>
      <c r="FO505" s="256"/>
      <c r="FP505" s="256"/>
      <c r="FQ505" s="256"/>
      <c r="FR505" s="256"/>
      <c r="FS505" s="256"/>
      <c r="FT505" s="256"/>
      <c r="FU505" s="256"/>
      <c r="FV505" s="256"/>
      <c r="FW505" s="256"/>
      <c r="FX505" s="256"/>
      <c r="FY505" s="256"/>
      <c r="FZ505" s="256"/>
      <c r="GA505" s="256"/>
      <c r="GB505" s="256"/>
      <c r="GC505" s="256"/>
      <c r="GD505" s="256"/>
      <c r="GE505" s="256"/>
      <c r="GF505" s="256"/>
      <c r="GG505" s="256"/>
      <c r="GH505" s="256"/>
      <c r="GI505" s="256"/>
      <c r="GJ505" s="256"/>
      <c r="GK505" s="256"/>
      <c r="GL505" s="256"/>
      <c r="GM505" s="256"/>
      <c r="GN505" s="256"/>
      <c r="GO505" s="256"/>
      <c r="GP505" s="256"/>
      <c r="GQ505" s="256"/>
      <c r="GR505" s="256"/>
      <c r="GS505" s="256"/>
      <c r="GT505" s="256"/>
      <c r="GU505" s="256"/>
      <c r="GV505" s="256"/>
      <c r="GW505" s="256"/>
      <c r="GX505" s="256"/>
      <c r="GY505" s="256"/>
      <c r="GZ505" s="256"/>
      <c r="HA505" s="256"/>
      <c r="HB505" s="256"/>
      <c r="HC505" s="256"/>
      <c r="HD505" s="256"/>
      <c r="HE505" s="256"/>
      <c r="HF505" s="256"/>
      <c r="HG505" s="256"/>
      <c r="HH505" s="256"/>
      <c r="HI505" s="256"/>
      <c r="HJ505" s="256"/>
      <c r="HK505" s="256"/>
      <c r="HL505" s="256"/>
      <c r="HM505" s="256"/>
      <c r="HN505" s="256"/>
      <c r="HO505" s="256"/>
      <c r="HP505" s="256"/>
      <c r="HQ505" s="256"/>
      <c r="HR505" s="256"/>
      <c r="HS505" s="256"/>
      <c r="HT505" s="256"/>
      <c r="HU505" s="256"/>
      <c r="HV505" s="256"/>
      <c r="HW505" s="256"/>
      <c r="HX505" s="256"/>
      <c r="HY505" s="256"/>
      <c r="HZ505" s="256"/>
      <c r="IA505" s="256"/>
      <c r="IB505" s="256"/>
    </row>
    <row r="506" spans="1:236" s="323" customFormat="1" ht="11.25">
      <c r="A506" s="315">
        <v>376</v>
      </c>
      <c r="B506" s="316" t="s">
        <v>693</v>
      </c>
      <c r="C506" s="317" t="s">
        <v>694</v>
      </c>
      <c r="D506" s="318"/>
      <c r="E506" s="319" t="s">
        <v>852</v>
      </c>
      <c r="F506" s="320">
        <f aca="true" t="shared" si="198" ref="F506:AB506">(F503+F504+F505)</f>
        <v>387167182.64789635</v>
      </c>
      <c r="G506" s="320">
        <f t="shared" si="198"/>
        <v>256877580.25926664</v>
      </c>
      <c r="H506" s="320">
        <f t="shared" si="198"/>
        <v>46366634.36920353</v>
      </c>
      <c r="I506" s="320">
        <f t="shared" si="198"/>
        <v>36647163.64681047</v>
      </c>
      <c r="J506" s="320">
        <f t="shared" si="198"/>
        <v>15322677.036263408</v>
      </c>
      <c r="K506" s="320">
        <f t="shared" si="198"/>
        <v>18081748.77899384</v>
      </c>
      <c r="L506" s="320">
        <f t="shared" si="198"/>
        <v>2001829.401396648</v>
      </c>
      <c r="M506" s="320">
        <f t="shared" si="198"/>
        <v>927879.0169588273</v>
      </c>
      <c r="N506" s="320">
        <f t="shared" si="198"/>
        <v>9661909.721872965</v>
      </c>
      <c r="O506" s="320">
        <f t="shared" si="198"/>
        <v>1226385.4227146965</v>
      </c>
      <c r="P506" s="313">
        <f t="shared" si="198"/>
        <v>256877580.25926664</v>
      </c>
      <c r="Q506" s="313">
        <f t="shared" si="198"/>
        <v>46366634.36920353</v>
      </c>
      <c r="R506" s="313">
        <f t="shared" si="198"/>
        <v>36647163.64681047</v>
      </c>
      <c r="S506" s="313">
        <f t="shared" si="198"/>
        <v>15322677.036263408</v>
      </c>
      <c r="T506" s="313">
        <f t="shared" si="198"/>
        <v>13141227.364796229</v>
      </c>
      <c r="U506" s="313">
        <f t="shared" si="198"/>
        <v>54018.00398225362</v>
      </c>
      <c r="V506" s="313">
        <f t="shared" si="198"/>
        <v>4845418.140811753</v>
      </c>
      <c r="W506" s="313">
        <f t="shared" si="198"/>
        <v>613207.6761482507</v>
      </c>
      <c r="X506" s="313">
        <f t="shared" si="198"/>
        <v>927879.0169588273</v>
      </c>
      <c r="Y506" s="313">
        <f t="shared" si="198"/>
        <v>1382243.3069181982</v>
      </c>
      <c r="Z506" s="313">
        <f t="shared" si="198"/>
        <v>9661909.721872965</v>
      </c>
      <c r="AA506" s="313">
        <f t="shared" si="198"/>
        <v>1124098.4340222126</v>
      </c>
      <c r="AB506" s="313">
        <f t="shared" si="198"/>
        <v>80169.85406662</v>
      </c>
      <c r="AC506" s="313"/>
      <c r="AD506" s="313"/>
      <c r="AE506" s="313"/>
      <c r="AF506" s="313"/>
      <c r="AG506" s="313"/>
      <c r="AH506" s="314"/>
      <c r="AI506" s="314"/>
      <c r="AJ506" s="314"/>
      <c r="AK506" s="314"/>
      <c r="AL506" s="314"/>
      <c r="AM506" s="314"/>
      <c r="AN506" s="314"/>
      <c r="AO506" s="320"/>
      <c r="AP506" s="321"/>
      <c r="AQ506" s="321"/>
      <c r="AR506" s="321"/>
      <c r="AS506" s="321"/>
      <c r="AT506" s="321"/>
      <c r="AU506" s="322"/>
      <c r="AV506" s="322"/>
      <c r="AW506" s="322"/>
      <c r="AX506" s="322"/>
      <c r="AY506" s="322"/>
      <c r="AZ506" s="322"/>
      <c r="BA506" s="322"/>
      <c r="BB506" s="322"/>
      <c r="BC506" s="322"/>
      <c r="BD506" s="322"/>
      <c r="BE506" s="322"/>
      <c r="BF506" s="322"/>
      <c r="BG506" s="322"/>
      <c r="BH506" s="322"/>
      <c r="BI506" s="322"/>
      <c r="BJ506" s="322"/>
      <c r="BK506" s="322"/>
      <c r="BL506" s="322"/>
      <c r="BM506" s="322"/>
      <c r="BN506" s="322"/>
      <c r="BO506" s="322"/>
      <c r="BP506" s="322"/>
      <c r="BQ506" s="322"/>
      <c r="BR506" s="322"/>
      <c r="BS506" s="322"/>
      <c r="BT506" s="322"/>
      <c r="BU506" s="322"/>
      <c r="BV506" s="322"/>
      <c r="BW506" s="322"/>
      <c r="BX506" s="322"/>
      <c r="BY506" s="322"/>
      <c r="BZ506" s="322"/>
      <c r="CA506" s="322"/>
      <c r="CB506" s="322"/>
      <c r="CC506" s="322"/>
      <c r="CD506" s="322"/>
      <c r="CE506" s="322"/>
      <c r="CF506" s="322"/>
      <c r="CG506" s="322"/>
      <c r="CH506" s="322"/>
      <c r="CI506" s="322"/>
      <c r="CJ506" s="322"/>
      <c r="CK506" s="322"/>
      <c r="CL506" s="322"/>
      <c r="CM506" s="322"/>
      <c r="CN506" s="322"/>
      <c r="CO506" s="322"/>
      <c r="CP506" s="322"/>
      <c r="CQ506" s="322"/>
      <c r="CR506" s="322"/>
      <c r="CS506" s="322"/>
      <c r="CT506" s="322"/>
      <c r="CU506" s="322"/>
      <c r="CV506" s="322"/>
      <c r="CW506" s="322"/>
      <c r="CX506" s="322"/>
      <c r="CY506" s="322"/>
      <c r="CZ506" s="322"/>
      <c r="DA506" s="322"/>
      <c r="DB506" s="322"/>
      <c r="DC506" s="322"/>
      <c r="DD506" s="322"/>
      <c r="DE506" s="322"/>
      <c r="DF506" s="322"/>
      <c r="DG506" s="322"/>
      <c r="DH506" s="322"/>
      <c r="DI506" s="322"/>
      <c r="DJ506" s="322"/>
      <c r="DK506" s="322"/>
      <c r="DL506" s="322"/>
      <c r="DM506" s="322"/>
      <c r="DN506" s="322"/>
      <c r="DO506" s="322"/>
      <c r="DP506" s="322"/>
      <c r="DQ506" s="322"/>
      <c r="DR506" s="322"/>
      <c r="DS506" s="322"/>
      <c r="DT506" s="322"/>
      <c r="DU506" s="322"/>
      <c r="DV506" s="322"/>
      <c r="DW506" s="322"/>
      <c r="DX506" s="322"/>
      <c r="DY506" s="322"/>
      <c r="DZ506" s="322"/>
      <c r="EA506" s="322"/>
      <c r="EB506" s="322"/>
      <c r="EC506" s="322"/>
      <c r="ED506" s="322"/>
      <c r="EE506" s="322"/>
      <c r="EF506" s="322"/>
      <c r="EG506" s="322"/>
      <c r="EH506" s="322"/>
      <c r="EI506" s="322"/>
      <c r="EJ506" s="322"/>
      <c r="EK506" s="322"/>
      <c r="EL506" s="322"/>
      <c r="EM506" s="322"/>
      <c r="EN506" s="322"/>
      <c r="EO506" s="322"/>
      <c r="EP506" s="322"/>
      <c r="EQ506" s="322"/>
      <c r="ER506" s="322"/>
      <c r="ES506" s="322"/>
      <c r="ET506" s="322"/>
      <c r="EU506" s="322"/>
      <c r="EV506" s="322"/>
      <c r="EW506" s="322"/>
      <c r="EX506" s="322"/>
      <c r="EY506" s="322"/>
      <c r="EZ506" s="322"/>
      <c r="FA506" s="322"/>
      <c r="FB506" s="322"/>
      <c r="FC506" s="322"/>
      <c r="FD506" s="322"/>
      <c r="FE506" s="322"/>
      <c r="FF506" s="322"/>
      <c r="FG506" s="322"/>
      <c r="FH506" s="322"/>
      <c r="FI506" s="322"/>
      <c r="FJ506" s="322"/>
      <c r="FK506" s="322"/>
      <c r="FL506" s="322"/>
      <c r="FM506" s="322"/>
      <c r="FN506" s="322"/>
      <c r="FO506" s="322"/>
      <c r="FP506" s="322"/>
      <c r="FQ506" s="322"/>
      <c r="FR506" s="322"/>
      <c r="FS506" s="322"/>
      <c r="FT506" s="322"/>
      <c r="FU506" s="322"/>
      <c r="FV506" s="322"/>
      <c r="FW506" s="322"/>
      <c r="FX506" s="322"/>
      <c r="FY506" s="322"/>
      <c r="FZ506" s="322"/>
      <c r="GA506" s="322"/>
      <c r="GB506" s="322"/>
      <c r="GC506" s="322"/>
      <c r="GD506" s="322"/>
      <c r="GE506" s="322"/>
      <c r="GF506" s="322"/>
      <c r="GG506" s="322"/>
      <c r="GH506" s="322"/>
      <c r="GI506" s="322"/>
      <c r="GJ506" s="322"/>
      <c r="GK506" s="322"/>
      <c r="GL506" s="322"/>
      <c r="GM506" s="322"/>
      <c r="GN506" s="322"/>
      <c r="GO506" s="322"/>
      <c r="GP506" s="322"/>
      <c r="GQ506" s="322"/>
      <c r="GR506" s="322"/>
      <c r="GS506" s="322"/>
      <c r="GT506" s="322"/>
      <c r="GU506" s="322"/>
      <c r="GV506" s="322"/>
      <c r="GW506" s="322"/>
      <c r="GX506" s="322"/>
      <c r="GY506" s="322"/>
      <c r="GZ506" s="322"/>
      <c r="HA506" s="322"/>
      <c r="HB506" s="322"/>
      <c r="HC506" s="322"/>
      <c r="HD506" s="322"/>
      <c r="HE506" s="322"/>
      <c r="HF506" s="322"/>
      <c r="HG506" s="322"/>
      <c r="HH506" s="322"/>
      <c r="HI506" s="322"/>
      <c r="HJ506" s="322"/>
      <c r="HK506" s="322"/>
      <c r="HL506" s="322"/>
      <c r="HM506" s="322"/>
      <c r="HN506" s="322"/>
      <c r="HO506" s="322"/>
      <c r="HP506" s="322"/>
      <c r="HQ506" s="322"/>
      <c r="HR506" s="322"/>
      <c r="HS506" s="322"/>
      <c r="HT506" s="322"/>
      <c r="HU506" s="322"/>
      <c r="HV506" s="322"/>
      <c r="HW506" s="322"/>
      <c r="HX506" s="322"/>
      <c r="HY506" s="322"/>
      <c r="HZ506" s="322"/>
      <c r="IA506" s="322"/>
      <c r="IB506" s="322"/>
    </row>
    <row r="507" spans="1:236" s="323" customFormat="1" ht="11.25">
      <c r="A507" s="324"/>
      <c r="B507" s="325"/>
      <c r="C507" s="326"/>
      <c r="D507" s="326"/>
      <c r="E507" s="260"/>
      <c r="F507" s="312"/>
      <c r="G507" s="312"/>
      <c r="H507" s="312"/>
      <c r="I507" s="312"/>
      <c r="J507" s="312"/>
      <c r="K507" s="312"/>
      <c r="L507" s="312"/>
      <c r="M507" s="312"/>
      <c r="N507" s="312"/>
      <c r="O507" s="312"/>
      <c r="P507" s="313"/>
      <c r="Q507" s="313"/>
      <c r="R507" s="313"/>
      <c r="S507" s="313"/>
      <c r="T507" s="313"/>
      <c r="U507" s="313"/>
      <c r="V507" s="313"/>
      <c r="W507" s="313"/>
      <c r="X507" s="313"/>
      <c r="Y507" s="313"/>
      <c r="Z507" s="313"/>
      <c r="AA507" s="313"/>
      <c r="AB507" s="313"/>
      <c r="AC507" s="313"/>
      <c r="AD507" s="313"/>
      <c r="AE507" s="313"/>
      <c r="AF507" s="313"/>
      <c r="AG507" s="313"/>
      <c r="AH507" s="314"/>
      <c r="AI507" s="314"/>
      <c r="AJ507" s="314"/>
      <c r="AK507" s="314"/>
      <c r="AL507" s="314"/>
      <c r="AM507" s="314"/>
      <c r="AN507" s="314"/>
      <c r="AO507" s="312"/>
      <c r="AP507" s="321"/>
      <c r="AQ507" s="321"/>
      <c r="AR507" s="321"/>
      <c r="AS507" s="321"/>
      <c r="AT507" s="321"/>
      <c r="AU507" s="322"/>
      <c r="AV507" s="322"/>
      <c r="AW507" s="322"/>
      <c r="AX507" s="322"/>
      <c r="AY507" s="322"/>
      <c r="AZ507" s="322"/>
      <c r="BA507" s="322"/>
      <c r="BB507" s="322"/>
      <c r="BC507" s="322"/>
      <c r="BD507" s="322"/>
      <c r="BE507" s="322"/>
      <c r="BF507" s="322"/>
      <c r="BG507" s="322"/>
      <c r="BH507" s="322"/>
      <c r="BI507" s="322"/>
      <c r="BJ507" s="322"/>
      <c r="BK507" s="322"/>
      <c r="BL507" s="322"/>
      <c r="BM507" s="322"/>
      <c r="BN507" s="322"/>
      <c r="BO507" s="322"/>
      <c r="BP507" s="322"/>
      <c r="BQ507" s="322"/>
      <c r="BR507" s="322"/>
      <c r="BS507" s="322"/>
      <c r="BT507" s="322"/>
      <c r="BU507" s="322"/>
      <c r="BV507" s="322"/>
      <c r="BW507" s="322"/>
      <c r="BX507" s="322"/>
      <c r="BY507" s="322"/>
      <c r="BZ507" s="322"/>
      <c r="CA507" s="322"/>
      <c r="CB507" s="322"/>
      <c r="CC507" s="322"/>
      <c r="CD507" s="322"/>
      <c r="CE507" s="322"/>
      <c r="CF507" s="322"/>
      <c r="CG507" s="322"/>
      <c r="CH507" s="322"/>
      <c r="CI507" s="322"/>
      <c r="CJ507" s="322"/>
      <c r="CK507" s="322"/>
      <c r="CL507" s="322"/>
      <c r="CM507" s="322"/>
      <c r="CN507" s="322"/>
      <c r="CO507" s="322"/>
      <c r="CP507" s="322"/>
      <c r="CQ507" s="322"/>
      <c r="CR507" s="322"/>
      <c r="CS507" s="322"/>
      <c r="CT507" s="322"/>
      <c r="CU507" s="322"/>
      <c r="CV507" s="322"/>
      <c r="CW507" s="322"/>
      <c r="CX507" s="322"/>
      <c r="CY507" s="322"/>
      <c r="CZ507" s="322"/>
      <c r="DA507" s="322"/>
      <c r="DB507" s="322"/>
      <c r="DC507" s="322"/>
      <c r="DD507" s="322"/>
      <c r="DE507" s="322"/>
      <c r="DF507" s="322"/>
      <c r="DG507" s="322"/>
      <c r="DH507" s="322"/>
      <c r="DI507" s="322"/>
      <c r="DJ507" s="322"/>
      <c r="DK507" s="322"/>
      <c r="DL507" s="322"/>
      <c r="DM507" s="322"/>
      <c r="DN507" s="322"/>
      <c r="DO507" s="322"/>
      <c r="DP507" s="322"/>
      <c r="DQ507" s="322"/>
      <c r="DR507" s="322"/>
      <c r="DS507" s="322"/>
      <c r="DT507" s="322"/>
      <c r="DU507" s="322"/>
      <c r="DV507" s="322"/>
      <c r="DW507" s="322"/>
      <c r="DX507" s="322"/>
      <c r="DY507" s="322"/>
      <c r="DZ507" s="322"/>
      <c r="EA507" s="322"/>
      <c r="EB507" s="322"/>
      <c r="EC507" s="322"/>
      <c r="ED507" s="322"/>
      <c r="EE507" s="322"/>
      <c r="EF507" s="322"/>
      <c r="EG507" s="322"/>
      <c r="EH507" s="322"/>
      <c r="EI507" s="322"/>
      <c r="EJ507" s="322"/>
      <c r="EK507" s="322"/>
      <c r="EL507" s="322"/>
      <c r="EM507" s="322"/>
      <c r="EN507" s="322"/>
      <c r="EO507" s="322"/>
      <c r="EP507" s="322"/>
      <c r="EQ507" s="322"/>
      <c r="ER507" s="322"/>
      <c r="ES507" s="322"/>
      <c r="ET507" s="322"/>
      <c r="EU507" s="322"/>
      <c r="EV507" s="322"/>
      <c r="EW507" s="322"/>
      <c r="EX507" s="322"/>
      <c r="EY507" s="322"/>
      <c r="EZ507" s="322"/>
      <c r="FA507" s="322"/>
      <c r="FB507" s="322"/>
      <c r="FC507" s="322"/>
      <c r="FD507" s="322"/>
      <c r="FE507" s="322"/>
      <c r="FF507" s="322"/>
      <c r="FG507" s="322"/>
      <c r="FH507" s="322"/>
      <c r="FI507" s="322"/>
      <c r="FJ507" s="322"/>
      <c r="FK507" s="322"/>
      <c r="FL507" s="322"/>
      <c r="FM507" s="322"/>
      <c r="FN507" s="322"/>
      <c r="FO507" s="322"/>
      <c r="FP507" s="322"/>
      <c r="FQ507" s="322"/>
      <c r="FR507" s="322"/>
      <c r="FS507" s="322"/>
      <c r="FT507" s="322"/>
      <c r="FU507" s="322"/>
      <c r="FV507" s="322"/>
      <c r="FW507" s="322"/>
      <c r="FX507" s="322"/>
      <c r="FY507" s="322"/>
      <c r="FZ507" s="322"/>
      <c r="GA507" s="322"/>
      <c r="GB507" s="322"/>
      <c r="GC507" s="322"/>
      <c r="GD507" s="322"/>
      <c r="GE507" s="322"/>
      <c r="GF507" s="322"/>
      <c r="GG507" s="322"/>
      <c r="GH507" s="322"/>
      <c r="GI507" s="322"/>
      <c r="GJ507" s="322"/>
      <c r="GK507" s="322"/>
      <c r="GL507" s="322"/>
      <c r="GM507" s="322"/>
      <c r="GN507" s="322"/>
      <c r="GO507" s="322"/>
      <c r="GP507" s="322"/>
      <c r="GQ507" s="322"/>
      <c r="GR507" s="322"/>
      <c r="GS507" s="322"/>
      <c r="GT507" s="322"/>
      <c r="GU507" s="322"/>
      <c r="GV507" s="322"/>
      <c r="GW507" s="322"/>
      <c r="GX507" s="322"/>
      <c r="GY507" s="322"/>
      <c r="GZ507" s="322"/>
      <c r="HA507" s="322"/>
      <c r="HB507" s="322"/>
      <c r="HC507" s="322"/>
      <c r="HD507" s="322"/>
      <c r="HE507" s="322"/>
      <c r="HF507" s="322"/>
      <c r="HG507" s="322"/>
      <c r="HH507" s="322"/>
      <c r="HI507" s="322"/>
      <c r="HJ507" s="322"/>
      <c r="HK507" s="322"/>
      <c r="HL507" s="322"/>
      <c r="HM507" s="322"/>
      <c r="HN507" s="322"/>
      <c r="HO507" s="322"/>
      <c r="HP507" s="322"/>
      <c r="HQ507" s="322"/>
      <c r="HR507" s="322"/>
      <c r="HS507" s="322"/>
      <c r="HT507" s="322"/>
      <c r="HU507" s="322"/>
      <c r="HV507" s="322"/>
      <c r="HW507" s="322"/>
      <c r="HX507" s="322"/>
      <c r="HY507" s="322"/>
      <c r="HZ507" s="322"/>
      <c r="IA507" s="322"/>
      <c r="IB507" s="322"/>
    </row>
    <row r="508" spans="1:236" s="323" customFormat="1" ht="11.25">
      <c r="A508" s="315">
        <v>377</v>
      </c>
      <c r="B508" s="327" t="s">
        <v>695</v>
      </c>
      <c r="C508" s="317" t="s">
        <v>696</v>
      </c>
      <c r="D508" s="318"/>
      <c r="E508" s="319" t="s">
        <v>852</v>
      </c>
      <c r="F508" s="320">
        <f aca="true" t="shared" si="199" ref="F508:AB508">(F494+F498+F502+F506)</f>
        <v>1482882073.7499998</v>
      </c>
      <c r="G508" s="320">
        <f t="shared" si="199"/>
        <v>829792248.3789468</v>
      </c>
      <c r="H508" s="320">
        <f t="shared" si="199"/>
        <v>178414819.77393007</v>
      </c>
      <c r="I508" s="320">
        <f t="shared" si="199"/>
        <v>195019238.8182758</v>
      </c>
      <c r="J508" s="320">
        <f t="shared" si="199"/>
        <v>118565214.46552512</v>
      </c>
      <c r="K508" s="320">
        <f t="shared" si="199"/>
        <v>113464059.0941744</v>
      </c>
      <c r="L508" s="320">
        <f t="shared" si="199"/>
        <v>7258308.855133613</v>
      </c>
      <c r="M508" s="320">
        <f t="shared" si="199"/>
        <v>24563565.988355</v>
      </c>
      <c r="N508" s="320">
        <f t="shared" si="199"/>
        <v>13903776.715754623</v>
      </c>
      <c r="O508" s="320">
        <f t="shared" si="199"/>
        <v>1900841.6599045394</v>
      </c>
      <c r="P508" s="313">
        <f t="shared" si="199"/>
        <v>829792248.3789468</v>
      </c>
      <c r="Q508" s="313">
        <f t="shared" si="199"/>
        <v>178414819.77393007</v>
      </c>
      <c r="R508" s="313">
        <f t="shared" si="199"/>
        <v>195019238.8182758</v>
      </c>
      <c r="S508" s="313">
        <f t="shared" si="199"/>
        <v>118565214.46552512</v>
      </c>
      <c r="T508" s="313">
        <f t="shared" si="199"/>
        <v>100139880.63010699</v>
      </c>
      <c r="U508" s="313">
        <f t="shared" si="199"/>
        <v>263951.75083494565</v>
      </c>
      <c r="V508" s="313">
        <f t="shared" si="199"/>
        <v>13060226.7132325</v>
      </c>
      <c r="W508" s="313">
        <f t="shared" si="199"/>
        <v>897894.2523984831</v>
      </c>
      <c r="X508" s="313">
        <f t="shared" si="199"/>
        <v>24563565.988355</v>
      </c>
      <c r="Y508" s="313">
        <f t="shared" si="199"/>
        <v>6360414.602735129</v>
      </c>
      <c r="Z508" s="313">
        <f t="shared" si="199"/>
        <v>13903776.715754623</v>
      </c>
      <c r="AA508" s="313">
        <f t="shared" si="199"/>
        <v>1390406.7309401853</v>
      </c>
      <c r="AB508" s="313">
        <f t="shared" si="199"/>
        <v>510434.9289643544</v>
      </c>
      <c r="AC508" s="313"/>
      <c r="AD508" s="313"/>
      <c r="AE508" s="313"/>
      <c r="AF508" s="313"/>
      <c r="AG508" s="313"/>
      <c r="AH508" s="314"/>
      <c r="AI508" s="314"/>
      <c r="AJ508" s="314"/>
      <c r="AK508" s="314"/>
      <c r="AL508" s="314"/>
      <c r="AM508" s="314"/>
      <c r="AN508" s="314"/>
      <c r="AO508" s="320"/>
      <c r="AP508" s="321"/>
      <c r="AQ508" s="321"/>
      <c r="AR508" s="321"/>
      <c r="AS508" s="321"/>
      <c r="AT508" s="321"/>
      <c r="AU508" s="322"/>
      <c r="AV508" s="322"/>
      <c r="AW508" s="322"/>
      <c r="AX508" s="322"/>
      <c r="AY508" s="322"/>
      <c r="AZ508" s="322"/>
      <c r="BA508" s="322"/>
      <c r="BB508" s="322"/>
      <c r="BC508" s="322"/>
      <c r="BD508" s="322"/>
      <c r="BE508" s="322"/>
      <c r="BF508" s="322"/>
      <c r="BG508" s="322"/>
      <c r="BH508" s="322"/>
      <c r="BI508" s="322"/>
      <c r="BJ508" s="322"/>
      <c r="BK508" s="322"/>
      <c r="BL508" s="322"/>
      <c r="BM508" s="322"/>
      <c r="BN508" s="322"/>
      <c r="BO508" s="322"/>
      <c r="BP508" s="322"/>
      <c r="BQ508" s="322"/>
      <c r="BR508" s="322"/>
      <c r="BS508" s="322"/>
      <c r="BT508" s="322"/>
      <c r="BU508" s="322"/>
      <c r="BV508" s="322"/>
      <c r="BW508" s="322"/>
      <c r="BX508" s="322"/>
      <c r="BY508" s="322"/>
      <c r="BZ508" s="322"/>
      <c r="CA508" s="322"/>
      <c r="CB508" s="322"/>
      <c r="CC508" s="322"/>
      <c r="CD508" s="322"/>
      <c r="CE508" s="322"/>
      <c r="CF508" s="322"/>
      <c r="CG508" s="322"/>
      <c r="CH508" s="322"/>
      <c r="CI508" s="322"/>
      <c r="CJ508" s="322"/>
      <c r="CK508" s="322"/>
      <c r="CL508" s="322"/>
      <c r="CM508" s="322"/>
      <c r="CN508" s="322"/>
      <c r="CO508" s="322"/>
      <c r="CP508" s="322"/>
      <c r="CQ508" s="322"/>
      <c r="CR508" s="322"/>
      <c r="CS508" s="322"/>
      <c r="CT508" s="322"/>
      <c r="CU508" s="322"/>
      <c r="CV508" s="322"/>
      <c r="CW508" s="322"/>
      <c r="CX508" s="322"/>
      <c r="CY508" s="322"/>
      <c r="CZ508" s="322"/>
      <c r="DA508" s="322"/>
      <c r="DB508" s="322"/>
      <c r="DC508" s="322"/>
      <c r="DD508" s="322"/>
      <c r="DE508" s="322"/>
      <c r="DF508" s="322"/>
      <c r="DG508" s="322"/>
      <c r="DH508" s="322"/>
      <c r="DI508" s="322"/>
      <c r="DJ508" s="322"/>
      <c r="DK508" s="322"/>
      <c r="DL508" s="322"/>
      <c r="DM508" s="322"/>
      <c r="DN508" s="322"/>
      <c r="DO508" s="322"/>
      <c r="DP508" s="322"/>
      <c r="DQ508" s="322"/>
      <c r="DR508" s="322"/>
      <c r="DS508" s="322"/>
      <c r="DT508" s="322"/>
      <c r="DU508" s="322"/>
      <c r="DV508" s="322"/>
      <c r="DW508" s="322"/>
      <c r="DX508" s="322"/>
      <c r="DY508" s="322"/>
      <c r="DZ508" s="322"/>
      <c r="EA508" s="322"/>
      <c r="EB508" s="322"/>
      <c r="EC508" s="322"/>
      <c r="ED508" s="322"/>
      <c r="EE508" s="322"/>
      <c r="EF508" s="322"/>
      <c r="EG508" s="322"/>
      <c r="EH508" s="322"/>
      <c r="EI508" s="322"/>
      <c r="EJ508" s="322"/>
      <c r="EK508" s="322"/>
      <c r="EL508" s="322"/>
      <c r="EM508" s="322"/>
      <c r="EN508" s="322"/>
      <c r="EO508" s="322"/>
      <c r="EP508" s="322"/>
      <c r="EQ508" s="322"/>
      <c r="ER508" s="322"/>
      <c r="ES508" s="322"/>
      <c r="ET508" s="322"/>
      <c r="EU508" s="322"/>
      <c r="EV508" s="322"/>
      <c r="EW508" s="322"/>
      <c r="EX508" s="322"/>
      <c r="EY508" s="322"/>
      <c r="EZ508" s="322"/>
      <c r="FA508" s="322"/>
      <c r="FB508" s="322"/>
      <c r="FC508" s="322"/>
      <c r="FD508" s="322"/>
      <c r="FE508" s="322"/>
      <c r="FF508" s="322"/>
      <c r="FG508" s="322"/>
      <c r="FH508" s="322"/>
      <c r="FI508" s="322"/>
      <c r="FJ508" s="322"/>
      <c r="FK508" s="322"/>
      <c r="FL508" s="322"/>
      <c r="FM508" s="322"/>
      <c r="FN508" s="322"/>
      <c r="FO508" s="322"/>
      <c r="FP508" s="322"/>
      <c r="FQ508" s="322"/>
      <c r="FR508" s="322"/>
      <c r="FS508" s="322"/>
      <c r="FT508" s="322"/>
      <c r="FU508" s="322"/>
      <c r="FV508" s="322"/>
      <c r="FW508" s="322"/>
      <c r="FX508" s="322"/>
      <c r="FY508" s="322"/>
      <c r="FZ508" s="322"/>
      <c r="GA508" s="322"/>
      <c r="GB508" s="322"/>
      <c r="GC508" s="322"/>
      <c r="GD508" s="322"/>
      <c r="GE508" s="322"/>
      <c r="GF508" s="322"/>
      <c r="GG508" s="322"/>
      <c r="GH508" s="322"/>
      <c r="GI508" s="322"/>
      <c r="GJ508" s="322"/>
      <c r="GK508" s="322"/>
      <c r="GL508" s="322"/>
      <c r="GM508" s="322"/>
      <c r="GN508" s="322"/>
      <c r="GO508" s="322"/>
      <c r="GP508" s="322"/>
      <c r="GQ508" s="322"/>
      <c r="GR508" s="322"/>
      <c r="GS508" s="322"/>
      <c r="GT508" s="322"/>
      <c r="GU508" s="322"/>
      <c r="GV508" s="322"/>
      <c r="GW508" s="322"/>
      <c r="GX508" s="322"/>
      <c r="GY508" s="322"/>
      <c r="GZ508" s="322"/>
      <c r="HA508" s="322"/>
      <c r="HB508" s="322"/>
      <c r="HC508" s="322"/>
      <c r="HD508" s="322"/>
      <c r="HE508" s="322"/>
      <c r="HF508" s="322"/>
      <c r="HG508" s="322"/>
      <c r="HH508" s="322"/>
      <c r="HI508" s="322"/>
      <c r="HJ508" s="322"/>
      <c r="HK508" s="322"/>
      <c r="HL508" s="322"/>
      <c r="HM508" s="322"/>
      <c r="HN508" s="322"/>
      <c r="HO508" s="322"/>
      <c r="HP508" s="322"/>
      <c r="HQ508" s="322"/>
      <c r="HR508" s="322"/>
      <c r="HS508" s="322"/>
      <c r="HT508" s="322"/>
      <c r="HU508" s="322"/>
      <c r="HV508" s="322"/>
      <c r="HW508" s="322"/>
      <c r="HX508" s="322"/>
      <c r="HY508" s="322"/>
      <c r="HZ508" s="322"/>
      <c r="IA508" s="322"/>
      <c r="IB508" s="322"/>
    </row>
    <row r="509" spans="2:236" ht="11.25">
      <c r="B509" s="328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313"/>
      <c r="Q509" s="313"/>
      <c r="R509" s="313"/>
      <c r="S509" s="313"/>
      <c r="T509" s="313"/>
      <c r="U509" s="313"/>
      <c r="V509" s="313"/>
      <c r="W509" s="313"/>
      <c r="X509" s="313"/>
      <c r="Y509" s="313"/>
      <c r="Z509" s="313"/>
      <c r="AA509" s="313"/>
      <c r="AB509" s="313"/>
      <c r="AC509" s="313"/>
      <c r="AD509" s="313"/>
      <c r="AE509" s="313"/>
      <c r="AF509" s="313"/>
      <c r="AG509" s="313"/>
      <c r="AH509" s="314"/>
      <c r="AI509" s="314"/>
      <c r="AJ509" s="314"/>
      <c r="AK509" s="314"/>
      <c r="AL509" s="314"/>
      <c r="AM509" s="314"/>
      <c r="AN509" s="314"/>
      <c r="AO509" s="265"/>
      <c r="AP509" s="289"/>
      <c r="AQ509" s="289"/>
      <c r="AR509" s="289"/>
      <c r="AS509" s="289"/>
      <c r="AT509" s="289"/>
      <c r="AU509" s="256"/>
      <c r="AV509" s="256"/>
      <c r="AW509" s="256"/>
      <c r="AX509" s="256"/>
      <c r="AY509" s="256"/>
      <c r="AZ509" s="256"/>
      <c r="BA509" s="256"/>
      <c r="BB509" s="256"/>
      <c r="BC509" s="256"/>
      <c r="BD509" s="256"/>
      <c r="BE509" s="256"/>
      <c r="BF509" s="256"/>
      <c r="BG509" s="256"/>
      <c r="BH509" s="256"/>
      <c r="BI509" s="256"/>
      <c r="BJ509" s="256"/>
      <c r="BK509" s="256"/>
      <c r="BL509" s="256"/>
      <c r="BM509" s="256"/>
      <c r="BN509" s="256"/>
      <c r="BO509" s="256"/>
      <c r="BP509" s="256"/>
      <c r="BQ509" s="256"/>
      <c r="BR509" s="256"/>
      <c r="BS509" s="256"/>
      <c r="BT509" s="256"/>
      <c r="BU509" s="256"/>
      <c r="BV509" s="256"/>
      <c r="BW509" s="256"/>
      <c r="BX509" s="256"/>
      <c r="BY509" s="256"/>
      <c r="BZ509" s="256"/>
      <c r="CA509" s="256"/>
      <c r="CB509" s="256"/>
      <c r="CC509" s="256"/>
      <c r="CD509" s="256"/>
      <c r="CE509" s="256"/>
      <c r="CF509" s="256"/>
      <c r="CG509" s="256"/>
      <c r="CH509" s="256"/>
      <c r="CI509" s="256"/>
      <c r="CJ509" s="256"/>
      <c r="CK509" s="256"/>
      <c r="CL509" s="256"/>
      <c r="CM509" s="256"/>
      <c r="CN509" s="256"/>
      <c r="CO509" s="256"/>
      <c r="CP509" s="256"/>
      <c r="CQ509" s="256"/>
      <c r="CR509" s="256"/>
      <c r="CS509" s="256"/>
      <c r="CT509" s="256"/>
      <c r="CU509" s="256"/>
      <c r="CV509" s="256"/>
      <c r="CW509" s="256"/>
      <c r="CX509" s="256"/>
      <c r="CY509" s="256"/>
      <c r="CZ509" s="256"/>
      <c r="DA509" s="256"/>
      <c r="DB509" s="256"/>
      <c r="DC509" s="256"/>
      <c r="DD509" s="256"/>
      <c r="DE509" s="256"/>
      <c r="DF509" s="256"/>
      <c r="DG509" s="256"/>
      <c r="DH509" s="256"/>
      <c r="DI509" s="256"/>
      <c r="DJ509" s="256"/>
      <c r="DK509" s="256"/>
      <c r="DL509" s="256"/>
      <c r="DM509" s="256"/>
      <c r="DN509" s="256"/>
      <c r="DO509" s="256"/>
      <c r="DP509" s="256"/>
      <c r="DQ509" s="256"/>
      <c r="DR509" s="256"/>
      <c r="DS509" s="256"/>
      <c r="DT509" s="256"/>
      <c r="DU509" s="256"/>
      <c r="DV509" s="256"/>
      <c r="DW509" s="256"/>
      <c r="DX509" s="256"/>
      <c r="DY509" s="256"/>
      <c r="DZ509" s="256"/>
      <c r="EA509" s="256"/>
      <c r="EB509" s="256"/>
      <c r="EC509" s="256"/>
      <c r="ED509" s="256"/>
      <c r="EE509" s="256"/>
      <c r="EF509" s="256"/>
      <c r="EG509" s="256"/>
      <c r="EH509" s="256"/>
      <c r="EI509" s="256"/>
      <c r="EJ509" s="256"/>
      <c r="EK509" s="256"/>
      <c r="EL509" s="256"/>
      <c r="EM509" s="256"/>
      <c r="EN509" s="256"/>
      <c r="EO509" s="256"/>
      <c r="EP509" s="256"/>
      <c r="EQ509" s="256"/>
      <c r="ER509" s="256"/>
      <c r="ES509" s="256"/>
      <c r="ET509" s="256"/>
      <c r="EU509" s="256"/>
      <c r="EV509" s="256"/>
      <c r="EW509" s="256"/>
      <c r="EX509" s="256"/>
      <c r="EY509" s="256"/>
      <c r="EZ509" s="256"/>
      <c r="FA509" s="256"/>
      <c r="FB509" s="256"/>
      <c r="FC509" s="256"/>
      <c r="FD509" s="256"/>
      <c r="FE509" s="256"/>
      <c r="FF509" s="256"/>
      <c r="FG509" s="256"/>
      <c r="FH509" s="256"/>
      <c r="FI509" s="256"/>
      <c r="FJ509" s="256"/>
      <c r="FK509" s="256"/>
      <c r="FL509" s="256"/>
      <c r="FM509" s="256"/>
      <c r="FN509" s="256"/>
      <c r="FO509" s="256"/>
      <c r="FP509" s="256"/>
      <c r="FQ509" s="256"/>
      <c r="FR509" s="256"/>
      <c r="FS509" s="256"/>
      <c r="FT509" s="256"/>
      <c r="FU509" s="256"/>
      <c r="FV509" s="256"/>
      <c r="FW509" s="256"/>
      <c r="FX509" s="256"/>
      <c r="FY509" s="256"/>
      <c r="FZ509" s="256"/>
      <c r="GA509" s="256"/>
      <c r="GB509" s="256"/>
      <c r="GC509" s="256"/>
      <c r="GD509" s="256"/>
      <c r="GE509" s="256"/>
      <c r="GF509" s="256"/>
      <c r="GG509" s="256"/>
      <c r="GH509" s="256"/>
      <c r="GI509" s="256"/>
      <c r="GJ509" s="256"/>
      <c r="GK509" s="256"/>
      <c r="GL509" s="256"/>
      <c r="GM509" s="256"/>
      <c r="GN509" s="256"/>
      <c r="GO509" s="256"/>
      <c r="GP509" s="256"/>
      <c r="GQ509" s="256"/>
      <c r="GR509" s="256"/>
      <c r="GS509" s="256"/>
      <c r="GT509" s="256"/>
      <c r="GU509" s="256"/>
      <c r="GV509" s="256"/>
      <c r="GW509" s="256"/>
      <c r="GX509" s="256"/>
      <c r="GY509" s="256"/>
      <c r="GZ509" s="256"/>
      <c r="HA509" s="256"/>
      <c r="HB509" s="256"/>
      <c r="HC509" s="256"/>
      <c r="HD509" s="256"/>
      <c r="HE509" s="256"/>
      <c r="HF509" s="256"/>
      <c r="HG509" s="256"/>
      <c r="HH509" s="256"/>
      <c r="HI509" s="256"/>
      <c r="HJ509" s="256"/>
      <c r="HK509" s="256"/>
      <c r="HL509" s="256"/>
      <c r="HM509" s="256"/>
      <c r="HN509" s="256"/>
      <c r="HO509" s="256"/>
      <c r="HP509" s="256"/>
      <c r="HQ509" s="256"/>
      <c r="HR509" s="256"/>
      <c r="HS509" s="256"/>
      <c r="HT509" s="256"/>
      <c r="HU509" s="256"/>
      <c r="HV509" s="256"/>
      <c r="HW509" s="256"/>
      <c r="HX509" s="256"/>
      <c r="HY509" s="256"/>
      <c r="HZ509" s="256"/>
      <c r="IA509" s="256"/>
      <c r="IB509" s="256"/>
    </row>
    <row r="510" spans="1:236" s="323" customFormat="1" ht="11.25">
      <c r="A510" s="329">
        <v>378</v>
      </c>
      <c r="B510" s="330" t="s">
        <v>608</v>
      </c>
      <c r="C510" s="331" t="s">
        <v>697</v>
      </c>
      <c r="D510" s="332"/>
      <c r="E510" s="260" t="s">
        <v>852</v>
      </c>
      <c r="F510" s="312">
        <f aca="true" t="shared" si="200" ref="F510:AB510">(F493+F497+F501+F505)</f>
        <v>147279777</v>
      </c>
      <c r="G510" s="312">
        <f t="shared" si="200"/>
        <v>82595431.46409744</v>
      </c>
      <c r="H510" s="312">
        <f t="shared" si="200"/>
        <v>18054058.35500779</v>
      </c>
      <c r="I510" s="312">
        <f t="shared" si="200"/>
        <v>20254387.368002776</v>
      </c>
      <c r="J510" s="312">
        <f t="shared" si="200"/>
        <v>11058973.13818929</v>
      </c>
      <c r="K510" s="312">
        <f t="shared" si="200"/>
        <v>10164174.013947396</v>
      </c>
      <c r="L510" s="312">
        <f t="shared" si="200"/>
        <v>1580485.656256916</v>
      </c>
      <c r="M510" s="312">
        <f t="shared" si="200"/>
        <v>1767534.1710632103</v>
      </c>
      <c r="N510" s="312">
        <f t="shared" si="200"/>
        <v>1528798.4745771128</v>
      </c>
      <c r="O510" s="312">
        <f t="shared" si="200"/>
        <v>275934.35885808547</v>
      </c>
      <c r="P510" s="313">
        <f t="shared" si="200"/>
        <v>82595431.46409744</v>
      </c>
      <c r="Q510" s="313">
        <f t="shared" si="200"/>
        <v>18054058.35500779</v>
      </c>
      <c r="R510" s="313">
        <f t="shared" si="200"/>
        <v>20254387.368002776</v>
      </c>
      <c r="S510" s="313">
        <f t="shared" si="200"/>
        <v>11058973.13818929</v>
      </c>
      <c r="T510" s="313">
        <f t="shared" si="200"/>
        <v>8780447.804556277</v>
      </c>
      <c r="U510" s="313">
        <f t="shared" si="200"/>
        <v>18203.47496662464</v>
      </c>
      <c r="V510" s="313">
        <f t="shared" si="200"/>
        <v>1365522.7344244951</v>
      </c>
      <c r="W510" s="313">
        <f t="shared" si="200"/>
        <v>165819.46542162457</v>
      </c>
      <c r="X510" s="313">
        <f t="shared" si="200"/>
        <v>1767534.1710632103</v>
      </c>
      <c r="Y510" s="313">
        <f t="shared" si="200"/>
        <v>1414666.1908352915</v>
      </c>
      <c r="Z510" s="313">
        <f t="shared" si="200"/>
        <v>1528798.4745771128</v>
      </c>
      <c r="AA510" s="313">
        <f t="shared" si="200"/>
        <v>225045.31496946435</v>
      </c>
      <c r="AB510" s="313">
        <f t="shared" si="200"/>
        <v>50889.04388862109</v>
      </c>
      <c r="AC510" s="313"/>
      <c r="AD510" s="313"/>
      <c r="AE510" s="313"/>
      <c r="AF510" s="313"/>
      <c r="AG510" s="313"/>
      <c r="AH510" s="314"/>
      <c r="AI510" s="314"/>
      <c r="AJ510" s="314"/>
      <c r="AK510" s="314"/>
      <c r="AL510" s="314"/>
      <c r="AM510" s="314"/>
      <c r="AN510" s="314"/>
      <c r="AO510" s="312"/>
      <c r="AP510" s="321"/>
      <c r="AQ510" s="321"/>
      <c r="AR510" s="321"/>
      <c r="AS510" s="321"/>
      <c r="AT510" s="321"/>
      <c r="AU510" s="322"/>
      <c r="AV510" s="322"/>
      <c r="AW510" s="322"/>
      <c r="AX510" s="322"/>
      <c r="AY510" s="322"/>
      <c r="AZ510" s="322"/>
      <c r="BA510" s="322"/>
      <c r="BB510" s="322"/>
      <c r="BC510" s="322"/>
      <c r="BD510" s="322"/>
      <c r="BE510" s="322"/>
      <c r="BF510" s="322"/>
      <c r="BG510" s="322"/>
      <c r="BH510" s="322"/>
      <c r="BI510" s="322"/>
      <c r="BJ510" s="322"/>
      <c r="BK510" s="322"/>
      <c r="BL510" s="322"/>
      <c r="BM510" s="322"/>
      <c r="BN510" s="322"/>
      <c r="BO510" s="322"/>
      <c r="BP510" s="322"/>
      <c r="BQ510" s="322"/>
      <c r="BR510" s="322"/>
      <c r="BS510" s="322"/>
      <c r="BT510" s="322"/>
      <c r="BU510" s="322"/>
      <c r="BV510" s="322"/>
      <c r="BW510" s="322"/>
      <c r="BX510" s="322"/>
      <c r="BY510" s="322"/>
      <c r="BZ510" s="322"/>
      <c r="CA510" s="322"/>
      <c r="CB510" s="322"/>
      <c r="CC510" s="322"/>
      <c r="CD510" s="322"/>
      <c r="CE510" s="322"/>
      <c r="CF510" s="322"/>
      <c r="CG510" s="322"/>
      <c r="CH510" s="322"/>
      <c r="CI510" s="322"/>
      <c r="CJ510" s="322"/>
      <c r="CK510" s="322"/>
      <c r="CL510" s="322"/>
      <c r="CM510" s="322"/>
      <c r="CN510" s="322"/>
      <c r="CO510" s="322"/>
      <c r="CP510" s="322"/>
      <c r="CQ510" s="322"/>
      <c r="CR510" s="322"/>
      <c r="CS510" s="322"/>
      <c r="CT510" s="322"/>
      <c r="CU510" s="322"/>
      <c r="CV510" s="322"/>
      <c r="CW510" s="322"/>
      <c r="CX510" s="322"/>
      <c r="CY510" s="322"/>
      <c r="CZ510" s="322"/>
      <c r="DA510" s="322"/>
      <c r="DB510" s="322"/>
      <c r="DC510" s="322"/>
      <c r="DD510" s="322"/>
      <c r="DE510" s="322"/>
      <c r="DF510" s="322"/>
      <c r="DG510" s="322"/>
      <c r="DH510" s="322"/>
      <c r="DI510" s="322"/>
      <c r="DJ510" s="322"/>
      <c r="DK510" s="322"/>
      <c r="DL510" s="322"/>
      <c r="DM510" s="322"/>
      <c r="DN510" s="322"/>
      <c r="DO510" s="322"/>
      <c r="DP510" s="322"/>
      <c r="DQ510" s="322"/>
      <c r="DR510" s="322"/>
      <c r="DS510" s="322"/>
      <c r="DT510" s="322"/>
      <c r="DU510" s="322"/>
      <c r="DV510" s="322"/>
      <c r="DW510" s="322"/>
      <c r="DX510" s="322"/>
      <c r="DY510" s="322"/>
      <c r="DZ510" s="322"/>
      <c r="EA510" s="322"/>
      <c r="EB510" s="322"/>
      <c r="EC510" s="322"/>
      <c r="ED510" s="322"/>
      <c r="EE510" s="322"/>
      <c r="EF510" s="322"/>
      <c r="EG510" s="322"/>
      <c r="EH510" s="322"/>
      <c r="EI510" s="322"/>
      <c r="EJ510" s="322"/>
      <c r="EK510" s="322"/>
      <c r="EL510" s="322"/>
      <c r="EM510" s="322"/>
      <c r="EN510" s="322"/>
      <c r="EO510" s="322"/>
      <c r="EP510" s="322"/>
      <c r="EQ510" s="322"/>
      <c r="ER510" s="322"/>
      <c r="ES510" s="322"/>
      <c r="ET510" s="322"/>
      <c r="EU510" s="322"/>
      <c r="EV510" s="322"/>
      <c r="EW510" s="322"/>
      <c r="EX510" s="322"/>
      <c r="EY510" s="322"/>
      <c r="EZ510" s="322"/>
      <c r="FA510" s="322"/>
      <c r="FB510" s="322"/>
      <c r="FC510" s="322"/>
      <c r="FD510" s="322"/>
      <c r="FE510" s="322"/>
      <c r="FF510" s="322"/>
      <c r="FG510" s="322"/>
      <c r="FH510" s="322"/>
      <c r="FI510" s="322"/>
      <c r="FJ510" s="322"/>
      <c r="FK510" s="322"/>
      <c r="FL510" s="322"/>
      <c r="FM510" s="322"/>
      <c r="FN510" s="322"/>
      <c r="FO510" s="322"/>
      <c r="FP510" s="322"/>
      <c r="FQ510" s="322"/>
      <c r="FR510" s="322"/>
      <c r="FS510" s="322"/>
      <c r="FT510" s="322"/>
      <c r="FU510" s="322"/>
      <c r="FV510" s="322"/>
      <c r="FW510" s="322"/>
      <c r="FX510" s="322"/>
      <c r="FY510" s="322"/>
      <c r="FZ510" s="322"/>
      <c r="GA510" s="322"/>
      <c r="GB510" s="322"/>
      <c r="GC510" s="322"/>
      <c r="GD510" s="322"/>
      <c r="GE510" s="322"/>
      <c r="GF510" s="322"/>
      <c r="GG510" s="322"/>
      <c r="GH510" s="322"/>
      <c r="GI510" s="322"/>
      <c r="GJ510" s="322"/>
      <c r="GK510" s="322"/>
      <c r="GL510" s="322"/>
      <c r="GM510" s="322"/>
      <c r="GN510" s="322"/>
      <c r="GO510" s="322"/>
      <c r="GP510" s="322"/>
      <c r="GQ510" s="322"/>
      <c r="GR510" s="322"/>
      <c r="GS510" s="322"/>
      <c r="GT510" s="322"/>
      <c r="GU510" s="322"/>
      <c r="GV510" s="322"/>
      <c r="GW510" s="322"/>
      <c r="GX510" s="322"/>
      <c r="GY510" s="322"/>
      <c r="GZ510" s="322"/>
      <c r="HA510" s="322"/>
      <c r="HB510" s="322"/>
      <c r="HC510" s="322"/>
      <c r="HD510" s="322"/>
      <c r="HE510" s="322"/>
      <c r="HF510" s="322"/>
      <c r="HG510" s="322"/>
      <c r="HH510" s="322"/>
      <c r="HI510" s="322"/>
      <c r="HJ510" s="322"/>
      <c r="HK510" s="322"/>
      <c r="HL510" s="322"/>
      <c r="HM510" s="322"/>
      <c r="HN510" s="322"/>
      <c r="HO510" s="322"/>
      <c r="HP510" s="322"/>
      <c r="HQ510" s="322"/>
      <c r="HR510" s="322"/>
      <c r="HS510" s="322"/>
      <c r="HT510" s="322"/>
      <c r="HU510" s="322"/>
      <c r="HV510" s="322"/>
      <c r="HW510" s="322"/>
      <c r="HX510" s="322"/>
      <c r="HY510" s="322"/>
      <c r="HZ510" s="322"/>
      <c r="IA510" s="322"/>
      <c r="IB510" s="322"/>
    </row>
    <row r="511" spans="1:236" s="323" customFormat="1" ht="11.25">
      <c r="A511" s="329">
        <v>379</v>
      </c>
      <c r="B511" s="330" t="s">
        <v>698</v>
      </c>
      <c r="C511" s="331" t="s">
        <v>699</v>
      </c>
      <c r="D511" s="332"/>
      <c r="E511" s="260" t="s">
        <v>852</v>
      </c>
      <c r="F511" s="312">
        <f aca="true" t="shared" si="201" ref="F511:AB511">(F492+F496+F500+F504)</f>
        <v>102385332.62295267</v>
      </c>
      <c r="G511" s="312">
        <f t="shared" si="201"/>
        <v>63742571.35627167</v>
      </c>
      <c r="H511" s="312">
        <f t="shared" si="201"/>
        <v>12220748.543216774</v>
      </c>
      <c r="I511" s="312">
        <f t="shared" si="201"/>
        <v>10355582.947470555</v>
      </c>
      <c r="J511" s="312">
        <f t="shared" si="201"/>
        <v>5717630.11133122</v>
      </c>
      <c r="K511" s="312">
        <f t="shared" si="201"/>
        <v>5955526.407898993</v>
      </c>
      <c r="L511" s="312">
        <f t="shared" si="201"/>
        <v>858628.6580356266</v>
      </c>
      <c r="M511" s="312">
        <f t="shared" si="201"/>
        <v>1238615.83708716</v>
      </c>
      <c r="N511" s="312">
        <f t="shared" si="201"/>
        <v>2112998.8948406815</v>
      </c>
      <c r="O511" s="312">
        <f t="shared" si="201"/>
        <v>183029.8668000024</v>
      </c>
      <c r="P511" s="313">
        <f t="shared" si="201"/>
        <v>63742571.35627167</v>
      </c>
      <c r="Q511" s="313">
        <f t="shared" si="201"/>
        <v>12220748.543216774</v>
      </c>
      <c r="R511" s="313">
        <f t="shared" si="201"/>
        <v>10355582.947470555</v>
      </c>
      <c r="S511" s="313">
        <f t="shared" si="201"/>
        <v>5717630.11133122</v>
      </c>
      <c r="T511" s="313">
        <f t="shared" si="201"/>
        <v>4967171.441231718</v>
      </c>
      <c r="U511" s="313">
        <f t="shared" si="201"/>
        <v>14436.704038040087</v>
      </c>
      <c r="V511" s="313">
        <f t="shared" si="201"/>
        <v>973918.262629235</v>
      </c>
      <c r="W511" s="313">
        <f t="shared" si="201"/>
        <v>108337.48005524915</v>
      </c>
      <c r="X511" s="313">
        <f t="shared" si="201"/>
        <v>1238615.83708716</v>
      </c>
      <c r="Y511" s="313">
        <f t="shared" si="201"/>
        <v>750291.1779803779</v>
      </c>
      <c r="Z511" s="313">
        <f t="shared" si="201"/>
        <v>2112998.8948406815</v>
      </c>
      <c r="AA511" s="313">
        <f t="shared" si="201"/>
        <v>150037.93900424644</v>
      </c>
      <c r="AB511" s="313">
        <f t="shared" si="201"/>
        <v>32991.92779575588</v>
      </c>
      <c r="AC511" s="313"/>
      <c r="AD511" s="313"/>
      <c r="AE511" s="313"/>
      <c r="AF511" s="313"/>
      <c r="AG511" s="313"/>
      <c r="AH511" s="314"/>
      <c r="AI511" s="314"/>
      <c r="AJ511" s="314"/>
      <c r="AK511" s="314"/>
      <c r="AL511" s="314"/>
      <c r="AM511" s="314"/>
      <c r="AN511" s="314"/>
      <c r="AO511" s="312"/>
      <c r="AP511" s="321"/>
      <c r="AQ511" s="321"/>
      <c r="AR511" s="321"/>
      <c r="AS511" s="321"/>
      <c r="AT511" s="321"/>
      <c r="AU511" s="322"/>
      <c r="AV511" s="322"/>
      <c r="AW511" s="322"/>
      <c r="AX511" s="322"/>
      <c r="AY511" s="322"/>
      <c r="AZ511" s="322"/>
      <c r="BA511" s="322"/>
      <c r="BB511" s="322"/>
      <c r="BC511" s="322"/>
      <c r="BD511" s="322"/>
      <c r="BE511" s="322"/>
      <c r="BF511" s="322"/>
      <c r="BG511" s="322"/>
      <c r="BH511" s="322"/>
      <c r="BI511" s="322"/>
      <c r="BJ511" s="322"/>
      <c r="BK511" s="322"/>
      <c r="BL511" s="322"/>
      <c r="BM511" s="322"/>
      <c r="BN511" s="322"/>
      <c r="BO511" s="322"/>
      <c r="BP511" s="322"/>
      <c r="BQ511" s="322"/>
      <c r="BR511" s="322"/>
      <c r="BS511" s="322"/>
      <c r="BT511" s="322"/>
      <c r="BU511" s="322"/>
      <c r="BV511" s="322"/>
      <c r="BW511" s="322"/>
      <c r="BX511" s="322"/>
      <c r="BY511" s="322"/>
      <c r="BZ511" s="322"/>
      <c r="CA511" s="322"/>
      <c r="CB511" s="322"/>
      <c r="CC511" s="322"/>
      <c r="CD511" s="322"/>
      <c r="CE511" s="322"/>
      <c r="CF511" s="322"/>
      <c r="CG511" s="322"/>
      <c r="CH511" s="322"/>
      <c r="CI511" s="322"/>
      <c r="CJ511" s="322"/>
      <c r="CK511" s="322"/>
      <c r="CL511" s="322"/>
      <c r="CM511" s="322"/>
      <c r="CN511" s="322"/>
      <c r="CO511" s="322"/>
      <c r="CP511" s="322"/>
      <c r="CQ511" s="322"/>
      <c r="CR511" s="322"/>
      <c r="CS511" s="322"/>
      <c r="CT511" s="322"/>
      <c r="CU511" s="322"/>
      <c r="CV511" s="322"/>
      <c r="CW511" s="322"/>
      <c r="CX511" s="322"/>
      <c r="CY511" s="322"/>
      <c r="CZ511" s="322"/>
      <c r="DA511" s="322"/>
      <c r="DB511" s="322"/>
      <c r="DC511" s="322"/>
      <c r="DD511" s="322"/>
      <c r="DE511" s="322"/>
      <c r="DF511" s="322"/>
      <c r="DG511" s="322"/>
      <c r="DH511" s="322"/>
      <c r="DI511" s="322"/>
      <c r="DJ511" s="322"/>
      <c r="DK511" s="322"/>
      <c r="DL511" s="322"/>
      <c r="DM511" s="322"/>
      <c r="DN511" s="322"/>
      <c r="DO511" s="322"/>
      <c r="DP511" s="322"/>
      <c r="DQ511" s="322"/>
      <c r="DR511" s="322"/>
      <c r="DS511" s="322"/>
      <c r="DT511" s="322"/>
      <c r="DU511" s="322"/>
      <c r="DV511" s="322"/>
      <c r="DW511" s="322"/>
      <c r="DX511" s="322"/>
      <c r="DY511" s="322"/>
      <c r="DZ511" s="322"/>
      <c r="EA511" s="322"/>
      <c r="EB511" s="322"/>
      <c r="EC511" s="322"/>
      <c r="ED511" s="322"/>
      <c r="EE511" s="322"/>
      <c r="EF511" s="322"/>
      <c r="EG511" s="322"/>
      <c r="EH511" s="322"/>
      <c r="EI511" s="322"/>
      <c r="EJ511" s="322"/>
      <c r="EK511" s="322"/>
      <c r="EL511" s="322"/>
      <c r="EM511" s="322"/>
      <c r="EN511" s="322"/>
      <c r="EO511" s="322"/>
      <c r="EP511" s="322"/>
      <c r="EQ511" s="322"/>
      <c r="ER511" s="322"/>
      <c r="ES511" s="322"/>
      <c r="ET511" s="322"/>
      <c r="EU511" s="322"/>
      <c r="EV511" s="322"/>
      <c r="EW511" s="322"/>
      <c r="EX511" s="322"/>
      <c r="EY511" s="322"/>
      <c r="EZ511" s="322"/>
      <c r="FA511" s="322"/>
      <c r="FB511" s="322"/>
      <c r="FC511" s="322"/>
      <c r="FD511" s="322"/>
      <c r="FE511" s="322"/>
      <c r="FF511" s="322"/>
      <c r="FG511" s="322"/>
      <c r="FH511" s="322"/>
      <c r="FI511" s="322"/>
      <c r="FJ511" s="322"/>
      <c r="FK511" s="322"/>
      <c r="FL511" s="322"/>
      <c r="FM511" s="322"/>
      <c r="FN511" s="322"/>
      <c r="FO511" s="322"/>
      <c r="FP511" s="322"/>
      <c r="FQ511" s="322"/>
      <c r="FR511" s="322"/>
      <c r="FS511" s="322"/>
      <c r="FT511" s="322"/>
      <c r="FU511" s="322"/>
      <c r="FV511" s="322"/>
      <c r="FW511" s="322"/>
      <c r="FX511" s="322"/>
      <c r="FY511" s="322"/>
      <c r="FZ511" s="322"/>
      <c r="GA511" s="322"/>
      <c r="GB511" s="322"/>
      <c r="GC511" s="322"/>
      <c r="GD511" s="322"/>
      <c r="GE511" s="322"/>
      <c r="GF511" s="322"/>
      <c r="GG511" s="322"/>
      <c r="GH511" s="322"/>
      <c r="GI511" s="322"/>
      <c r="GJ511" s="322"/>
      <c r="GK511" s="322"/>
      <c r="GL511" s="322"/>
      <c r="GM511" s="322"/>
      <c r="GN511" s="322"/>
      <c r="GO511" s="322"/>
      <c r="GP511" s="322"/>
      <c r="GQ511" s="322"/>
      <c r="GR511" s="322"/>
      <c r="GS511" s="322"/>
      <c r="GT511" s="322"/>
      <c r="GU511" s="322"/>
      <c r="GV511" s="322"/>
      <c r="GW511" s="322"/>
      <c r="GX511" s="322"/>
      <c r="GY511" s="322"/>
      <c r="GZ511" s="322"/>
      <c r="HA511" s="322"/>
      <c r="HB511" s="322"/>
      <c r="HC511" s="322"/>
      <c r="HD511" s="322"/>
      <c r="HE511" s="322"/>
      <c r="HF511" s="322"/>
      <c r="HG511" s="322"/>
      <c r="HH511" s="322"/>
      <c r="HI511" s="322"/>
      <c r="HJ511" s="322"/>
      <c r="HK511" s="322"/>
      <c r="HL511" s="322"/>
      <c r="HM511" s="322"/>
      <c r="HN511" s="322"/>
      <c r="HO511" s="322"/>
      <c r="HP511" s="322"/>
      <c r="HQ511" s="322"/>
      <c r="HR511" s="322"/>
      <c r="HS511" s="322"/>
      <c r="HT511" s="322"/>
      <c r="HU511" s="322"/>
      <c r="HV511" s="322"/>
      <c r="HW511" s="322"/>
      <c r="HX511" s="322"/>
      <c r="HY511" s="322"/>
      <c r="HZ511" s="322"/>
      <c r="IA511" s="322"/>
      <c r="IB511" s="322"/>
    </row>
    <row r="512" spans="1:236" s="323" customFormat="1" ht="11.25">
      <c r="A512" s="329"/>
      <c r="B512" s="330"/>
      <c r="C512" s="332"/>
      <c r="D512" s="332"/>
      <c r="E512" s="260"/>
      <c r="F512" s="312"/>
      <c r="G512" s="312"/>
      <c r="H512" s="312"/>
      <c r="I512" s="312"/>
      <c r="J512" s="312"/>
      <c r="K512" s="312"/>
      <c r="L512" s="312"/>
      <c r="M512" s="312"/>
      <c r="N512" s="312"/>
      <c r="O512" s="312"/>
      <c r="P512" s="313"/>
      <c r="Q512" s="313"/>
      <c r="R512" s="313"/>
      <c r="S512" s="313"/>
      <c r="T512" s="313"/>
      <c r="U512" s="313"/>
      <c r="V512" s="313"/>
      <c r="W512" s="313"/>
      <c r="X512" s="313"/>
      <c r="Y512" s="313"/>
      <c r="Z512" s="313"/>
      <c r="AA512" s="313"/>
      <c r="AB512" s="313"/>
      <c r="AC512" s="313"/>
      <c r="AD512" s="313"/>
      <c r="AE512" s="313"/>
      <c r="AF512" s="313"/>
      <c r="AG512" s="313"/>
      <c r="AH512" s="314"/>
      <c r="AI512" s="314"/>
      <c r="AJ512" s="314"/>
      <c r="AK512" s="314"/>
      <c r="AL512" s="314"/>
      <c r="AM512" s="314"/>
      <c r="AN512" s="314"/>
      <c r="AO512" s="312"/>
      <c r="AP512" s="321"/>
      <c r="AQ512" s="321"/>
      <c r="AR512" s="321"/>
      <c r="AS512" s="321"/>
      <c r="AT512" s="321"/>
      <c r="AU512" s="322"/>
      <c r="AV512" s="322"/>
      <c r="AW512" s="322"/>
      <c r="AX512" s="322"/>
      <c r="AY512" s="322"/>
      <c r="AZ512" s="322"/>
      <c r="BA512" s="322"/>
      <c r="BB512" s="322"/>
      <c r="BC512" s="322"/>
      <c r="BD512" s="322"/>
      <c r="BE512" s="322"/>
      <c r="BF512" s="322"/>
      <c r="BG512" s="322"/>
      <c r="BH512" s="322"/>
      <c r="BI512" s="322"/>
      <c r="BJ512" s="322"/>
      <c r="BK512" s="322"/>
      <c r="BL512" s="322"/>
      <c r="BM512" s="322"/>
      <c r="BN512" s="322"/>
      <c r="BO512" s="322"/>
      <c r="BP512" s="322"/>
      <c r="BQ512" s="322"/>
      <c r="BR512" s="322"/>
      <c r="BS512" s="322"/>
      <c r="BT512" s="322"/>
      <c r="BU512" s="322"/>
      <c r="BV512" s="322"/>
      <c r="BW512" s="322"/>
      <c r="BX512" s="322"/>
      <c r="BY512" s="322"/>
      <c r="BZ512" s="322"/>
      <c r="CA512" s="322"/>
      <c r="CB512" s="322"/>
      <c r="CC512" s="322"/>
      <c r="CD512" s="322"/>
      <c r="CE512" s="322"/>
      <c r="CF512" s="322"/>
      <c r="CG512" s="322"/>
      <c r="CH512" s="322"/>
      <c r="CI512" s="322"/>
      <c r="CJ512" s="322"/>
      <c r="CK512" s="322"/>
      <c r="CL512" s="322"/>
      <c r="CM512" s="322"/>
      <c r="CN512" s="322"/>
      <c r="CO512" s="322"/>
      <c r="CP512" s="322"/>
      <c r="CQ512" s="322"/>
      <c r="CR512" s="322"/>
      <c r="CS512" s="322"/>
      <c r="CT512" s="322"/>
      <c r="CU512" s="322"/>
      <c r="CV512" s="322"/>
      <c r="CW512" s="322"/>
      <c r="CX512" s="322"/>
      <c r="CY512" s="322"/>
      <c r="CZ512" s="322"/>
      <c r="DA512" s="322"/>
      <c r="DB512" s="322"/>
      <c r="DC512" s="322"/>
      <c r="DD512" s="322"/>
      <c r="DE512" s="322"/>
      <c r="DF512" s="322"/>
      <c r="DG512" s="322"/>
      <c r="DH512" s="322"/>
      <c r="DI512" s="322"/>
      <c r="DJ512" s="322"/>
      <c r="DK512" s="322"/>
      <c r="DL512" s="322"/>
      <c r="DM512" s="322"/>
      <c r="DN512" s="322"/>
      <c r="DO512" s="322"/>
      <c r="DP512" s="322"/>
      <c r="DQ512" s="322"/>
      <c r="DR512" s="322"/>
      <c r="DS512" s="322"/>
      <c r="DT512" s="322"/>
      <c r="DU512" s="322"/>
      <c r="DV512" s="322"/>
      <c r="DW512" s="322"/>
      <c r="DX512" s="322"/>
      <c r="DY512" s="322"/>
      <c r="DZ512" s="322"/>
      <c r="EA512" s="322"/>
      <c r="EB512" s="322"/>
      <c r="EC512" s="322"/>
      <c r="ED512" s="322"/>
      <c r="EE512" s="322"/>
      <c r="EF512" s="322"/>
      <c r="EG512" s="322"/>
      <c r="EH512" s="322"/>
      <c r="EI512" s="322"/>
      <c r="EJ512" s="322"/>
      <c r="EK512" s="322"/>
      <c r="EL512" s="322"/>
      <c r="EM512" s="322"/>
      <c r="EN512" s="322"/>
      <c r="EO512" s="322"/>
      <c r="EP512" s="322"/>
      <c r="EQ512" s="322"/>
      <c r="ER512" s="322"/>
      <c r="ES512" s="322"/>
      <c r="ET512" s="322"/>
      <c r="EU512" s="322"/>
      <c r="EV512" s="322"/>
      <c r="EW512" s="322"/>
      <c r="EX512" s="322"/>
      <c r="EY512" s="322"/>
      <c r="EZ512" s="322"/>
      <c r="FA512" s="322"/>
      <c r="FB512" s="322"/>
      <c r="FC512" s="322"/>
      <c r="FD512" s="322"/>
      <c r="FE512" s="322"/>
      <c r="FF512" s="322"/>
      <c r="FG512" s="322"/>
      <c r="FH512" s="322"/>
      <c r="FI512" s="322"/>
      <c r="FJ512" s="322"/>
      <c r="FK512" s="322"/>
      <c r="FL512" s="322"/>
      <c r="FM512" s="322"/>
      <c r="FN512" s="322"/>
      <c r="FO512" s="322"/>
      <c r="FP512" s="322"/>
      <c r="FQ512" s="322"/>
      <c r="FR512" s="322"/>
      <c r="FS512" s="322"/>
      <c r="FT512" s="322"/>
      <c r="FU512" s="322"/>
      <c r="FV512" s="322"/>
      <c r="FW512" s="322"/>
      <c r="FX512" s="322"/>
      <c r="FY512" s="322"/>
      <c r="FZ512" s="322"/>
      <c r="GA512" s="322"/>
      <c r="GB512" s="322"/>
      <c r="GC512" s="322"/>
      <c r="GD512" s="322"/>
      <c r="GE512" s="322"/>
      <c r="GF512" s="322"/>
      <c r="GG512" s="322"/>
      <c r="GH512" s="322"/>
      <c r="GI512" s="322"/>
      <c r="GJ512" s="322"/>
      <c r="GK512" s="322"/>
      <c r="GL512" s="322"/>
      <c r="GM512" s="322"/>
      <c r="GN512" s="322"/>
      <c r="GO512" s="322"/>
      <c r="GP512" s="322"/>
      <c r="GQ512" s="322"/>
      <c r="GR512" s="322"/>
      <c r="GS512" s="322"/>
      <c r="GT512" s="322"/>
      <c r="GU512" s="322"/>
      <c r="GV512" s="322"/>
      <c r="GW512" s="322"/>
      <c r="GX512" s="322"/>
      <c r="GY512" s="322"/>
      <c r="GZ512" s="322"/>
      <c r="HA512" s="322"/>
      <c r="HB512" s="322"/>
      <c r="HC512" s="322"/>
      <c r="HD512" s="322"/>
      <c r="HE512" s="322"/>
      <c r="HF512" s="322"/>
      <c r="HG512" s="322"/>
      <c r="HH512" s="322"/>
      <c r="HI512" s="322"/>
      <c r="HJ512" s="322"/>
      <c r="HK512" s="322"/>
      <c r="HL512" s="322"/>
      <c r="HM512" s="322"/>
      <c r="HN512" s="322"/>
      <c r="HO512" s="322"/>
      <c r="HP512" s="322"/>
      <c r="HQ512" s="322"/>
      <c r="HR512" s="322"/>
      <c r="HS512" s="322"/>
      <c r="HT512" s="322"/>
      <c r="HU512" s="322"/>
      <c r="HV512" s="322"/>
      <c r="HW512" s="322"/>
      <c r="HX512" s="322"/>
      <c r="HY512" s="322"/>
      <c r="HZ512" s="322"/>
      <c r="IA512" s="322"/>
      <c r="IB512" s="322"/>
    </row>
    <row r="513" spans="2:236" ht="11.25">
      <c r="B513" s="328" t="s">
        <v>700</v>
      </c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313"/>
      <c r="Q513" s="313"/>
      <c r="R513" s="313"/>
      <c r="S513" s="313"/>
      <c r="T513" s="313"/>
      <c r="U513" s="313"/>
      <c r="V513" s="313"/>
      <c r="W513" s="313"/>
      <c r="X513" s="313"/>
      <c r="Y513" s="313"/>
      <c r="Z513" s="313"/>
      <c r="AA513" s="313"/>
      <c r="AB513" s="313"/>
      <c r="AC513" s="313"/>
      <c r="AD513" s="313"/>
      <c r="AE513" s="313"/>
      <c r="AF513" s="313"/>
      <c r="AG513" s="313"/>
      <c r="AH513" s="314"/>
      <c r="AI513" s="314"/>
      <c r="AJ513" s="314"/>
      <c r="AK513" s="314"/>
      <c r="AL513" s="314"/>
      <c r="AM513" s="314"/>
      <c r="AN513" s="314"/>
      <c r="AO513" s="265"/>
      <c r="AP513" s="289"/>
      <c r="AQ513" s="289"/>
      <c r="AR513" s="289"/>
      <c r="AS513" s="289"/>
      <c r="AT513" s="289"/>
      <c r="AU513" s="256"/>
      <c r="AV513" s="256"/>
      <c r="AW513" s="256"/>
      <c r="AX513" s="256"/>
      <c r="AY513" s="256"/>
      <c r="AZ513" s="256"/>
      <c r="BA513" s="256"/>
      <c r="BB513" s="256"/>
      <c r="BC513" s="256"/>
      <c r="BD513" s="256"/>
      <c r="BE513" s="256"/>
      <c r="BF513" s="256"/>
      <c r="BG513" s="256"/>
      <c r="BH513" s="256"/>
      <c r="BI513" s="256"/>
      <c r="BJ513" s="256"/>
      <c r="BK513" s="256"/>
      <c r="BL513" s="256"/>
      <c r="BM513" s="256"/>
      <c r="BN513" s="256"/>
      <c r="BO513" s="256"/>
      <c r="BP513" s="256"/>
      <c r="BQ513" s="256"/>
      <c r="BR513" s="256"/>
      <c r="BS513" s="256"/>
      <c r="BT513" s="256"/>
      <c r="BU513" s="256"/>
      <c r="BV513" s="256"/>
      <c r="BW513" s="256"/>
      <c r="BX513" s="256"/>
      <c r="BY513" s="256"/>
      <c r="BZ513" s="256"/>
      <c r="CA513" s="256"/>
      <c r="CB513" s="256"/>
      <c r="CC513" s="256"/>
      <c r="CD513" s="256"/>
      <c r="CE513" s="256"/>
      <c r="CF513" s="256"/>
      <c r="CG513" s="256"/>
      <c r="CH513" s="256"/>
      <c r="CI513" s="256"/>
      <c r="CJ513" s="256"/>
      <c r="CK513" s="256"/>
      <c r="CL513" s="256"/>
      <c r="CM513" s="256"/>
      <c r="CN513" s="256"/>
      <c r="CO513" s="256"/>
      <c r="CP513" s="256"/>
      <c r="CQ513" s="256"/>
      <c r="CR513" s="256"/>
      <c r="CS513" s="256"/>
      <c r="CT513" s="256"/>
      <c r="CU513" s="256"/>
      <c r="CV513" s="256"/>
      <c r="CW513" s="256"/>
      <c r="CX513" s="256"/>
      <c r="CY513" s="256"/>
      <c r="CZ513" s="256"/>
      <c r="DA513" s="256"/>
      <c r="DB513" s="256"/>
      <c r="DC513" s="256"/>
      <c r="DD513" s="256"/>
      <c r="DE513" s="256"/>
      <c r="DF513" s="256"/>
      <c r="DG513" s="256"/>
      <c r="DH513" s="256"/>
      <c r="DI513" s="256"/>
      <c r="DJ513" s="256"/>
      <c r="DK513" s="256"/>
      <c r="DL513" s="256"/>
      <c r="DM513" s="256"/>
      <c r="DN513" s="256"/>
      <c r="DO513" s="256"/>
      <c r="DP513" s="256"/>
      <c r="DQ513" s="256"/>
      <c r="DR513" s="256"/>
      <c r="DS513" s="256"/>
      <c r="DT513" s="256"/>
      <c r="DU513" s="256"/>
      <c r="DV513" s="256"/>
      <c r="DW513" s="256"/>
      <c r="DX513" s="256"/>
      <c r="DY513" s="256"/>
      <c r="DZ513" s="256"/>
      <c r="EA513" s="256"/>
      <c r="EB513" s="256"/>
      <c r="EC513" s="256"/>
      <c r="ED513" s="256"/>
      <c r="EE513" s="256"/>
      <c r="EF513" s="256"/>
      <c r="EG513" s="256"/>
      <c r="EH513" s="256"/>
      <c r="EI513" s="256"/>
      <c r="EJ513" s="256"/>
      <c r="EK513" s="256"/>
      <c r="EL513" s="256"/>
      <c r="EM513" s="256"/>
      <c r="EN513" s="256"/>
      <c r="EO513" s="256"/>
      <c r="EP513" s="256"/>
      <c r="EQ513" s="256"/>
      <c r="ER513" s="256"/>
      <c r="ES513" s="256"/>
      <c r="ET513" s="256"/>
      <c r="EU513" s="256"/>
      <c r="EV513" s="256"/>
      <c r="EW513" s="256"/>
      <c r="EX513" s="256"/>
      <c r="EY513" s="256"/>
      <c r="EZ513" s="256"/>
      <c r="FA513" s="256"/>
      <c r="FB513" s="256"/>
      <c r="FC513" s="256"/>
      <c r="FD513" s="256"/>
      <c r="FE513" s="256"/>
      <c r="FF513" s="256"/>
      <c r="FG513" s="256"/>
      <c r="FH513" s="256"/>
      <c r="FI513" s="256"/>
      <c r="FJ513" s="256"/>
      <c r="FK513" s="256"/>
      <c r="FL513" s="256"/>
      <c r="FM513" s="256"/>
      <c r="FN513" s="256"/>
      <c r="FO513" s="256"/>
      <c r="FP513" s="256"/>
      <c r="FQ513" s="256"/>
      <c r="FR513" s="256"/>
      <c r="FS513" s="256"/>
      <c r="FT513" s="256"/>
      <c r="FU513" s="256"/>
      <c r="FV513" s="256"/>
      <c r="FW513" s="256"/>
      <c r="FX513" s="256"/>
      <c r="FY513" s="256"/>
      <c r="FZ513" s="256"/>
      <c r="GA513" s="256"/>
      <c r="GB513" s="256"/>
      <c r="GC513" s="256"/>
      <c r="GD513" s="256"/>
      <c r="GE513" s="256"/>
      <c r="GF513" s="256"/>
      <c r="GG513" s="256"/>
      <c r="GH513" s="256"/>
      <c r="GI513" s="256"/>
      <c r="GJ513" s="256"/>
      <c r="GK513" s="256"/>
      <c r="GL513" s="256"/>
      <c r="GM513" s="256"/>
      <c r="GN513" s="256"/>
      <c r="GO513" s="256"/>
      <c r="GP513" s="256"/>
      <c r="GQ513" s="256"/>
      <c r="GR513" s="256"/>
      <c r="GS513" s="256"/>
      <c r="GT513" s="256"/>
      <c r="GU513" s="256"/>
      <c r="GV513" s="256"/>
      <c r="GW513" s="256"/>
      <c r="GX513" s="256"/>
      <c r="GY513" s="256"/>
      <c r="GZ513" s="256"/>
      <c r="HA513" s="256"/>
      <c r="HB513" s="256"/>
      <c r="HC513" s="256"/>
      <c r="HD513" s="256"/>
      <c r="HE513" s="256"/>
      <c r="HF513" s="256"/>
      <c r="HG513" s="256"/>
      <c r="HH513" s="256"/>
      <c r="HI513" s="256"/>
      <c r="HJ513" s="256"/>
      <c r="HK513" s="256"/>
      <c r="HL513" s="256"/>
      <c r="HM513" s="256"/>
      <c r="HN513" s="256"/>
      <c r="HO513" s="256"/>
      <c r="HP513" s="256"/>
      <c r="HQ513" s="256"/>
      <c r="HR513" s="256"/>
      <c r="HS513" s="256"/>
      <c r="HT513" s="256"/>
      <c r="HU513" s="256"/>
      <c r="HV513" s="256"/>
      <c r="HW513" s="256"/>
      <c r="HX513" s="256"/>
      <c r="HY513" s="256"/>
      <c r="HZ513" s="256"/>
      <c r="IA513" s="256"/>
      <c r="IB513" s="256"/>
    </row>
    <row r="514" spans="1:236" ht="11.25">
      <c r="A514" s="253">
        <v>380</v>
      </c>
      <c r="B514" s="308" t="s">
        <v>701</v>
      </c>
      <c r="C514" s="61" t="s">
        <v>847</v>
      </c>
      <c r="D514" s="260" t="s">
        <v>852</v>
      </c>
      <c r="E514" s="61" t="s">
        <v>847</v>
      </c>
      <c r="F514" s="333">
        <v>22913665387</v>
      </c>
      <c r="G514" s="333">
        <v>10530782001</v>
      </c>
      <c r="H514" s="333">
        <v>2567513886</v>
      </c>
      <c r="I514" s="333">
        <v>3086457403</v>
      </c>
      <c r="J514" s="333">
        <v>2033425138</v>
      </c>
      <c r="K514" s="333">
        <v>1936186133</v>
      </c>
      <c r="L514" s="333">
        <v>2045918481</v>
      </c>
      <c r="M514" s="333">
        <v>487974539.99999994</v>
      </c>
      <c r="N514" s="333">
        <v>88994743</v>
      </c>
      <c r="O514" s="333">
        <v>136413062</v>
      </c>
      <c r="P514" s="313">
        <v>10530782001</v>
      </c>
      <c r="Q514" s="313">
        <v>2567513886</v>
      </c>
      <c r="R514" s="313">
        <v>3086457403</v>
      </c>
      <c r="S514" s="313">
        <v>2033425138</v>
      </c>
      <c r="T514" s="313">
        <v>1732250258</v>
      </c>
      <c r="U514" s="313">
        <v>5179541</v>
      </c>
      <c r="V514" s="313">
        <v>198756334</v>
      </c>
      <c r="W514" s="313">
        <v>115803576</v>
      </c>
      <c r="X514" s="313">
        <v>487974539.99999994</v>
      </c>
      <c r="Y514" s="313">
        <v>1930114905</v>
      </c>
      <c r="Z514" s="313">
        <v>88994743</v>
      </c>
      <c r="AA514" s="313">
        <v>128379640</v>
      </c>
      <c r="AB514" s="313">
        <v>8033421.999999999</v>
      </c>
      <c r="AC514" s="313"/>
      <c r="AD514" s="313"/>
      <c r="AE514" s="313"/>
      <c r="AF514" s="313"/>
      <c r="AG514" s="313"/>
      <c r="AH514" s="314"/>
      <c r="AI514" s="314"/>
      <c r="AJ514" s="314"/>
      <c r="AK514" s="314"/>
      <c r="AL514" s="314"/>
      <c r="AM514" s="314"/>
      <c r="AN514" s="314"/>
      <c r="AO514" s="265"/>
      <c r="AP514" s="289"/>
      <c r="AQ514" s="289"/>
      <c r="AR514" s="289"/>
      <c r="AS514" s="289"/>
      <c r="AT514" s="289"/>
      <c r="AU514" s="256"/>
      <c r="AV514" s="256"/>
      <c r="AW514" s="256"/>
      <c r="AX514" s="256"/>
      <c r="AY514" s="256"/>
      <c r="AZ514" s="256"/>
      <c r="BA514" s="256"/>
      <c r="BB514" s="256"/>
      <c r="BC514" s="256"/>
      <c r="BD514" s="256"/>
      <c r="BE514" s="256"/>
      <c r="BF514" s="256"/>
      <c r="BG514" s="256"/>
      <c r="BH514" s="256"/>
      <c r="BI514" s="256"/>
      <c r="BJ514" s="256"/>
      <c r="BK514" s="256"/>
      <c r="BL514" s="256"/>
      <c r="BM514" s="256"/>
      <c r="BN514" s="256"/>
      <c r="BO514" s="256"/>
      <c r="BP514" s="256"/>
      <c r="BQ514" s="256"/>
      <c r="BR514" s="256"/>
      <c r="BS514" s="256"/>
      <c r="BT514" s="256"/>
      <c r="BU514" s="256"/>
      <c r="BV514" s="256"/>
      <c r="BW514" s="256"/>
      <c r="BX514" s="256"/>
      <c r="BY514" s="256"/>
      <c r="BZ514" s="256"/>
      <c r="CA514" s="256"/>
      <c r="CB514" s="256"/>
      <c r="CC514" s="256"/>
      <c r="CD514" s="256"/>
      <c r="CE514" s="256"/>
      <c r="CF514" s="256"/>
      <c r="CG514" s="256"/>
      <c r="CH514" s="256"/>
      <c r="CI514" s="256"/>
      <c r="CJ514" s="256"/>
      <c r="CK514" s="256"/>
      <c r="CL514" s="256"/>
      <c r="CM514" s="256"/>
      <c r="CN514" s="256"/>
      <c r="CO514" s="256"/>
      <c r="CP514" s="256"/>
      <c r="CQ514" s="256"/>
      <c r="CR514" s="256"/>
      <c r="CS514" s="256"/>
      <c r="CT514" s="256"/>
      <c r="CU514" s="256"/>
      <c r="CV514" s="256"/>
      <c r="CW514" s="256"/>
      <c r="CX514" s="256"/>
      <c r="CY514" s="256"/>
      <c r="CZ514" s="256"/>
      <c r="DA514" s="256"/>
      <c r="DB514" s="256"/>
      <c r="DC514" s="256"/>
      <c r="DD514" s="256"/>
      <c r="DE514" s="256"/>
      <c r="DF514" s="256"/>
      <c r="DG514" s="256"/>
      <c r="DH514" s="256"/>
      <c r="DI514" s="256"/>
      <c r="DJ514" s="256"/>
      <c r="DK514" s="256"/>
      <c r="DL514" s="256"/>
      <c r="DM514" s="256"/>
      <c r="DN514" s="256"/>
      <c r="DO514" s="256"/>
      <c r="DP514" s="256"/>
      <c r="DQ514" s="256"/>
      <c r="DR514" s="256"/>
      <c r="DS514" s="256"/>
      <c r="DT514" s="256"/>
      <c r="DU514" s="256"/>
      <c r="DV514" s="256"/>
      <c r="DW514" s="256"/>
      <c r="DX514" s="256"/>
      <c r="DY514" s="256"/>
      <c r="DZ514" s="256"/>
      <c r="EA514" s="256"/>
      <c r="EB514" s="256"/>
      <c r="EC514" s="256"/>
      <c r="ED514" s="256"/>
      <c r="EE514" s="256"/>
      <c r="EF514" s="256"/>
      <c r="EG514" s="256"/>
      <c r="EH514" s="256"/>
      <c r="EI514" s="256"/>
      <c r="EJ514" s="256"/>
      <c r="EK514" s="256"/>
      <c r="EL514" s="256"/>
      <c r="EM514" s="256"/>
      <c r="EN514" s="256"/>
      <c r="EO514" s="256"/>
      <c r="EP514" s="256"/>
      <c r="EQ514" s="256"/>
      <c r="ER514" s="256"/>
      <c r="ES514" s="256"/>
      <c r="ET514" s="256"/>
      <c r="EU514" s="256"/>
      <c r="EV514" s="256"/>
      <c r="EW514" s="256"/>
      <c r="EX514" s="256"/>
      <c r="EY514" s="256"/>
      <c r="EZ514" s="256"/>
      <c r="FA514" s="256"/>
      <c r="FB514" s="256"/>
      <c r="FC514" s="256"/>
      <c r="FD514" s="256"/>
      <c r="FE514" s="256"/>
      <c r="FF514" s="256"/>
      <c r="FG514" s="256"/>
      <c r="FH514" s="256"/>
      <c r="FI514" s="256"/>
      <c r="FJ514" s="256"/>
      <c r="FK514" s="256"/>
      <c r="FL514" s="256"/>
      <c r="FM514" s="256"/>
      <c r="FN514" s="256"/>
      <c r="FO514" s="256"/>
      <c r="FP514" s="256"/>
      <c r="FQ514" s="256"/>
      <c r="FR514" s="256"/>
      <c r="FS514" s="256"/>
      <c r="FT514" s="256"/>
      <c r="FU514" s="256"/>
      <c r="FV514" s="256"/>
      <c r="FW514" s="256"/>
      <c r="FX514" s="256"/>
      <c r="FY514" s="256"/>
      <c r="FZ514" s="256"/>
      <c r="GA514" s="256"/>
      <c r="GB514" s="256"/>
      <c r="GC514" s="256"/>
      <c r="GD514" s="256"/>
      <c r="GE514" s="256"/>
      <c r="GF514" s="256"/>
      <c r="GG514" s="256"/>
      <c r="GH514" s="256"/>
      <c r="GI514" s="256"/>
      <c r="GJ514" s="256"/>
      <c r="GK514" s="256"/>
      <c r="GL514" s="256"/>
      <c r="GM514" s="256"/>
      <c r="GN514" s="256"/>
      <c r="GO514" s="256"/>
      <c r="GP514" s="256"/>
      <c r="GQ514" s="256"/>
      <c r="GR514" s="256"/>
      <c r="GS514" s="256"/>
      <c r="GT514" s="256"/>
      <c r="GU514" s="256"/>
      <c r="GV514" s="256"/>
      <c r="GW514" s="256"/>
      <c r="GX514" s="256"/>
      <c r="GY514" s="256"/>
      <c r="GZ514" s="256"/>
      <c r="HA514" s="256"/>
      <c r="HB514" s="256"/>
      <c r="HC514" s="256"/>
      <c r="HD514" s="256"/>
      <c r="HE514" s="256"/>
      <c r="HF514" s="256"/>
      <c r="HG514" s="256"/>
      <c r="HH514" s="256"/>
      <c r="HI514" s="256"/>
      <c r="HJ514" s="256"/>
      <c r="HK514" s="256"/>
      <c r="HL514" s="256"/>
      <c r="HM514" s="256"/>
      <c r="HN514" s="256"/>
      <c r="HO514" s="256"/>
      <c r="HP514" s="256"/>
      <c r="HQ514" s="256"/>
      <c r="HR514" s="256"/>
      <c r="HS514" s="256"/>
      <c r="HT514" s="256"/>
      <c r="HU514" s="256"/>
      <c r="HV514" s="256"/>
      <c r="HW514" s="256"/>
      <c r="HX514" s="256"/>
      <c r="HY514" s="256"/>
      <c r="HZ514" s="256"/>
      <c r="IA514" s="256"/>
      <c r="IB514" s="256"/>
    </row>
    <row r="515" spans="6:236" ht="11.25"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313"/>
      <c r="Q515" s="313"/>
      <c r="R515" s="313"/>
      <c r="S515" s="313"/>
      <c r="T515" s="313"/>
      <c r="U515" s="313"/>
      <c r="V515" s="313"/>
      <c r="W515" s="313"/>
      <c r="X515" s="313"/>
      <c r="Y515" s="313"/>
      <c r="Z515" s="313"/>
      <c r="AA515" s="313"/>
      <c r="AB515" s="313"/>
      <c r="AC515" s="313"/>
      <c r="AD515" s="313"/>
      <c r="AE515" s="313"/>
      <c r="AF515" s="313"/>
      <c r="AG515" s="313"/>
      <c r="AH515" s="314"/>
      <c r="AI515" s="314"/>
      <c r="AJ515" s="314"/>
      <c r="AK515" s="314"/>
      <c r="AL515" s="314"/>
      <c r="AM515" s="314"/>
      <c r="AN515" s="314"/>
      <c r="AO515" s="265"/>
      <c r="AP515" s="289"/>
      <c r="AQ515" s="289"/>
      <c r="AR515" s="289"/>
      <c r="AS515" s="289"/>
      <c r="AT515" s="289"/>
      <c r="AU515" s="256"/>
      <c r="AV515" s="256"/>
      <c r="AW515" s="256"/>
      <c r="AX515" s="256"/>
      <c r="AY515" s="256"/>
      <c r="AZ515" s="256"/>
      <c r="BA515" s="256"/>
      <c r="BB515" s="256"/>
      <c r="BC515" s="256"/>
      <c r="BD515" s="256"/>
      <c r="BE515" s="256"/>
      <c r="BF515" s="256"/>
      <c r="BG515" s="256"/>
      <c r="BH515" s="256"/>
      <c r="BI515" s="256"/>
      <c r="BJ515" s="256"/>
      <c r="BK515" s="256"/>
      <c r="BL515" s="256"/>
      <c r="BM515" s="256"/>
      <c r="BN515" s="256"/>
      <c r="BO515" s="256"/>
      <c r="BP515" s="256"/>
      <c r="BQ515" s="256"/>
      <c r="BR515" s="256"/>
      <c r="BS515" s="256"/>
      <c r="BT515" s="256"/>
      <c r="BU515" s="256"/>
      <c r="BV515" s="256"/>
      <c r="BW515" s="256"/>
      <c r="BX515" s="256"/>
      <c r="BY515" s="256"/>
      <c r="BZ515" s="256"/>
      <c r="CA515" s="256"/>
      <c r="CB515" s="256"/>
      <c r="CC515" s="256"/>
      <c r="CD515" s="256"/>
      <c r="CE515" s="256"/>
      <c r="CF515" s="256"/>
      <c r="CG515" s="256"/>
      <c r="CH515" s="256"/>
      <c r="CI515" s="256"/>
      <c r="CJ515" s="256"/>
      <c r="CK515" s="256"/>
      <c r="CL515" s="256"/>
      <c r="CM515" s="256"/>
      <c r="CN515" s="256"/>
      <c r="CO515" s="256"/>
      <c r="CP515" s="256"/>
      <c r="CQ515" s="256"/>
      <c r="CR515" s="256"/>
      <c r="CS515" s="256"/>
      <c r="CT515" s="256"/>
      <c r="CU515" s="256"/>
      <c r="CV515" s="256"/>
      <c r="CW515" s="256"/>
      <c r="CX515" s="256"/>
      <c r="CY515" s="256"/>
      <c r="CZ515" s="256"/>
      <c r="DA515" s="256"/>
      <c r="DB515" s="256"/>
      <c r="DC515" s="256"/>
      <c r="DD515" s="256"/>
      <c r="DE515" s="256"/>
      <c r="DF515" s="256"/>
      <c r="DG515" s="256"/>
      <c r="DH515" s="256"/>
      <c r="DI515" s="256"/>
      <c r="DJ515" s="256"/>
      <c r="DK515" s="256"/>
      <c r="DL515" s="256"/>
      <c r="DM515" s="256"/>
      <c r="DN515" s="256"/>
      <c r="DO515" s="256"/>
      <c r="DP515" s="256"/>
      <c r="DQ515" s="256"/>
      <c r="DR515" s="256"/>
      <c r="DS515" s="256"/>
      <c r="DT515" s="256"/>
      <c r="DU515" s="256"/>
      <c r="DV515" s="256"/>
      <c r="DW515" s="256"/>
      <c r="DX515" s="256"/>
      <c r="DY515" s="256"/>
      <c r="DZ515" s="256"/>
      <c r="EA515" s="256"/>
      <c r="EB515" s="256"/>
      <c r="EC515" s="256"/>
      <c r="ED515" s="256"/>
      <c r="EE515" s="256"/>
      <c r="EF515" s="256"/>
      <c r="EG515" s="256"/>
      <c r="EH515" s="256"/>
      <c r="EI515" s="256"/>
      <c r="EJ515" s="256"/>
      <c r="EK515" s="256"/>
      <c r="EL515" s="256"/>
      <c r="EM515" s="256"/>
      <c r="EN515" s="256"/>
      <c r="EO515" s="256"/>
      <c r="EP515" s="256"/>
      <c r="EQ515" s="256"/>
      <c r="ER515" s="256"/>
      <c r="ES515" s="256"/>
      <c r="ET515" s="256"/>
      <c r="EU515" s="256"/>
      <c r="EV515" s="256"/>
      <c r="EW515" s="256"/>
      <c r="EX515" s="256"/>
      <c r="EY515" s="256"/>
      <c r="EZ515" s="256"/>
      <c r="FA515" s="256"/>
      <c r="FB515" s="256"/>
      <c r="FC515" s="256"/>
      <c r="FD515" s="256"/>
      <c r="FE515" s="256"/>
      <c r="FF515" s="256"/>
      <c r="FG515" s="256"/>
      <c r="FH515" s="256"/>
      <c r="FI515" s="256"/>
      <c r="FJ515" s="256"/>
      <c r="FK515" s="256"/>
      <c r="FL515" s="256"/>
      <c r="FM515" s="256"/>
      <c r="FN515" s="256"/>
      <c r="FO515" s="256"/>
      <c r="FP515" s="256"/>
      <c r="FQ515" s="256"/>
      <c r="FR515" s="256"/>
      <c r="FS515" s="256"/>
      <c r="FT515" s="256"/>
      <c r="FU515" s="256"/>
      <c r="FV515" s="256"/>
      <c r="FW515" s="256"/>
      <c r="FX515" s="256"/>
      <c r="FY515" s="256"/>
      <c r="FZ515" s="256"/>
      <c r="GA515" s="256"/>
      <c r="GB515" s="256"/>
      <c r="GC515" s="256"/>
      <c r="GD515" s="256"/>
      <c r="GE515" s="256"/>
      <c r="GF515" s="256"/>
      <c r="GG515" s="256"/>
      <c r="GH515" s="256"/>
      <c r="GI515" s="256"/>
      <c r="GJ515" s="256"/>
      <c r="GK515" s="256"/>
      <c r="GL515" s="256"/>
      <c r="GM515" s="256"/>
      <c r="GN515" s="256"/>
      <c r="GO515" s="256"/>
      <c r="GP515" s="256"/>
      <c r="GQ515" s="256"/>
      <c r="GR515" s="256"/>
      <c r="GS515" s="256"/>
      <c r="GT515" s="256"/>
      <c r="GU515" s="256"/>
      <c r="GV515" s="256"/>
      <c r="GW515" s="256"/>
      <c r="GX515" s="256"/>
      <c r="GY515" s="256"/>
      <c r="GZ515" s="256"/>
      <c r="HA515" s="256"/>
      <c r="HB515" s="256"/>
      <c r="HC515" s="256"/>
      <c r="HD515" s="256"/>
      <c r="HE515" s="256"/>
      <c r="HF515" s="256"/>
      <c r="HG515" s="256"/>
      <c r="HH515" s="256"/>
      <c r="HI515" s="256"/>
      <c r="HJ515" s="256"/>
      <c r="HK515" s="256"/>
      <c r="HL515" s="256"/>
      <c r="HM515" s="256"/>
      <c r="HN515" s="256"/>
      <c r="HO515" s="256"/>
      <c r="HP515" s="256"/>
      <c r="HQ515" s="256"/>
      <c r="HR515" s="256"/>
      <c r="HS515" s="256"/>
      <c r="HT515" s="256"/>
      <c r="HU515" s="256"/>
      <c r="HV515" s="256"/>
      <c r="HW515" s="256"/>
      <c r="HX515" s="256"/>
      <c r="HY515" s="256"/>
      <c r="HZ515" s="256"/>
      <c r="IA515" s="256"/>
      <c r="IB515" s="256"/>
    </row>
    <row r="516" spans="1:236" ht="11.25">
      <c r="A516" s="253">
        <v>381</v>
      </c>
      <c r="B516" s="308" t="s">
        <v>669</v>
      </c>
      <c r="C516" s="262" t="s">
        <v>702</v>
      </c>
      <c r="E516" s="260" t="s">
        <v>852</v>
      </c>
      <c r="F516" s="334">
        <f aca="true" t="shared" si="202" ref="F516:AB516">(F491/F514)</f>
        <v>0.040706272439212</v>
      </c>
      <c r="G516" s="334">
        <f t="shared" si="202"/>
        <v>0.046581483116382695</v>
      </c>
      <c r="H516" s="334">
        <f t="shared" si="202"/>
        <v>0.04384552548249582</v>
      </c>
      <c r="I516" s="334">
        <f t="shared" si="202"/>
        <v>0.043575558489218874</v>
      </c>
      <c r="J516" s="334">
        <f t="shared" si="202"/>
        <v>0.0432194940013447</v>
      </c>
      <c r="K516" s="334">
        <f t="shared" si="202"/>
        <v>0.042153577446366414</v>
      </c>
      <c r="L516" s="334">
        <f t="shared" si="202"/>
        <v>0.0007534154370211056</v>
      </c>
      <c r="M516" s="334">
        <f t="shared" si="202"/>
        <v>0.04127305430777209</v>
      </c>
      <c r="N516" s="334">
        <f t="shared" si="202"/>
        <v>0.03960185216391083</v>
      </c>
      <c r="O516" s="334">
        <f t="shared" si="202"/>
        <v>0.003046633934275299</v>
      </c>
      <c r="P516" s="335">
        <f t="shared" si="202"/>
        <v>0.046581483116382695</v>
      </c>
      <c r="Q516" s="335">
        <f t="shared" si="202"/>
        <v>0.04384552548249582</v>
      </c>
      <c r="R516" s="335">
        <f t="shared" si="202"/>
        <v>0.043575558489218874</v>
      </c>
      <c r="S516" s="335">
        <f t="shared" si="202"/>
        <v>0.0432194940013447</v>
      </c>
      <c r="T516" s="335">
        <f t="shared" si="202"/>
        <v>0.042933200048192184</v>
      </c>
      <c r="U516" s="335">
        <f t="shared" si="202"/>
        <v>0.03556016452280101</v>
      </c>
      <c r="V516" s="335">
        <f t="shared" si="202"/>
        <v>0.035530640838027844</v>
      </c>
      <c r="W516" s="335">
        <f t="shared" si="202"/>
        <v>0.0006770747369071857</v>
      </c>
      <c r="X516" s="335">
        <f t="shared" si="202"/>
        <v>0.04127305430777209</v>
      </c>
      <c r="Y516" s="335">
        <f t="shared" si="202"/>
        <v>0.0007579957477811715</v>
      </c>
      <c r="Z516" s="335">
        <f t="shared" si="202"/>
        <v>0.03960185216391083</v>
      </c>
      <c r="AA516" s="335">
        <f t="shared" si="202"/>
        <v>0.0004747375560029397</v>
      </c>
      <c r="AB516" s="335">
        <f t="shared" si="202"/>
        <v>0.044147316950791715</v>
      </c>
      <c r="AC516" s="335"/>
      <c r="AD516" s="335"/>
      <c r="AE516" s="335"/>
      <c r="AF516" s="335"/>
      <c r="AG516" s="335"/>
      <c r="AH516" s="335"/>
      <c r="AI516" s="335"/>
      <c r="AJ516" s="335"/>
      <c r="AK516" s="335"/>
      <c r="AL516" s="335"/>
      <c r="AM516" s="335"/>
      <c r="AN516" s="335"/>
      <c r="AO516" s="334"/>
      <c r="AP516" s="334"/>
      <c r="AQ516" s="334"/>
      <c r="AR516" s="334"/>
      <c r="AS516" s="334"/>
      <c r="AT516" s="334"/>
      <c r="AU516" s="334"/>
      <c r="AV516" s="334"/>
      <c r="AW516" s="334"/>
      <c r="AX516" s="334"/>
      <c r="AY516" s="334"/>
      <c r="AZ516" s="334"/>
      <c r="BA516" s="334"/>
      <c r="BB516" s="334"/>
      <c r="BC516" s="334"/>
      <c r="BD516" s="334"/>
      <c r="BE516" s="334"/>
      <c r="BF516" s="334"/>
      <c r="BG516" s="334"/>
      <c r="BH516" s="334"/>
      <c r="BI516" s="334"/>
      <c r="BJ516" s="334"/>
      <c r="BK516" s="334"/>
      <c r="BL516" s="334"/>
      <c r="BM516" s="334"/>
      <c r="BN516" s="334"/>
      <c r="BO516" s="334"/>
      <c r="BP516" s="334"/>
      <c r="BQ516" s="334"/>
      <c r="BR516" s="334"/>
      <c r="BS516" s="334"/>
      <c r="BT516" s="334"/>
      <c r="BU516" s="334"/>
      <c r="BV516" s="334"/>
      <c r="BW516" s="334"/>
      <c r="BX516" s="334"/>
      <c r="BY516" s="334"/>
      <c r="BZ516" s="334"/>
      <c r="CA516" s="334"/>
      <c r="CB516" s="334"/>
      <c r="CC516" s="334"/>
      <c r="CD516" s="334"/>
      <c r="CE516" s="334"/>
      <c r="CF516" s="334"/>
      <c r="CG516" s="334"/>
      <c r="CH516" s="334"/>
      <c r="CI516" s="334"/>
      <c r="CJ516" s="334"/>
      <c r="CK516" s="334"/>
      <c r="CL516" s="334"/>
      <c r="CM516" s="334"/>
      <c r="CN516" s="334"/>
      <c r="CO516" s="334"/>
      <c r="CP516" s="334"/>
      <c r="CQ516" s="334"/>
      <c r="CR516" s="334"/>
      <c r="CS516" s="334"/>
      <c r="CT516" s="334"/>
      <c r="CU516" s="334"/>
      <c r="CV516" s="334"/>
      <c r="CW516" s="334"/>
      <c r="CX516" s="334"/>
      <c r="CY516" s="334"/>
      <c r="CZ516" s="334"/>
      <c r="DA516" s="334"/>
      <c r="DB516" s="334"/>
      <c r="DC516" s="334"/>
      <c r="DD516" s="334"/>
      <c r="DE516" s="334"/>
      <c r="DF516" s="334"/>
      <c r="DG516" s="334"/>
      <c r="DH516" s="334"/>
      <c r="DI516" s="334"/>
      <c r="DJ516" s="334"/>
      <c r="DK516" s="334"/>
      <c r="DL516" s="334"/>
      <c r="DM516" s="334"/>
      <c r="DN516" s="334"/>
      <c r="DO516" s="334"/>
      <c r="DP516" s="334"/>
      <c r="DQ516" s="334"/>
      <c r="DR516" s="334"/>
      <c r="DS516" s="334"/>
      <c r="DT516" s="334"/>
      <c r="DU516" s="334"/>
      <c r="DV516" s="334"/>
      <c r="DW516" s="334"/>
      <c r="DX516" s="334"/>
      <c r="DY516" s="334"/>
      <c r="DZ516" s="334"/>
      <c r="EA516" s="334"/>
      <c r="EB516" s="334"/>
      <c r="EC516" s="334"/>
      <c r="ED516" s="334"/>
      <c r="EE516" s="334"/>
      <c r="EF516" s="334"/>
      <c r="EG516" s="334"/>
      <c r="EH516" s="334"/>
      <c r="EI516" s="334"/>
      <c r="EJ516" s="334"/>
      <c r="EK516" s="334"/>
      <c r="EL516" s="334"/>
      <c r="EM516" s="334"/>
      <c r="EN516" s="334"/>
      <c r="EO516" s="334"/>
      <c r="EP516" s="334"/>
      <c r="EQ516" s="334"/>
      <c r="ER516" s="334"/>
      <c r="ES516" s="334"/>
      <c r="ET516" s="334"/>
      <c r="EU516" s="334"/>
      <c r="EV516" s="334"/>
      <c r="EW516" s="334"/>
      <c r="EX516" s="334"/>
      <c r="EY516" s="334"/>
      <c r="EZ516" s="334"/>
      <c r="FA516" s="334"/>
      <c r="FB516" s="334"/>
      <c r="FC516" s="334"/>
      <c r="FD516" s="334"/>
      <c r="FE516" s="334"/>
      <c r="FF516" s="334"/>
      <c r="FG516" s="334"/>
      <c r="FH516" s="334"/>
      <c r="FI516" s="334"/>
      <c r="FJ516" s="334"/>
      <c r="FK516" s="334"/>
      <c r="FL516" s="334"/>
      <c r="FM516" s="334"/>
      <c r="FN516" s="334"/>
      <c r="FO516" s="334"/>
      <c r="FP516" s="334"/>
      <c r="FQ516" s="334"/>
      <c r="FR516" s="334"/>
      <c r="FS516" s="334"/>
      <c r="FT516" s="334"/>
      <c r="FU516" s="334"/>
      <c r="FV516" s="334"/>
      <c r="FW516" s="334"/>
      <c r="FX516" s="334"/>
      <c r="FY516" s="334"/>
      <c r="FZ516" s="334"/>
      <c r="GA516" s="334"/>
      <c r="GB516" s="334"/>
      <c r="GC516" s="334"/>
      <c r="GD516" s="334"/>
      <c r="GE516" s="334"/>
      <c r="GF516" s="334"/>
      <c r="GG516" s="334"/>
      <c r="GH516" s="334"/>
      <c r="GI516" s="334"/>
      <c r="GJ516" s="334"/>
      <c r="GK516" s="334"/>
      <c r="GL516" s="334"/>
      <c r="GM516" s="334"/>
      <c r="GN516" s="334"/>
      <c r="GO516" s="334"/>
      <c r="GP516" s="334"/>
      <c r="GQ516" s="334"/>
      <c r="GR516" s="334"/>
      <c r="GS516" s="334"/>
      <c r="GT516" s="334"/>
      <c r="GU516" s="334"/>
      <c r="GV516" s="334"/>
      <c r="GW516" s="334"/>
      <c r="GX516" s="334"/>
      <c r="GY516" s="334"/>
      <c r="GZ516" s="334"/>
      <c r="HA516" s="334"/>
      <c r="HB516" s="334"/>
      <c r="HC516" s="334"/>
      <c r="HD516" s="334"/>
      <c r="HE516" s="334"/>
      <c r="HF516" s="334"/>
      <c r="HG516" s="334"/>
      <c r="HH516" s="334"/>
      <c r="HI516" s="334"/>
      <c r="HJ516" s="334"/>
      <c r="HK516" s="334"/>
      <c r="HL516" s="334"/>
      <c r="HM516" s="334"/>
      <c r="HN516" s="334"/>
      <c r="HO516" s="334"/>
      <c r="HP516" s="334"/>
      <c r="HQ516" s="334"/>
      <c r="HR516" s="334"/>
      <c r="HS516" s="334"/>
      <c r="HT516" s="334"/>
      <c r="HU516" s="334"/>
      <c r="HV516" s="334"/>
      <c r="HW516" s="334"/>
      <c r="HX516" s="334"/>
      <c r="HY516" s="334"/>
      <c r="HZ516" s="334"/>
      <c r="IA516" s="334"/>
      <c r="IB516" s="334"/>
    </row>
    <row r="517" spans="1:236" ht="11.25">
      <c r="A517" s="253">
        <v>382</v>
      </c>
      <c r="B517" s="261" t="s">
        <v>671</v>
      </c>
      <c r="C517" s="262" t="s">
        <v>703</v>
      </c>
      <c r="E517" s="260" t="s">
        <v>852</v>
      </c>
      <c r="F517" s="334">
        <f aca="true" t="shared" si="203" ref="F517:AB517">(F492/F514)</f>
        <v>0.001421209971635118</v>
      </c>
      <c r="G517" s="334">
        <f t="shared" si="203"/>
        <v>0.0016257812956061422</v>
      </c>
      <c r="H517" s="334">
        <f t="shared" si="203"/>
        <v>0.0015317190028636463</v>
      </c>
      <c r="I517" s="334">
        <f t="shared" si="203"/>
        <v>0.0014035080249191736</v>
      </c>
      <c r="J517" s="334">
        <f t="shared" si="203"/>
        <v>0.0014594386224696149</v>
      </c>
      <c r="K517" s="334">
        <f t="shared" si="203"/>
        <v>0.0014305414964581958</v>
      </c>
      <c r="L517" s="334">
        <f t="shared" si="203"/>
        <v>-7.883013821696288E-08</v>
      </c>
      <c r="M517" s="334">
        <f t="shared" si="203"/>
        <v>0.0018231709787021745</v>
      </c>
      <c r="N517" s="334">
        <f t="shared" si="203"/>
        <v>0.002369506049617873</v>
      </c>
      <c r="O517" s="334">
        <f t="shared" si="203"/>
        <v>5.653799834713289E-05</v>
      </c>
      <c r="P517" s="335">
        <f t="shared" si="203"/>
        <v>0.0016257812956061422</v>
      </c>
      <c r="Q517" s="335">
        <f t="shared" si="203"/>
        <v>0.0015317190028636463</v>
      </c>
      <c r="R517" s="335">
        <f t="shared" si="203"/>
        <v>0.0014035080249191736</v>
      </c>
      <c r="S517" s="335">
        <f t="shared" si="203"/>
        <v>0.0014594386224696149</v>
      </c>
      <c r="T517" s="335">
        <f t="shared" si="203"/>
        <v>0.0014774632125823404</v>
      </c>
      <c r="U517" s="335">
        <f t="shared" si="203"/>
        <v>0.0010587064726221257</v>
      </c>
      <c r="V517" s="335">
        <f t="shared" si="203"/>
        <v>0.001127936238352173</v>
      </c>
      <c r="W517" s="335">
        <f t="shared" si="203"/>
        <v>1.2315457734516664E-26</v>
      </c>
      <c r="X517" s="335">
        <f t="shared" si="203"/>
        <v>0.0018231709787021745</v>
      </c>
      <c r="Y517" s="335">
        <f t="shared" si="203"/>
        <v>-9.11002780902277E-08</v>
      </c>
      <c r="Z517" s="335">
        <f t="shared" si="203"/>
        <v>0.002369506049617873</v>
      </c>
      <c r="AA517" s="335">
        <f t="shared" si="203"/>
        <v>0</v>
      </c>
      <c r="AB517" s="335">
        <f t="shared" si="203"/>
        <v>0.0021763554192951685</v>
      </c>
      <c r="AC517" s="335"/>
      <c r="AD517" s="335"/>
      <c r="AE517" s="335"/>
      <c r="AF517" s="335"/>
      <c r="AG517" s="335"/>
      <c r="AH517" s="335"/>
      <c r="AI517" s="335"/>
      <c r="AJ517" s="335"/>
      <c r="AK517" s="335"/>
      <c r="AL517" s="335"/>
      <c r="AM517" s="335"/>
      <c r="AN517" s="335"/>
      <c r="AO517" s="334"/>
      <c r="AP517" s="334"/>
      <c r="AQ517" s="334"/>
      <c r="AR517" s="334"/>
      <c r="AS517" s="334"/>
      <c r="AT517" s="334"/>
      <c r="AU517" s="334"/>
      <c r="AV517" s="334"/>
      <c r="AW517" s="334"/>
      <c r="AX517" s="334"/>
      <c r="AY517" s="334"/>
      <c r="AZ517" s="334"/>
      <c r="BA517" s="334"/>
      <c r="BB517" s="334"/>
      <c r="BC517" s="334"/>
      <c r="BD517" s="334"/>
      <c r="BE517" s="334"/>
      <c r="BF517" s="334"/>
      <c r="BG517" s="334"/>
      <c r="BH517" s="334"/>
      <c r="BI517" s="334"/>
      <c r="BJ517" s="334"/>
      <c r="BK517" s="334"/>
      <c r="BL517" s="334"/>
      <c r="BM517" s="334"/>
      <c r="BN517" s="334"/>
      <c r="BO517" s="334"/>
      <c r="BP517" s="334"/>
      <c r="BQ517" s="334"/>
      <c r="BR517" s="334"/>
      <c r="BS517" s="334"/>
      <c r="BT517" s="334"/>
      <c r="BU517" s="334"/>
      <c r="BV517" s="334"/>
      <c r="BW517" s="334"/>
      <c r="BX517" s="334"/>
      <c r="BY517" s="334"/>
      <c r="BZ517" s="334"/>
      <c r="CA517" s="334"/>
      <c r="CB517" s="334"/>
      <c r="CC517" s="334"/>
      <c r="CD517" s="334"/>
      <c r="CE517" s="334"/>
      <c r="CF517" s="334"/>
      <c r="CG517" s="334"/>
      <c r="CH517" s="334"/>
      <c r="CI517" s="334"/>
      <c r="CJ517" s="334"/>
      <c r="CK517" s="334"/>
      <c r="CL517" s="334"/>
      <c r="CM517" s="334"/>
      <c r="CN517" s="334"/>
      <c r="CO517" s="334"/>
      <c r="CP517" s="334"/>
      <c r="CQ517" s="334"/>
      <c r="CR517" s="334"/>
      <c r="CS517" s="334"/>
      <c r="CT517" s="334"/>
      <c r="CU517" s="334"/>
      <c r="CV517" s="334"/>
      <c r="CW517" s="334"/>
      <c r="CX517" s="334"/>
      <c r="CY517" s="334"/>
      <c r="CZ517" s="334"/>
      <c r="DA517" s="334"/>
      <c r="DB517" s="334"/>
      <c r="DC517" s="334"/>
      <c r="DD517" s="334"/>
      <c r="DE517" s="334"/>
      <c r="DF517" s="334"/>
      <c r="DG517" s="334"/>
      <c r="DH517" s="334"/>
      <c r="DI517" s="334"/>
      <c r="DJ517" s="334"/>
      <c r="DK517" s="334"/>
      <c r="DL517" s="334"/>
      <c r="DM517" s="334"/>
      <c r="DN517" s="334"/>
      <c r="DO517" s="334"/>
      <c r="DP517" s="334"/>
      <c r="DQ517" s="334"/>
      <c r="DR517" s="334"/>
      <c r="DS517" s="334"/>
      <c r="DT517" s="334"/>
      <c r="DU517" s="334"/>
      <c r="DV517" s="334"/>
      <c r="DW517" s="334"/>
      <c r="DX517" s="334"/>
      <c r="DY517" s="334"/>
      <c r="DZ517" s="334"/>
      <c r="EA517" s="334"/>
      <c r="EB517" s="334"/>
      <c r="EC517" s="334"/>
      <c r="ED517" s="334"/>
      <c r="EE517" s="334"/>
      <c r="EF517" s="334"/>
      <c r="EG517" s="334"/>
      <c r="EH517" s="334"/>
      <c r="EI517" s="334"/>
      <c r="EJ517" s="334"/>
      <c r="EK517" s="334"/>
      <c r="EL517" s="334"/>
      <c r="EM517" s="334"/>
      <c r="EN517" s="334"/>
      <c r="EO517" s="334"/>
      <c r="EP517" s="334"/>
      <c r="EQ517" s="334"/>
      <c r="ER517" s="334"/>
      <c r="ES517" s="334"/>
      <c r="ET517" s="334"/>
      <c r="EU517" s="334"/>
      <c r="EV517" s="334"/>
      <c r="EW517" s="334"/>
      <c r="EX517" s="334"/>
      <c r="EY517" s="334"/>
      <c r="EZ517" s="334"/>
      <c r="FA517" s="334"/>
      <c r="FB517" s="334"/>
      <c r="FC517" s="334"/>
      <c r="FD517" s="334"/>
      <c r="FE517" s="334"/>
      <c r="FF517" s="334"/>
      <c r="FG517" s="334"/>
      <c r="FH517" s="334"/>
      <c r="FI517" s="334"/>
      <c r="FJ517" s="334"/>
      <c r="FK517" s="334"/>
      <c r="FL517" s="334"/>
      <c r="FM517" s="334"/>
      <c r="FN517" s="334"/>
      <c r="FO517" s="334"/>
      <c r="FP517" s="334"/>
      <c r="FQ517" s="334"/>
      <c r="FR517" s="334"/>
      <c r="FS517" s="334"/>
      <c r="FT517" s="334"/>
      <c r="FU517" s="334"/>
      <c r="FV517" s="334"/>
      <c r="FW517" s="334"/>
      <c r="FX517" s="334"/>
      <c r="FY517" s="334"/>
      <c r="FZ517" s="334"/>
      <c r="GA517" s="334"/>
      <c r="GB517" s="334"/>
      <c r="GC517" s="334"/>
      <c r="GD517" s="334"/>
      <c r="GE517" s="334"/>
      <c r="GF517" s="334"/>
      <c r="GG517" s="334"/>
      <c r="GH517" s="334"/>
      <c r="GI517" s="334"/>
      <c r="GJ517" s="334"/>
      <c r="GK517" s="334"/>
      <c r="GL517" s="334"/>
      <c r="GM517" s="334"/>
      <c r="GN517" s="334"/>
      <c r="GO517" s="334"/>
      <c r="GP517" s="334"/>
      <c r="GQ517" s="334"/>
      <c r="GR517" s="334"/>
      <c r="GS517" s="334"/>
      <c r="GT517" s="334"/>
      <c r="GU517" s="334"/>
      <c r="GV517" s="334"/>
      <c r="GW517" s="334"/>
      <c r="GX517" s="334"/>
      <c r="GY517" s="334"/>
      <c r="GZ517" s="334"/>
      <c r="HA517" s="334"/>
      <c r="HB517" s="334"/>
      <c r="HC517" s="334"/>
      <c r="HD517" s="334"/>
      <c r="HE517" s="334"/>
      <c r="HF517" s="334"/>
      <c r="HG517" s="334"/>
      <c r="HH517" s="334"/>
      <c r="HI517" s="334"/>
      <c r="HJ517" s="334"/>
      <c r="HK517" s="334"/>
      <c r="HL517" s="334"/>
      <c r="HM517" s="334"/>
      <c r="HN517" s="334"/>
      <c r="HO517" s="334"/>
      <c r="HP517" s="334"/>
      <c r="HQ517" s="334"/>
      <c r="HR517" s="334"/>
      <c r="HS517" s="334"/>
      <c r="HT517" s="334"/>
      <c r="HU517" s="334"/>
      <c r="HV517" s="334"/>
      <c r="HW517" s="334"/>
      <c r="HX517" s="334"/>
      <c r="HY517" s="334"/>
      <c r="HZ517" s="334"/>
      <c r="IA517" s="334"/>
      <c r="IB517" s="334"/>
    </row>
    <row r="518" spans="1:236" ht="11.25">
      <c r="A518" s="253">
        <v>383</v>
      </c>
      <c r="B518" s="261" t="s">
        <v>673</v>
      </c>
      <c r="C518" s="262" t="s">
        <v>704</v>
      </c>
      <c r="E518" s="260" t="s">
        <v>852</v>
      </c>
      <c r="F518" s="334">
        <f aca="true" t="shared" si="204" ref="F518:AB518">(F493/F514)</f>
        <v>0.00303184880878146</v>
      </c>
      <c r="G518" s="334">
        <f t="shared" si="204"/>
        <v>0.003355795479062873</v>
      </c>
      <c r="H518" s="334">
        <f t="shared" si="204"/>
        <v>0.0033423638483615213</v>
      </c>
      <c r="I518" s="334">
        <f t="shared" si="204"/>
        <v>0.0035897418834374747</v>
      </c>
      <c r="J518" s="334">
        <f t="shared" si="204"/>
        <v>0.003393420860994769</v>
      </c>
      <c r="K518" s="334">
        <f t="shared" si="204"/>
        <v>0.0030971695936673226</v>
      </c>
      <c r="L518" s="334">
        <f t="shared" si="204"/>
        <v>6.446838675277219E-05</v>
      </c>
      <c r="M518" s="334">
        <f t="shared" si="204"/>
        <v>0.0027651821376804718</v>
      </c>
      <c r="N518" s="334">
        <f t="shared" si="204"/>
        <v>0.003140799901928432</v>
      </c>
      <c r="O518" s="334">
        <f t="shared" si="204"/>
        <v>0.00015743904680748532</v>
      </c>
      <c r="P518" s="335">
        <f t="shared" si="204"/>
        <v>0.003355795479062873</v>
      </c>
      <c r="Q518" s="335">
        <f t="shared" si="204"/>
        <v>0.0033423638483615213</v>
      </c>
      <c r="R518" s="335">
        <f t="shared" si="204"/>
        <v>0.0035897418834374747</v>
      </c>
      <c r="S518" s="335">
        <f t="shared" si="204"/>
        <v>0.003393420860994769</v>
      </c>
      <c r="T518" s="335">
        <f t="shared" si="204"/>
        <v>0.0031723850478751177</v>
      </c>
      <c r="U518" s="335">
        <f t="shared" si="204"/>
        <v>0.0019110588383214639</v>
      </c>
      <c r="V518" s="335">
        <f t="shared" si="204"/>
        <v>0.002542141933363874</v>
      </c>
      <c r="W518" s="335">
        <f t="shared" si="204"/>
        <v>4.8207170402739805E-05</v>
      </c>
      <c r="X518" s="335">
        <f t="shared" si="204"/>
        <v>0.0027651821376804718</v>
      </c>
      <c r="Y518" s="335">
        <f t="shared" si="204"/>
        <v>6.647957156022651E-05</v>
      </c>
      <c r="Z518" s="335">
        <f t="shared" si="204"/>
        <v>0.003140799901928432</v>
      </c>
      <c r="AA518" s="335">
        <f t="shared" si="204"/>
        <v>4.597431305361237E-06</v>
      </c>
      <c r="AB518" s="335">
        <f t="shared" si="204"/>
        <v>0.004419102578015034</v>
      </c>
      <c r="AC518" s="335"/>
      <c r="AD518" s="335"/>
      <c r="AE518" s="335"/>
      <c r="AF518" s="335"/>
      <c r="AG518" s="335"/>
      <c r="AH518" s="335"/>
      <c r="AI518" s="335"/>
      <c r="AJ518" s="335"/>
      <c r="AK518" s="335"/>
      <c r="AL518" s="335"/>
      <c r="AM518" s="335"/>
      <c r="AN518" s="335"/>
      <c r="AO518" s="334"/>
      <c r="AP518" s="334"/>
      <c r="AQ518" s="334"/>
      <c r="AR518" s="334"/>
      <c r="AS518" s="334"/>
      <c r="AT518" s="334"/>
      <c r="AU518" s="334"/>
      <c r="AV518" s="334"/>
      <c r="AW518" s="334"/>
      <c r="AX518" s="334"/>
      <c r="AY518" s="334"/>
      <c r="AZ518" s="334"/>
      <c r="BA518" s="334"/>
      <c r="BB518" s="334"/>
      <c r="BC518" s="334"/>
      <c r="BD518" s="334"/>
      <c r="BE518" s="334"/>
      <c r="BF518" s="334"/>
      <c r="BG518" s="334"/>
      <c r="BH518" s="334"/>
      <c r="BI518" s="334"/>
      <c r="BJ518" s="334"/>
      <c r="BK518" s="334"/>
      <c r="BL518" s="334"/>
      <c r="BM518" s="334"/>
      <c r="BN518" s="334"/>
      <c r="BO518" s="334"/>
      <c r="BP518" s="334"/>
      <c r="BQ518" s="334"/>
      <c r="BR518" s="334"/>
      <c r="BS518" s="334"/>
      <c r="BT518" s="334"/>
      <c r="BU518" s="334"/>
      <c r="BV518" s="334"/>
      <c r="BW518" s="334"/>
      <c r="BX518" s="334"/>
      <c r="BY518" s="334"/>
      <c r="BZ518" s="334"/>
      <c r="CA518" s="334"/>
      <c r="CB518" s="334"/>
      <c r="CC518" s="334"/>
      <c r="CD518" s="334"/>
      <c r="CE518" s="334"/>
      <c r="CF518" s="334"/>
      <c r="CG518" s="334"/>
      <c r="CH518" s="334"/>
      <c r="CI518" s="334"/>
      <c r="CJ518" s="334"/>
      <c r="CK518" s="334"/>
      <c r="CL518" s="334"/>
      <c r="CM518" s="334"/>
      <c r="CN518" s="334"/>
      <c r="CO518" s="334"/>
      <c r="CP518" s="334"/>
      <c r="CQ518" s="334"/>
      <c r="CR518" s="334"/>
      <c r="CS518" s="334"/>
      <c r="CT518" s="334"/>
      <c r="CU518" s="334"/>
      <c r="CV518" s="334"/>
      <c r="CW518" s="334"/>
      <c r="CX518" s="334"/>
      <c r="CY518" s="334"/>
      <c r="CZ518" s="334"/>
      <c r="DA518" s="334"/>
      <c r="DB518" s="334"/>
      <c r="DC518" s="334"/>
      <c r="DD518" s="334"/>
      <c r="DE518" s="334"/>
      <c r="DF518" s="334"/>
      <c r="DG518" s="334"/>
      <c r="DH518" s="334"/>
      <c r="DI518" s="334"/>
      <c r="DJ518" s="334"/>
      <c r="DK518" s="334"/>
      <c r="DL518" s="334"/>
      <c r="DM518" s="334"/>
      <c r="DN518" s="334"/>
      <c r="DO518" s="334"/>
      <c r="DP518" s="334"/>
      <c r="DQ518" s="334"/>
      <c r="DR518" s="334"/>
      <c r="DS518" s="334"/>
      <c r="DT518" s="334"/>
      <c r="DU518" s="334"/>
      <c r="DV518" s="334"/>
      <c r="DW518" s="334"/>
      <c r="DX518" s="334"/>
      <c r="DY518" s="334"/>
      <c r="DZ518" s="334"/>
      <c r="EA518" s="334"/>
      <c r="EB518" s="334"/>
      <c r="EC518" s="334"/>
      <c r="ED518" s="334"/>
      <c r="EE518" s="334"/>
      <c r="EF518" s="334"/>
      <c r="EG518" s="334"/>
      <c r="EH518" s="334"/>
      <c r="EI518" s="334"/>
      <c r="EJ518" s="334"/>
      <c r="EK518" s="334"/>
      <c r="EL518" s="334"/>
      <c r="EM518" s="334"/>
      <c r="EN518" s="334"/>
      <c r="EO518" s="334"/>
      <c r="EP518" s="334"/>
      <c r="EQ518" s="334"/>
      <c r="ER518" s="334"/>
      <c r="ES518" s="334"/>
      <c r="ET518" s="334"/>
      <c r="EU518" s="334"/>
      <c r="EV518" s="334"/>
      <c r="EW518" s="334"/>
      <c r="EX518" s="334"/>
      <c r="EY518" s="334"/>
      <c r="EZ518" s="334"/>
      <c r="FA518" s="334"/>
      <c r="FB518" s="334"/>
      <c r="FC518" s="334"/>
      <c r="FD518" s="334"/>
      <c r="FE518" s="334"/>
      <c r="FF518" s="334"/>
      <c r="FG518" s="334"/>
      <c r="FH518" s="334"/>
      <c r="FI518" s="334"/>
      <c r="FJ518" s="334"/>
      <c r="FK518" s="334"/>
      <c r="FL518" s="334"/>
      <c r="FM518" s="334"/>
      <c r="FN518" s="334"/>
      <c r="FO518" s="334"/>
      <c r="FP518" s="334"/>
      <c r="FQ518" s="334"/>
      <c r="FR518" s="334"/>
      <c r="FS518" s="334"/>
      <c r="FT518" s="334"/>
      <c r="FU518" s="334"/>
      <c r="FV518" s="334"/>
      <c r="FW518" s="334"/>
      <c r="FX518" s="334"/>
      <c r="FY518" s="334"/>
      <c r="FZ518" s="334"/>
      <c r="GA518" s="334"/>
      <c r="GB518" s="334"/>
      <c r="GC518" s="334"/>
      <c r="GD518" s="334"/>
      <c r="GE518" s="334"/>
      <c r="GF518" s="334"/>
      <c r="GG518" s="334"/>
      <c r="GH518" s="334"/>
      <c r="GI518" s="334"/>
      <c r="GJ518" s="334"/>
      <c r="GK518" s="334"/>
      <c r="GL518" s="334"/>
      <c r="GM518" s="334"/>
      <c r="GN518" s="334"/>
      <c r="GO518" s="334"/>
      <c r="GP518" s="334"/>
      <c r="GQ518" s="334"/>
      <c r="GR518" s="334"/>
      <c r="GS518" s="334"/>
      <c r="GT518" s="334"/>
      <c r="GU518" s="334"/>
      <c r="GV518" s="334"/>
      <c r="GW518" s="334"/>
      <c r="GX518" s="334"/>
      <c r="GY518" s="334"/>
      <c r="GZ518" s="334"/>
      <c r="HA518" s="334"/>
      <c r="HB518" s="334"/>
      <c r="HC518" s="334"/>
      <c r="HD518" s="334"/>
      <c r="HE518" s="334"/>
      <c r="HF518" s="334"/>
      <c r="HG518" s="334"/>
      <c r="HH518" s="334"/>
      <c r="HI518" s="334"/>
      <c r="HJ518" s="334"/>
      <c r="HK518" s="334"/>
      <c r="HL518" s="334"/>
      <c r="HM518" s="334"/>
      <c r="HN518" s="334"/>
      <c r="HO518" s="334"/>
      <c r="HP518" s="334"/>
      <c r="HQ518" s="334"/>
      <c r="HR518" s="334"/>
      <c r="HS518" s="334"/>
      <c r="HT518" s="334"/>
      <c r="HU518" s="334"/>
      <c r="HV518" s="334"/>
      <c r="HW518" s="334"/>
      <c r="HX518" s="334"/>
      <c r="HY518" s="334"/>
      <c r="HZ518" s="334"/>
      <c r="IA518" s="334"/>
      <c r="IB518" s="334"/>
    </row>
    <row r="519" spans="1:236" ht="11.25">
      <c r="A519" s="336">
        <v>384</v>
      </c>
      <c r="B519" s="316" t="s">
        <v>675</v>
      </c>
      <c r="C519" s="337" t="s">
        <v>705</v>
      </c>
      <c r="D519" s="337"/>
      <c r="E519" s="319" t="s">
        <v>852</v>
      </c>
      <c r="F519" s="338">
        <f aca="true" t="shared" si="205" ref="F519:AB519">(F516+F517+F518)</f>
        <v>0.04515933121962858</v>
      </c>
      <c r="G519" s="338">
        <f t="shared" si="205"/>
        <v>0.05156305989105171</v>
      </c>
      <c r="H519" s="338">
        <f t="shared" si="205"/>
        <v>0.048719608333720986</v>
      </c>
      <c r="I519" s="338">
        <f t="shared" si="205"/>
        <v>0.048568808397575526</v>
      </c>
      <c r="J519" s="338">
        <f t="shared" si="205"/>
        <v>0.04807235348480909</v>
      </c>
      <c r="K519" s="338">
        <f t="shared" si="205"/>
        <v>0.04668128853649193</v>
      </c>
      <c r="L519" s="338">
        <f t="shared" si="205"/>
        <v>0.0008178049936356608</v>
      </c>
      <c r="M519" s="338">
        <f t="shared" si="205"/>
        <v>0.04586140742415473</v>
      </c>
      <c r="N519" s="338">
        <f t="shared" si="205"/>
        <v>0.045112158115457136</v>
      </c>
      <c r="O519" s="338">
        <f t="shared" si="205"/>
        <v>0.0032606109794299175</v>
      </c>
      <c r="P519" s="335">
        <f t="shared" si="205"/>
        <v>0.05156305989105171</v>
      </c>
      <c r="Q519" s="335">
        <f t="shared" si="205"/>
        <v>0.048719608333720986</v>
      </c>
      <c r="R519" s="335">
        <f t="shared" si="205"/>
        <v>0.048568808397575526</v>
      </c>
      <c r="S519" s="335">
        <f t="shared" si="205"/>
        <v>0.04807235348480909</v>
      </c>
      <c r="T519" s="335">
        <f t="shared" si="205"/>
        <v>0.04758304830864964</v>
      </c>
      <c r="U519" s="335">
        <f t="shared" si="205"/>
        <v>0.0385299298337446</v>
      </c>
      <c r="V519" s="335">
        <f t="shared" si="205"/>
        <v>0.039200719009743895</v>
      </c>
      <c r="W519" s="335">
        <f t="shared" si="205"/>
        <v>0.0007252819073099255</v>
      </c>
      <c r="X519" s="335">
        <f t="shared" si="205"/>
        <v>0.04586140742415473</v>
      </c>
      <c r="Y519" s="335">
        <f t="shared" si="205"/>
        <v>0.0008243842190633078</v>
      </c>
      <c r="Z519" s="335">
        <f t="shared" si="205"/>
        <v>0.045112158115457136</v>
      </c>
      <c r="AA519" s="335">
        <f t="shared" si="205"/>
        <v>0.0004793349873083009</v>
      </c>
      <c r="AB519" s="335">
        <f t="shared" si="205"/>
        <v>0.050742774948101914</v>
      </c>
      <c r="AC519" s="335"/>
      <c r="AD519" s="335"/>
      <c r="AE519" s="335"/>
      <c r="AF519" s="335"/>
      <c r="AG519" s="335"/>
      <c r="AH519" s="335"/>
      <c r="AI519" s="335"/>
      <c r="AJ519" s="335"/>
      <c r="AK519" s="335"/>
      <c r="AL519" s="335"/>
      <c r="AM519" s="335"/>
      <c r="AN519" s="335"/>
      <c r="AO519" s="338"/>
      <c r="AP519" s="338"/>
      <c r="AQ519" s="338"/>
      <c r="AR519" s="338"/>
      <c r="AS519" s="338"/>
      <c r="AT519" s="338"/>
      <c r="AU519" s="338"/>
      <c r="AV519" s="338"/>
      <c r="AW519" s="338"/>
      <c r="AX519" s="338"/>
      <c r="AY519" s="338"/>
      <c r="AZ519" s="338"/>
      <c r="BA519" s="338"/>
      <c r="BB519" s="338"/>
      <c r="BC519" s="338"/>
      <c r="BD519" s="338"/>
      <c r="BE519" s="338"/>
      <c r="BF519" s="338"/>
      <c r="BG519" s="338"/>
      <c r="BH519" s="338"/>
      <c r="BI519" s="338"/>
      <c r="BJ519" s="338"/>
      <c r="BK519" s="338"/>
      <c r="BL519" s="338"/>
      <c r="BM519" s="338"/>
      <c r="BN519" s="338"/>
      <c r="BO519" s="338"/>
      <c r="BP519" s="338"/>
      <c r="BQ519" s="338"/>
      <c r="BR519" s="338"/>
      <c r="BS519" s="338"/>
      <c r="BT519" s="338"/>
      <c r="BU519" s="338"/>
      <c r="BV519" s="338"/>
      <c r="BW519" s="338"/>
      <c r="BX519" s="338"/>
      <c r="BY519" s="338"/>
      <c r="BZ519" s="338"/>
      <c r="CA519" s="338"/>
      <c r="CB519" s="338"/>
      <c r="CC519" s="338"/>
      <c r="CD519" s="338"/>
      <c r="CE519" s="338"/>
      <c r="CF519" s="338"/>
      <c r="CG519" s="338"/>
      <c r="CH519" s="338"/>
      <c r="CI519" s="338"/>
      <c r="CJ519" s="338"/>
      <c r="CK519" s="338"/>
      <c r="CL519" s="338"/>
      <c r="CM519" s="338"/>
      <c r="CN519" s="338"/>
      <c r="CO519" s="338"/>
      <c r="CP519" s="338"/>
      <c r="CQ519" s="338"/>
      <c r="CR519" s="338"/>
      <c r="CS519" s="338"/>
      <c r="CT519" s="338"/>
      <c r="CU519" s="338"/>
      <c r="CV519" s="338"/>
      <c r="CW519" s="338"/>
      <c r="CX519" s="338"/>
      <c r="CY519" s="338"/>
      <c r="CZ519" s="338"/>
      <c r="DA519" s="338"/>
      <c r="DB519" s="338"/>
      <c r="DC519" s="338"/>
      <c r="DD519" s="338"/>
      <c r="DE519" s="338"/>
      <c r="DF519" s="338"/>
      <c r="DG519" s="338"/>
      <c r="DH519" s="338"/>
      <c r="DI519" s="338"/>
      <c r="DJ519" s="338"/>
      <c r="DK519" s="338"/>
      <c r="DL519" s="338"/>
      <c r="DM519" s="338"/>
      <c r="DN519" s="338"/>
      <c r="DO519" s="338"/>
      <c r="DP519" s="338"/>
      <c r="DQ519" s="338"/>
      <c r="DR519" s="338"/>
      <c r="DS519" s="338"/>
      <c r="DT519" s="338"/>
      <c r="DU519" s="338"/>
      <c r="DV519" s="338"/>
      <c r="DW519" s="338"/>
      <c r="DX519" s="338"/>
      <c r="DY519" s="338"/>
      <c r="DZ519" s="338"/>
      <c r="EA519" s="338"/>
      <c r="EB519" s="338"/>
      <c r="EC519" s="338"/>
      <c r="ED519" s="338"/>
      <c r="EE519" s="338"/>
      <c r="EF519" s="338"/>
      <c r="EG519" s="338"/>
      <c r="EH519" s="338"/>
      <c r="EI519" s="338"/>
      <c r="EJ519" s="338"/>
      <c r="EK519" s="338"/>
      <c r="EL519" s="338"/>
      <c r="EM519" s="338"/>
      <c r="EN519" s="338"/>
      <c r="EO519" s="338"/>
      <c r="EP519" s="338"/>
      <c r="EQ519" s="338"/>
      <c r="ER519" s="338"/>
      <c r="ES519" s="338"/>
      <c r="ET519" s="338"/>
      <c r="EU519" s="338"/>
      <c r="EV519" s="338"/>
      <c r="EW519" s="338"/>
      <c r="EX519" s="338"/>
      <c r="EY519" s="338"/>
      <c r="EZ519" s="338"/>
      <c r="FA519" s="338"/>
      <c r="FB519" s="338"/>
      <c r="FC519" s="338"/>
      <c r="FD519" s="338"/>
      <c r="FE519" s="338"/>
      <c r="FF519" s="338"/>
      <c r="FG519" s="338"/>
      <c r="FH519" s="338"/>
      <c r="FI519" s="338"/>
      <c r="FJ519" s="338"/>
      <c r="FK519" s="338"/>
      <c r="FL519" s="338"/>
      <c r="FM519" s="338"/>
      <c r="FN519" s="338"/>
      <c r="FO519" s="338"/>
      <c r="FP519" s="338"/>
      <c r="FQ519" s="338"/>
      <c r="FR519" s="338"/>
      <c r="FS519" s="338"/>
      <c r="FT519" s="338"/>
      <c r="FU519" s="338"/>
      <c r="FV519" s="338"/>
      <c r="FW519" s="338"/>
      <c r="FX519" s="338"/>
      <c r="FY519" s="338"/>
      <c r="FZ519" s="338"/>
      <c r="GA519" s="338"/>
      <c r="GB519" s="338"/>
      <c r="GC519" s="338"/>
      <c r="GD519" s="338"/>
      <c r="GE519" s="338"/>
      <c r="GF519" s="338"/>
      <c r="GG519" s="338"/>
      <c r="GH519" s="338"/>
      <c r="GI519" s="338"/>
      <c r="GJ519" s="338"/>
      <c r="GK519" s="338"/>
      <c r="GL519" s="338"/>
      <c r="GM519" s="338"/>
      <c r="GN519" s="338"/>
      <c r="GO519" s="338"/>
      <c r="GP519" s="338"/>
      <c r="GQ519" s="338"/>
      <c r="GR519" s="338"/>
      <c r="GS519" s="338"/>
      <c r="GT519" s="338"/>
      <c r="GU519" s="338"/>
      <c r="GV519" s="338"/>
      <c r="GW519" s="338"/>
      <c r="GX519" s="338"/>
      <c r="GY519" s="338"/>
      <c r="GZ519" s="338"/>
      <c r="HA519" s="338"/>
      <c r="HB519" s="338"/>
      <c r="HC519" s="338"/>
      <c r="HD519" s="338"/>
      <c r="HE519" s="338"/>
      <c r="HF519" s="338"/>
      <c r="HG519" s="338"/>
      <c r="HH519" s="338"/>
      <c r="HI519" s="338"/>
      <c r="HJ519" s="338"/>
      <c r="HK519" s="338"/>
      <c r="HL519" s="338"/>
      <c r="HM519" s="338"/>
      <c r="HN519" s="338"/>
      <c r="HO519" s="338"/>
      <c r="HP519" s="338"/>
      <c r="HQ519" s="338"/>
      <c r="HR519" s="338"/>
      <c r="HS519" s="338"/>
      <c r="HT519" s="338"/>
      <c r="HU519" s="338"/>
      <c r="HV519" s="338"/>
      <c r="HW519" s="338"/>
      <c r="HX519" s="338"/>
      <c r="HY519" s="338"/>
      <c r="HZ519" s="338"/>
      <c r="IA519" s="338"/>
      <c r="IB519" s="338"/>
    </row>
    <row r="520" spans="1:236" ht="11.25">
      <c r="A520" s="253">
        <v>385</v>
      </c>
      <c r="B520" s="261" t="s">
        <v>677</v>
      </c>
      <c r="C520" s="262" t="s">
        <v>706</v>
      </c>
      <c r="E520" s="260" t="s">
        <v>852</v>
      </c>
      <c r="F520" s="334">
        <f aca="true" t="shared" si="206" ref="F520:AB520">(F495/F514)</f>
        <v>4.908029566844398E-06</v>
      </c>
      <c r="G520" s="334">
        <f t="shared" si="206"/>
        <v>5.627480832504618E-06</v>
      </c>
      <c r="H520" s="334">
        <f t="shared" si="206"/>
        <v>5.294823644184928E-06</v>
      </c>
      <c r="I520" s="334">
        <f t="shared" si="206"/>
        <v>5.26199913703237E-06</v>
      </c>
      <c r="J520" s="334">
        <f t="shared" si="206"/>
        <v>5.218706284127903E-06</v>
      </c>
      <c r="K520" s="334">
        <f t="shared" si="206"/>
        <v>5.089104568161736E-06</v>
      </c>
      <c r="L520" s="334">
        <f t="shared" si="206"/>
        <v>0</v>
      </c>
      <c r="M520" s="334">
        <f t="shared" si="206"/>
        <v>4.980339815532226E-06</v>
      </c>
      <c r="N520" s="334">
        <f t="shared" si="206"/>
        <v>4.778847659460994E-06</v>
      </c>
      <c r="O520" s="334">
        <f t="shared" si="206"/>
        <v>3.1397529043080453E-07</v>
      </c>
      <c r="P520" s="335">
        <f t="shared" si="206"/>
        <v>5.627480832504618E-06</v>
      </c>
      <c r="Q520" s="335">
        <f t="shared" si="206"/>
        <v>5.294823644184928E-06</v>
      </c>
      <c r="R520" s="335">
        <f t="shared" si="206"/>
        <v>5.26199913703237E-06</v>
      </c>
      <c r="S520" s="335">
        <f t="shared" si="206"/>
        <v>5.218706284127903E-06</v>
      </c>
      <c r="T520" s="335">
        <f t="shared" si="206"/>
        <v>5.18389662907E-06</v>
      </c>
      <c r="U520" s="335">
        <f t="shared" si="206"/>
        <v>4.287430530004957E-06</v>
      </c>
      <c r="V520" s="335">
        <f t="shared" si="206"/>
        <v>4.283840830426341E-06</v>
      </c>
      <c r="W520" s="335">
        <f t="shared" si="206"/>
        <v>0</v>
      </c>
      <c r="X520" s="335">
        <f t="shared" si="206"/>
        <v>4.980339815532226E-06</v>
      </c>
      <c r="Y520" s="335">
        <f t="shared" si="206"/>
        <v>0</v>
      </c>
      <c r="Z520" s="335">
        <f t="shared" si="206"/>
        <v>4.778847659460994E-06</v>
      </c>
      <c r="AA520" s="335">
        <f t="shared" si="206"/>
        <v>0</v>
      </c>
      <c r="AB520" s="335">
        <f t="shared" si="206"/>
        <v>5.331517597358305E-06</v>
      </c>
      <c r="AC520" s="335"/>
      <c r="AD520" s="335"/>
      <c r="AE520" s="335"/>
      <c r="AF520" s="335"/>
      <c r="AG520" s="335"/>
      <c r="AH520" s="335"/>
      <c r="AI520" s="335"/>
      <c r="AJ520" s="335"/>
      <c r="AK520" s="335"/>
      <c r="AL520" s="335"/>
      <c r="AM520" s="335"/>
      <c r="AN520" s="335"/>
      <c r="AO520" s="334"/>
      <c r="AP520" s="334"/>
      <c r="AQ520" s="334"/>
      <c r="AR520" s="334"/>
      <c r="AS520" s="334"/>
      <c r="AT520" s="334"/>
      <c r="AU520" s="334"/>
      <c r="AV520" s="334"/>
      <c r="AW520" s="334"/>
      <c r="AX520" s="334"/>
      <c r="AY520" s="334"/>
      <c r="AZ520" s="334"/>
      <c r="BA520" s="334"/>
      <c r="BB520" s="334"/>
      <c r="BC520" s="334"/>
      <c r="BD520" s="334"/>
      <c r="BE520" s="334"/>
      <c r="BF520" s="334"/>
      <c r="BG520" s="334"/>
      <c r="BH520" s="334"/>
      <c r="BI520" s="334"/>
      <c r="BJ520" s="334"/>
      <c r="BK520" s="334"/>
      <c r="BL520" s="334"/>
      <c r="BM520" s="334"/>
      <c r="BN520" s="334"/>
      <c r="BO520" s="334"/>
      <c r="BP520" s="334"/>
      <c r="BQ520" s="334"/>
      <c r="BR520" s="334"/>
      <c r="BS520" s="334"/>
      <c r="BT520" s="334"/>
      <c r="BU520" s="334"/>
      <c r="BV520" s="334"/>
      <c r="BW520" s="334"/>
      <c r="BX520" s="334"/>
      <c r="BY520" s="334"/>
      <c r="BZ520" s="334"/>
      <c r="CA520" s="334"/>
      <c r="CB520" s="334"/>
      <c r="CC520" s="334"/>
      <c r="CD520" s="334"/>
      <c r="CE520" s="334"/>
      <c r="CF520" s="334"/>
      <c r="CG520" s="334"/>
      <c r="CH520" s="334"/>
      <c r="CI520" s="334"/>
      <c r="CJ520" s="334"/>
      <c r="CK520" s="334"/>
      <c r="CL520" s="334"/>
      <c r="CM520" s="334"/>
      <c r="CN520" s="334"/>
      <c r="CO520" s="334"/>
      <c r="CP520" s="334"/>
      <c r="CQ520" s="334"/>
      <c r="CR520" s="334"/>
      <c r="CS520" s="334"/>
      <c r="CT520" s="334"/>
      <c r="CU520" s="334"/>
      <c r="CV520" s="334"/>
      <c r="CW520" s="334"/>
      <c r="CX520" s="334"/>
      <c r="CY520" s="334"/>
      <c r="CZ520" s="334"/>
      <c r="DA520" s="334"/>
      <c r="DB520" s="334"/>
      <c r="DC520" s="334"/>
      <c r="DD520" s="334"/>
      <c r="DE520" s="334"/>
      <c r="DF520" s="334"/>
      <c r="DG520" s="334"/>
      <c r="DH520" s="334"/>
      <c r="DI520" s="334"/>
      <c r="DJ520" s="334"/>
      <c r="DK520" s="334"/>
      <c r="DL520" s="334"/>
      <c r="DM520" s="334"/>
      <c r="DN520" s="334"/>
      <c r="DO520" s="334"/>
      <c r="DP520" s="334"/>
      <c r="DQ520" s="334"/>
      <c r="DR520" s="334"/>
      <c r="DS520" s="334"/>
      <c r="DT520" s="334"/>
      <c r="DU520" s="334"/>
      <c r="DV520" s="334"/>
      <c r="DW520" s="334"/>
      <c r="DX520" s="334"/>
      <c r="DY520" s="334"/>
      <c r="DZ520" s="334"/>
      <c r="EA520" s="334"/>
      <c r="EB520" s="334"/>
      <c r="EC520" s="334"/>
      <c r="ED520" s="334"/>
      <c r="EE520" s="334"/>
      <c r="EF520" s="334"/>
      <c r="EG520" s="334"/>
      <c r="EH520" s="334"/>
      <c r="EI520" s="334"/>
      <c r="EJ520" s="334"/>
      <c r="EK520" s="334"/>
      <c r="EL520" s="334"/>
      <c r="EM520" s="334"/>
      <c r="EN520" s="334"/>
      <c r="EO520" s="334"/>
      <c r="EP520" s="334"/>
      <c r="EQ520" s="334"/>
      <c r="ER520" s="334"/>
      <c r="ES520" s="334"/>
      <c r="ET520" s="334"/>
      <c r="EU520" s="334"/>
      <c r="EV520" s="334"/>
      <c r="EW520" s="334"/>
      <c r="EX520" s="334"/>
      <c r="EY520" s="334"/>
      <c r="EZ520" s="334"/>
      <c r="FA520" s="334"/>
      <c r="FB520" s="334"/>
      <c r="FC520" s="334"/>
      <c r="FD520" s="334"/>
      <c r="FE520" s="334"/>
      <c r="FF520" s="334"/>
      <c r="FG520" s="334"/>
      <c r="FH520" s="334"/>
      <c r="FI520" s="334"/>
      <c r="FJ520" s="334"/>
      <c r="FK520" s="334"/>
      <c r="FL520" s="334"/>
      <c r="FM520" s="334"/>
      <c r="FN520" s="334"/>
      <c r="FO520" s="334"/>
      <c r="FP520" s="334"/>
      <c r="FQ520" s="334"/>
      <c r="FR520" s="334"/>
      <c r="FS520" s="334"/>
      <c r="FT520" s="334"/>
      <c r="FU520" s="334"/>
      <c r="FV520" s="334"/>
      <c r="FW520" s="334"/>
      <c r="FX520" s="334"/>
      <c r="FY520" s="334"/>
      <c r="FZ520" s="334"/>
      <c r="GA520" s="334"/>
      <c r="GB520" s="334"/>
      <c r="GC520" s="334"/>
      <c r="GD520" s="334"/>
      <c r="GE520" s="334"/>
      <c r="GF520" s="334"/>
      <c r="GG520" s="334"/>
      <c r="GH520" s="334"/>
      <c r="GI520" s="334"/>
      <c r="GJ520" s="334"/>
      <c r="GK520" s="334"/>
      <c r="GL520" s="334"/>
      <c r="GM520" s="334"/>
      <c r="GN520" s="334"/>
      <c r="GO520" s="334"/>
      <c r="GP520" s="334"/>
      <c r="GQ520" s="334"/>
      <c r="GR520" s="334"/>
      <c r="GS520" s="334"/>
      <c r="GT520" s="334"/>
      <c r="GU520" s="334"/>
      <c r="GV520" s="334"/>
      <c r="GW520" s="334"/>
      <c r="GX520" s="334"/>
      <c r="GY520" s="334"/>
      <c r="GZ520" s="334"/>
      <c r="HA520" s="334"/>
      <c r="HB520" s="334"/>
      <c r="HC520" s="334"/>
      <c r="HD520" s="334"/>
      <c r="HE520" s="334"/>
      <c r="HF520" s="334"/>
      <c r="HG520" s="334"/>
      <c r="HH520" s="334"/>
      <c r="HI520" s="334"/>
      <c r="HJ520" s="334"/>
      <c r="HK520" s="334"/>
      <c r="HL520" s="334"/>
      <c r="HM520" s="334"/>
      <c r="HN520" s="334"/>
      <c r="HO520" s="334"/>
      <c r="HP520" s="334"/>
      <c r="HQ520" s="334"/>
      <c r="HR520" s="334"/>
      <c r="HS520" s="334"/>
      <c r="HT520" s="334"/>
      <c r="HU520" s="334"/>
      <c r="HV520" s="334"/>
      <c r="HW520" s="334"/>
      <c r="HX520" s="334"/>
      <c r="HY520" s="334"/>
      <c r="HZ520" s="334"/>
      <c r="IA520" s="334"/>
      <c r="IB520" s="334"/>
    </row>
    <row r="521" spans="1:236" ht="11.25">
      <c r="A521" s="253">
        <v>386</v>
      </c>
      <c r="B521" s="261" t="s">
        <v>671</v>
      </c>
      <c r="C521" s="262" t="s">
        <v>707</v>
      </c>
      <c r="E521" s="260" t="s">
        <v>852</v>
      </c>
      <c r="F521" s="334">
        <f aca="true" t="shared" si="207" ref="F521:AB521">(F496/F514)</f>
        <v>1.8695904779752925E-08</v>
      </c>
      <c r="G521" s="334">
        <f t="shared" si="207"/>
        <v>1.7109747859909798E-08</v>
      </c>
      <c r="H521" s="334">
        <f t="shared" si="207"/>
        <v>2.1052777574383803E-08</v>
      </c>
      <c r="I521" s="334">
        <f t="shared" si="207"/>
        <v>2.7408010701964906E-08</v>
      </c>
      <c r="J521" s="334">
        <f t="shared" si="207"/>
        <v>2.7009732001641155E-08</v>
      </c>
      <c r="K521" s="334">
        <f t="shared" si="207"/>
        <v>2.556451500041373E-08</v>
      </c>
      <c r="L521" s="334">
        <f t="shared" si="207"/>
        <v>0</v>
      </c>
      <c r="M521" s="334">
        <f t="shared" si="207"/>
        <v>2.2613199724772836E-08</v>
      </c>
      <c r="N521" s="334">
        <f t="shared" si="207"/>
        <v>2.845302052386993E-08</v>
      </c>
      <c r="O521" s="334">
        <f t="shared" si="207"/>
        <v>0</v>
      </c>
      <c r="P521" s="335">
        <f t="shared" si="207"/>
        <v>1.7109747859909798E-08</v>
      </c>
      <c r="Q521" s="335">
        <f t="shared" si="207"/>
        <v>2.1052777574383803E-08</v>
      </c>
      <c r="R521" s="335">
        <f t="shared" si="207"/>
        <v>2.7408010701964906E-08</v>
      </c>
      <c r="S521" s="335">
        <f t="shared" si="207"/>
        <v>2.7009732001641155E-08</v>
      </c>
      <c r="T521" s="335">
        <f t="shared" si="207"/>
        <v>2.6078622167032085E-08</v>
      </c>
      <c r="U521" s="335">
        <f t="shared" si="207"/>
        <v>1.4774049386067014E-08</v>
      </c>
      <c r="V521" s="335">
        <f t="shared" si="207"/>
        <v>2.1412583310428533E-08</v>
      </c>
      <c r="W521" s="335">
        <f t="shared" si="207"/>
        <v>0</v>
      </c>
      <c r="X521" s="335">
        <f t="shared" si="207"/>
        <v>2.2613199724772836E-08</v>
      </c>
      <c r="Y521" s="335">
        <f t="shared" si="207"/>
        <v>0</v>
      </c>
      <c r="Z521" s="335">
        <f t="shared" si="207"/>
        <v>2.845302052386993E-08</v>
      </c>
      <c r="AA521" s="335">
        <f t="shared" si="207"/>
        <v>0</v>
      </c>
      <c r="AB521" s="335">
        <f t="shared" si="207"/>
        <v>0</v>
      </c>
      <c r="AC521" s="335"/>
      <c r="AD521" s="335"/>
      <c r="AE521" s="335"/>
      <c r="AF521" s="335"/>
      <c r="AG521" s="335"/>
      <c r="AH521" s="335"/>
      <c r="AI521" s="335"/>
      <c r="AJ521" s="335"/>
      <c r="AK521" s="335"/>
      <c r="AL521" s="335"/>
      <c r="AM521" s="335"/>
      <c r="AN521" s="335"/>
      <c r="AO521" s="334"/>
      <c r="AP521" s="334"/>
      <c r="AQ521" s="334"/>
      <c r="AR521" s="334"/>
      <c r="AS521" s="334"/>
      <c r="AT521" s="334"/>
      <c r="AU521" s="334"/>
      <c r="AV521" s="334"/>
      <c r="AW521" s="334"/>
      <c r="AX521" s="334"/>
      <c r="AY521" s="334"/>
      <c r="AZ521" s="334"/>
      <c r="BA521" s="334"/>
      <c r="BB521" s="334"/>
      <c r="BC521" s="334"/>
      <c r="BD521" s="334"/>
      <c r="BE521" s="334"/>
      <c r="BF521" s="334"/>
      <c r="BG521" s="334"/>
      <c r="BH521" s="334"/>
      <c r="BI521" s="334"/>
      <c r="BJ521" s="334"/>
      <c r="BK521" s="334"/>
      <c r="BL521" s="334"/>
      <c r="BM521" s="334"/>
      <c r="BN521" s="334"/>
      <c r="BO521" s="334"/>
      <c r="BP521" s="334"/>
      <c r="BQ521" s="334"/>
      <c r="BR521" s="334"/>
      <c r="BS521" s="334"/>
      <c r="BT521" s="334"/>
      <c r="BU521" s="334"/>
      <c r="BV521" s="334"/>
      <c r="BW521" s="334"/>
      <c r="BX521" s="334"/>
      <c r="BY521" s="334"/>
      <c r="BZ521" s="334"/>
      <c r="CA521" s="334"/>
      <c r="CB521" s="334"/>
      <c r="CC521" s="334"/>
      <c r="CD521" s="334"/>
      <c r="CE521" s="334"/>
      <c r="CF521" s="334"/>
      <c r="CG521" s="334"/>
      <c r="CH521" s="334"/>
      <c r="CI521" s="334"/>
      <c r="CJ521" s="334"/>
      <c r="CK521" s="334"/>
      <c r="CL521" s="334"/>
      <c r="CM521" s="334"/>
      <c r="CN521" s="334"/>
      <c r="CO521" s="334"/>
      <c r="CP521" s="334"/>
      <c r="CQ521" s="334"/>
      <c r="CR521" s="334"/>
      <c r="CS521" s="334"/>
      <c r="CT521" s="334"/>
      <c r="CU521" s="334"/>
      <c r="CV521" s="334"/>
      <c r="CW521" s="334"/>
      <c r="CX521" s="334"/>
      <c r="CY521" s="334"/>
      <c r="CZ521" s="334"/>
      <c r="DA521" s="334"/>
      <c r="DB521" s="334"/>
      <c r="DC521" s="334"/>
      <c r="DD521" s="334"/>
      <c r="DE521" s="334"/>
      <c r="DF521" s="334"/>
      <c r="DG521" s="334"/>
      <c r="DH521" s="334"/>
      <c r="DI521" s="334"/>
      <c r="DJ521" s="334"/>
      <c r="DK521" s="334"/>
      <c r="DL521" s="334"/>
      <c r="DM521" s="334"/>
      <c r="DN521" s="334"/>
      <c r="DO521" s="334"/>
      <c r="DP521" s="334"/>
      <c r="DQ521" s="334"/>
      <c r="DR521" s="334"/>
      <c r="DS521" s="334"/>
      <c r="DT521" s="334"/>
      <c r="DU521" s="334"/>
      <c r="DV521" s="334"/>
      <c r="DW521" s="334"/>
      <c r="DX521" s="334"/>
      <c r="DY521" s="334"/>
      <c r="DZ521" s="334"/>
      <c r="EA521" s="334"/>
      <c r="EB521" s="334"/>
      <c r="EC521" s="334"/>
      <c r="ED521" s="334"/>
      <c r="EE521" s="334"/>
      <c r="EF521" s="334"/>
      <c r="EG521" s="334"/>
      <c r="EH521" s="334"/>
      <c r="EI521" s="334"/>
      <c r="EJ521" s="334"/>
      <c r="EK521" s="334"/>
      <c r="EL521" s="334"/>
      <c r="EM521" s="334"/>
      <c r="EN521" s="334"/>
      <c r="EO521" s="334"/>
      <c r="EP521" s="334"/>
      <c r="EQ521" s="334"/>
      <c r="ER521" s="334"/>
      <c r="ES521" s="334"/>
      <c r="ET521" s="334"/>
      <c r="EU521" s="334"/>
      <c r="EV521" s="334"/>
      <c r="EW521" s="334"/>
      <c r="EX521" s="334"/>
      <c r="EY521" s="334"/>
      <c r="EZ521" s="334"/>
      <c r="FA521" s="334"/>
      <c r="FB521" s="334"/>
      <c r="FC521" s="334"/>
      <c r="FD521" s="334"/>
      <c r="FE521" s="334"/>
      <c r="FF521" s="334"/>
      <c r="FG521" s="334"/>
      <c r="FH521" s="334"/>
      <c r="FI521" s="334"/>
      <c r="FJ521" s="334"/>
      <c r="FK521" s="334"/>
      <c r="FL521" s="334"/>
      <c r="FM521" s="334"/>
      <c r="FN521" s="334"/>
      <c r="FO521" s="334"/>
      <c r="FP521" s="334"/>
      <c r="FQ521" s="334"/>
      <c r="FR521" s="334"/>
      <c r="FS521" s="334"/>
      <c r="FT521" s="334"/>
      <c r="FU521" s="334"/>
      <c r="FV521" s="334"/>
      <c r="FW521" s="334"/>
      <c r="FX521" s="334"/>
      <c r="FY521" s="334"/>
      <c r="FZ521" s="334"/>
      <c r="GA521" s="334"/>
      <c r="GB521" s="334"/>
      <c r="GC521" s="334"/>
      <c r="GD521" s="334"/>
      <c r="GE521" s="334"/>
      <c r="GF521" s="334"/>
      <c r="GG521" s="334"/>
      <c r="GH521" s="334"/>
      <c r="GI521" s="334"/>
      <c r="GJ521" s="334"/>
      <c r="GK521" s="334"/>
      <c r="GL521" s="334"/>
      <c r="GM521" s="334"/>
      <c r="GN521" s="334"/>
      <c r="GO521" s="334"/>
      <c r="GP521" s="334"/>
      <c r="GQ521" s="334"/>
      <c r="GR521" s="334"/>
      <c r="GS521" s="334"/>
      <c r="GT521" s="334"/>
      <c r="GU521" s="334"/>
      <c r="GV521" s="334"/>
      <c r="GW521" s="334"/>
      <c r="GX521" s="334"/>
      <c r="GY521" s="334"/>
      <c r="GZ521" s="334"/>
      <c r="HA521" s="334"/>
      <c r="HB521" s="334"/>
      <c r="HC521" s="334"/>
      <c r="HD521" s="334"/>
      <c r="HE521" s="334"/>
      <c r="HF521" s="334"/>
      <c r="HG521" s="334"/>
      <c r="HH521" s="334"/>
      <c r="HI521" s="334"/>
      <c r="HJ521" s="334"/>
      <c r="HK521" s="334"/>
      <c r="HL521" s="334"/>
      <c r="HM521" s="334"/>
      <c r="HN521" s="334"/>
      <c r="HO521" s="334"/>
      <c r="HP521" s="334"/>
      <c r="HQ521" s="334"/>
      <c r="HR521" s="334"/>
      <c r="HS521" s="334"/>
      <c r="HT521" s="334"/>
      <c r="HU521" s="334"/>
      <c r="HV521" s="334"/>
      <c r="HW521" s="334"/>
      <c r="HX521" s="334"/>
      <c r="HY521" s="334"/>
      <c r="HZ521" s="334"/>
      <c r="IA521" s="334"/>
      <c r="IB521" s="334"/>
    </row>
    <row r="522" spans="1:236" ht="11.25">
      <c r="A522" s="253">
        <v>387</v>
      </c>
      <c r="B522" s="261" t="s">
        <v>673</v>
      </c>
      <c r="C522" s="262" t="s">
        <v>708</v>
      </c>
      <c r="E522" s="260" t="s">
        <v>852</v>
      </c>
      <c r="F522" s="334">
        <f aca="true" t="shared" si="208" ref="F522:AB522">(F497/F514)</f>
        <v>2.2794631366687443E-07</v>
      </c>
      <c r="G522" s="334">
        <f t="shared" si="208"/>
        <v>2.543560324502413E-07</v>
      </c>
      <c r="H522" s="334">
        <f t="shared" si="208"/>
        <v>2.5061840066047163E-07</v>
      </c>
      <c r="I522" s="334">
        <f t="shared" si="208"/>
        <v>2.637199968547603E-07</v>
      </c>
      <c r="J522" s="334">
        <f t="shared" si="208"/>
        <v>2.4837317357269424E-07</v>
      </c>
      <c r="K522" s="334">
        <f t="shared" si="208"/>
        <v>2.306982855198198E-07</v>
      </c>
      <c r="L522" s="334">
        <f t="shared" si="208"/>
        <v>0</v>
      </c>
      <c r="M522" s="334">
        <f t="shared" si="208"/>
        <v>2.0777342423548836E-07</v>
      </c>
      <c r="N522" s="334">
        <f t="shared" si="208"/>
        <v>2.428177437054738E-07</v>
      </c>
      <c r="O522" s="334">
        <f t="shared" si="208"/>
        <v>9.043554387897099E-09</v>
      </c>
      <c r="P522" s="335">
        <f t="shared" si="208"/>
        <v>2.543560324502413E-07</v>
      </c>
      <c r="Q522" s="335">
        <f t="shared" si="208"/>
        <v>2.5061840066047163E-07</v>
      </c>
      <c r="R522" s="335">
        <f t="shared" si="208"/>
        <v>2.637199968547603E-07</v>
      </c>
      <c r="S522" s="335">
        <f t="shared" si="208"/>
        <v>2.4837317357269424E-07</v>
      </c>
      <c r="T522" s="335">
        <f t="shared" si="208"/>
        <v>2.3524092492925284E-07</v>
      </c>
      <c r="U522" s="335">
        <f t="shared" si="208"/>
        <v>1.5045297542409854E-07</v>
      </c>
      <c r="V522" s="335">
        <f t="shared" si="208"/>
        <v>1.935055661363045E-07</v>
      </c>
      <c r="W522" s="335">
        <f t="shared" si="208"/>
        <v>0</v>
      </c>
      <c r="X522" s="335">
        <f t="shared" si="208"/>
        <v>2.0777342423548836E-07</v>
      </c>
      <c r="Y522" s="335">
        <f t="shared" si="208"/>
        <v>0</v>
      </c>
      <c r="Z522" s="335">
        <f t="shared" si="208"/>
        <v>2.428177437054738E-07</v>
      </c>
      <c r="AA522" s="335">
        <f t="shared" si="208"/>
        <v>0</v>
      </c>
      <c r="AB522" s="335">
        <f t="shared" si="208"/>
        <v>3.961999814412713E-07</v>
      </c>
      <c r="AC522" s="335"/>
      <c r="AD522" s="335"/>
      <c r="AE522" s="335"/>
      <c r="AF522" s="335"/>
      <c r="AG522" s="335"/>
      <c r="AH522" s="335"/>
      <c r="AI522" s="335"/>
      <c r="AJ522" s="335"/>
      <c r="AK522" s="335"/>
      <c r="AL522" s="335"/>
      <c r="AM522" s="335"/>
      <c r="AN522" s="335"/>
      <c r="AO522" s="334"/>
      <c r="AP522" s="334"/>
      <c r="AQ522" s="334"/>
      <c r="AR522" s="334"/>
      <c r="AS522" s="334"/>
      <c r="AT522" s="334"/>
      <c r="AU522" s="334"/>
      <c r="AV522" s="334"/>
      <c r="AW522" s="334"/>
      <c r="AX522" s="334"/>
      <c r="AY522" s="334"/>
      <c r="AZ522" s="334"/>
      <c r="BA522" s="334"/>
      <c r="BB522" s="334"/>
      <c r="BC522" s="334"/>
      <c r="BD522" s="334"/>
      <c r="BE522" s="334"/>
      <c r="BF522" s="334"/>
      <c r="BG522" s="334"/>
      <c r="BH522" s="334"/>
      <c r="BI522" s="334"/>
      <c r="BJ522" s="334"/>
      <c r="BK522" s="334"/>
      <c r="BL522" s="334"/>
      <c r="BM522" s="334"/>
      <c r="BN522" s="334"/>
      <c r="BO522" s="334"/>
      <c r="BP522" s="334"/>
      <c r="BQ522" s="334"/>
      <c r="BR522" s="334"/>
      <c r="BS522" s="334"/>
      <c r="BT522" s="334"/>
      <c r="BU522" s="334"/>
      <c r="BV522" s="334"/>
      <c r="BW522" s="334"/>
      <c r="BX522" s="334"/>
      <c r="BY522" s="334"/>
      <c r="BZ522" s="334"/>
      <c r="CA522" s="334"/>
      <c r="CB522" s="334"/>
      <c r="CC522" s="334"/>
      <c r="CD522" s="334"/>
      <c r="CE522" s="334"/>
      <c r="CF522" s="334"/>
      <c r="CG522" s="334"/>
      <c r="CH522" s="334"/>
      <c r="CI522" s="334"/>
      <c r="CJ522" s="334"/>
      <c r="CK522" s="334"/>
      <c r="CL522" s="334"/>
      <c r="CM522" s="334"/>
      <c r="CN522" s="334"/>
      <c r="CO522" s="334"/>
      <c r="CP522" s="334"/>
      <c r="CQ522" s="334"/>
      <c r="CR522" s="334"/>
      <c r="CS522" s="334"/>
      <c r="CT522" s="334"/>
      <c r="CU522" s="334"/>
      <c r="CV522" s="334"/>
      <c r="CW522" s="334"/>
      <c r="CX522" s="334"/>
      <c r="CY522" s="334"/>
      <c r="CZ522" s="334"/>
      <c r="DA522" s="334"/>
      <c r="DB522" s="334"/>
      <c r="DC522" s="334"/>
      <c r="DD522" s="334"/>
      <c r="DE522" s="334"/>
      <c r="DF522" s="334"/>
      <c r="DG522" s="334"/>
      <c r="DH522" s="334"/>
      <c r="DI522" s="334"/>
      <c r="DJ522" s="334"/>
      <c r="DK522" s="334"/>
      <c r="DL522" s="334"/>
      <c r="DM522" s="334"/>
      <c r="DN522" s="334"/>
      <c r="DO522" s="334"/>
      <c r="DP522" s="334"/>
      <c r="DQ522" s="334"/>
      <c r="DR522" s="334"/>
      <c r="DS522" s="334"/>
      <c r="DT522" s="334"/>
      <c r="DU522" s="334"/>
      <c r="DV522" s="334"/>
      <c r="DW522" s="334"/>
      <c r="DX522" s="334"/>
      <c r="DY522" s="334"/>
      <c r="DZ522" s="334"/>
      <c r="EA522" s="334"/>
      <c r="EB522" s="334"/>
      <c r="EC522" s="334"/>
      <c r="ED522" s="334"/>
      <c r="EE522" s="334"/>
      <c r="EF522" s="334"/>
      <c r="EG522" s="334"/>
      <c r="EH522" s="334"/>
      <c r="EI522" s="334"/>
      <c r="EJ522" s="334"/>
      <c r="EK522" s="334"/>
      <c r="EL522" s="334"/>
      <c r="EM522" s="334"/>
      <c r="EN522" s="334"/>
      <c r="EO522" s="334"/>
      <c r="EP522" s="334"/>
      <c r="EQ522" s="334"/>
      <c r="ER522" s="334"/>
      <c r="ES522" s="334"/>
      <c r="ET522" s="334"/>
      <c r="EU522" s="334"/>
      <c r="EV522" s="334"/>
      <c r="EW522" s="334"/>
      <c r="EX522" s="334"/>
      <c r="EY522" s="334"/>
      <c r="EZ522" s="334"/>
      <c r="FA522" s="334"/>
      <c r="FB522" s="334"/>
      <c r="FC522" s="334"/>
      <c r="FD522" s="334"/>
      <c r="FE522" s="334"/>
      <c r="FF522" s="334"/>
      <c r="FG522" s="334"/>
      <c r="FH522" s="334"/>
      <c r="FI522" s="334"/>
      <c r="FJ522" s="334"/>
      <c r="FK522" s="334"/>
      <c r="FL522" s="334"/>
      <c r="FM522" s="334"/>
      <c r="FN522" s="334"/>
      <c r="FO522" s="334"/>
      <c r="FP522" s="334"/>
      <c r="FQ522" s="334"/>
      <c r="FR522" s="334"/>
      <c r="FS522" s="334"/>
      <c r="FT522" s="334"/>
      <c r="FU522" s="334"/>
      <c r="FV522" s="334"/>
      <c r="FW522" s="334"/>
      <c r="FX522" s="334"/>
      <c r="FY522" s="334"/>
      <c r="FZ522" s="334"/>
      <c r="GA522" s="334"/>
      <c r="GB522" s="334"/>
      <c r="GC522" s="334"/>
      <c r="GD522" s="334"/>
      <c r="GE522" s="334"/>
      <c r="GF522" s="334"/>
      <c r="GG522" s="334"/>
      <c r="GH522" s="334"/>
      <c r="GI522" s="334"/>
      <c r="GJ522" s="334"/>
      <c r="GK522" s="334"/>
      <c r="GL522" s="334"/>
      <c r="GM522" s="334"/>
      <c r="GN522" s="334"/>
      <c r="GO522" s="334"/>
      <c r="GP522" s="334"/>
      <c r="GQ522" s="334"/>
      <c r="GR522" s="334"/>
      <c r="GS522" s="334"/>
      <c r="GT522" s="334"/>
      <c r="GU522" s="334"/>
      <c r="GV522" s="334"/>
      <c r="GW522" s="334"/>
      <c r="GX522" s="334"/>
      <c r="GY522" s="334"/>
      <c r="GZ522" s="334"/>
      <c r="HA522" s="334"/>
      <c r="HB522" s="334"/>
      <c r="HC522" s="334"/>
      <c r="HD522" s="334"/>
      <c r="HE522" s="334"/>
      <c r="HF522" s="334"/>
      <c r="HG522" s="334"/>
      <c r="HH522" s="334"/>
      <c r="HI522" s="334"/>
      <c r="HJ522" s="334"/>
      <c r="HK522" s="334"/>
      <c r="HL522" s="334"/>
      <c r="HM522" s="334"/>
      <c r="HN522" s="334"/>
      <c r="HO522" s="334"/>
      <c r="HP522" s="334"/>
      <c r="HQ522" s="334"/>
      <c r="HR522" s="334"/>
      <c r="HS522" s="334"/>
      <c r="HT522" s="334"/>
      <c r="HU522" s="334"/>
      <c r="HV522" s="334"/>
      <c r="HW522" s="334"/>
      <c r="HX522" s="334"/>
      <c r="HY522" s="334"/>
      <c r="HZ522" s="334"/>
      <c r="IA522" s="334"/>
      <c r="IB522" s="334"/>
    </row>
    <row r="523" spans="1:236" ht="11.25">
      <c r="A523" s="336">
        <v>388</v>
      </c>
      <c r="B523" s="316" t="s">
        <v>681</v>
      </c>
      <c r="C523" s="339" t="s">
        <v>709</v>
      </c>
      <c r="D523" s="337"/>
      <c r="E523" s="319" t="s">
        <v>852</v>
      </c>
      <c r="F523" s="338">
        <f aca="true" t="shared" si="209" ref="F523:AB523">(F520+F521+F522)</f>
        <v>5.154671785291026E-06</v>
      </c>
      <c r="G523" s="338">
        <f t="shared" si="209"/>
        <v>5.898946612814769E-06</v>
      </c>
      <c r="H523" s="338">
        <f t="shared" si="209"/>
        <v>5.566494822419784E-06</v>
      </c>
      <c r="I523" s="338">
        <f t="shared" si="209"/>
        <v>5.553127144589095E-06</v>
      </c>
      <c r="J523" s="338">
        <f t="shared" si="209"/>
        <v>5.494089189702238E-06</v>
      </c>
      <c r="K523" s="338">
        <f t="shared" si="209"/>
        <v>5.345367368681969E-06</v>
      </c>
      <c r="L523" s="338">
        <f t="shared" si="209"/>
        <v>0</v>
      </c>
      <c r="M523" s="338">
        <f t="shared" si="209"/>
        <v>5.210726439492487E-06</v>
      </c>
      <c r="N523" s="338">
        <f t="shared" si="209"/>
        <v>5.0501184236903375E-06</v>
      </c>
      <c r="O523" s="338">
        <f t="shared" si="209"/>
        <v>3.2301884481870163E-07</v>
      </c>
      <c r="P523" s="335">
        <f t="shared" si="209"/>
        <v>5.898946612814769E-06</v>
      </c>
      <c r="Q523" s="335">
        <f t="shared" si="209"/>
        <v>5.566494822419784E-06</v>
      </c>
      <c r="R523" s="335">
        <f t="shared" si="209"/>
        <v>5.553127144589095E-06</v>
      </c>
      <c r="S523" s="335">
        <f t="shared" si="209"/>
        <v>5.494089189702238E-06</v>
      </c>
      <c r="T523" s="335">
        <f t="shared" si="209"/>
        <v>5.445216176166284E-06</v>
      </c>
      <c r="U523" s="335">
        <f t="shared" si="209"/>
        <v>4.452657554815122E-06</v>
      </c>
      <c r="V523" s="335">
        <f t="shared" si="209"/>
        <v>4.498758979873074E-06</v>
      </c>
      <c r="W523" s="335">
        <f t="shared" si="209"/>
        <v>0</v>
      </c>
      <c r="X523" s="335">
        <f t="shared" si="209"/>
        <v>5.210726439492487E-06</v>
      </c>
      <c r="Y523" s="335">
        <f t="shared" si="209"/>
        <v>0</v>
      </c>
      <c r="Z523" s="335">
        <f t="shared" si="209"/>
        <v>5.0501184236903375E-06</v>
      </c>
      <c r="AA523" s="335">
        <f t="shared" si="209"/>
        <v>0</v>
      </c>
      <c r="AB523" s="335">
        <f t="shared" si="209"/>
        <v>5.7277175787995765E-06</v>
      </c>
      <c r="AC523" s="335"/>
      <c r="AD523" s="335"/>
      <c r="AE523" s="335"/>
      <c r="AF523" s="335"/>
      <c r="AG523" s="335"/>
      <c r="AH523" s="335"/>
      <c r="AI523" s="335"/>
      <c r="AJ523" s="335"/>
      <c r="AK523" s="335"/>
      <c r="AL523" s="335"/>
      <c r="AM523" s="335"/>
      <c r="AN523" s="335"/>
      <c r="AO523" s="338"/>
      <c r="AP523" s="338"/>
      <c r="AQ523" s="338"/>
      <c r="AR523" s="338"/>
      <c r="AS523" s="338"/>
      <c r="AT523" s="338"/>
      <c r="AU523" s="338"/>
      <c r="AV523" s="338"/>
      <c r="AW523" s="338"/>
      <c r="AX523" s="338"/>
      <c r="AY523" s="338"/>
      <c r="AZ523" s="338"/>
      <c r="BA523" s="338"/>
      <c r="BB523" s="338"/>
      <c r="BC523" s="338"/>
      <c r="BD523" s="338"/>
      <c r="BE523" s="338"/>
      <c r="BF523" s="338"/>
      <c r="BG523" s="338"/>
      <c r="BH523" s="338"/>
      <c r="BI523" s="338"/>
      <c r="BJ523" s="338"/>
      <c r="BK523" s="338"/>
      <c r="BL523" s="338"/>
      <c r="BM523" s="338"/>
      <c r="BN523" s="338"/>
      <c r="BO523" s="338"/>
      <c r="BP523" s="338"/>
      <c r="BQ523" s="338"/>
      <c r="BR523" s="338"/>
      <c r="BS523" s="338"/>
      <c r="BT523" s="338"/>
      <c r="BU523" s="338"/>
      <c r="BV523" s="338"/>
      <c r="BW523" s="338"/>
      <c r="BX523" s="338"/>
      <c r="BY523" s="338"/>
      <c r="BZ523" s="338"/>
      <c r="CA523" s="338"/>
      <c r="CB523" s="338"/>
      <c r="CC523" s="338"/>
      <c r="CD523" s="338"/>
      <c r="CE523" s="338"/>
      <c r="CF523" s="338"/>
      <c r="CG523" s="338"/>
      <c r="CH523" s="338"/>
      <c r="CI523" s="338"/>
      <c r="CJ523" s="338"/>
      <c r="CK523" s="338"/>
      <c r="CL523" s="338"/>
      <c r="CM523" s="338"/>
      <c r="CN523" s="338"/>
      <c r="CO523" s="338"/>
      <c r="CP523" s="338"/>
      <c r="CQ523" s="338"/>
      <c r="CR523" s="338"/>
      <c r="CS523" s="338"/>
      <c r="CT523" s="338"/>
      <c r="CU523" s="338"/>
      <c r="CV523" s="338"/>
      <c r="CW523" s="338"/>
      <c r="CX523" s="338"/>
      <c r="CY523" s="338"/>
      <c r="CZ523" s="338"/>
      <c r="DA523" s="338"/>
      <c r="DB523" s="338"/>
      <c r="DC523" s="338"/>
      <c r="DD523" s="338"/>
      <c r="DE523" s="338"/>
      <c r="DF523" s="338"/>
      <c r="DG523" s="338"/>
      <c r="DH523" s="338"/>
      <c r="DI523" s="338"/>
      <c r="DJ523" s="338"/>
      <c r="DK523" s="338"/>
      <c r="DL523" s="338"/>
      <c r="DM523" s="338"/>
      <c r="DN523" s="338"/>
      <c r="DO523" s="338"/>
      <c r="DP523" s="338"/>
      <c r="DQ523" s="338"/>
      <c r="DR523" s="338"/>
      <c r="DS523" s="338"/>
      <c r="DT523" s="338"/>
      <c r="DU523" s="338"/>
      <c r="DV523" s="338"/>
      <c r="DW523" s="338"/>
      <c r="DX523" s="338"/>
      <c r="DY523" s="338"/>
      <c r="DZ523" s="338"/>
      <c r="EA523" s="338"/>
      <c r="EB523" s="338"/>
      <c r="EC523" s="338"/>
      <c r="ED523" s="338"/>
      <c r="EE523" s="338"/>
      <c r="EF523" s="338"/>
      <c r="EG523" s="338"/>
      <c r="EH523" s="338"/>
      <c r="EI523" s="338"/>
      <c r="EJ523" s="338"/>
      <c r="EK523" s="338"/>
      <c r="EL523" s="338"/>
      <c r="EM523" s="338"/>
      <c r="EN523" s="338"/>
      <c r="EO523" s="338"/>
      <c r="EP523" s="338"/>
      <c r="EQ523" s="338"/>
      <c r="ER523" s="338"/>
      <c r="ES523" s="338"/>
      <c r="ET523" s="338"/>
      <c r="EU523" s="338"/>
      <c r="EV523" s="338"/>
      <c r="EW523" s="338"/>
      <c r="EX523" s="338"/>
      <c r="EY523" s="338"/>
      <c r="EZ523" s="338"/>
      <c r="FA523" s="338"/>
      <c r="FB523" s="338"/>
      <c r="FC523" s="338"/>
      <c r="FD523" s="338"/>
      <c r="FE523" s="338"/>
      <c r="FF523" s="338"/>
      <c r="FG523" s="338"/>
      <c r="FH523" s="338"/>
      <c r="FI523" s="338"/>
      <c r="FJ523" s="338"/>
      <c r="FK523" s="338"/>
      <c r="FL523" s="338"/>
      <c r="FM523" s="338"/>
      <c r="FN523" s="338"/>
      <c r="FO523" s="338"/>
      <c r="FP523" s="338"/>
      <c r="FQ523" s="338"/>
      <c r="FR523" s="338"/>
      <c r="FS523" s="338"/>
      <c r="FT523" s="338"/>
      <c r="FU523" s="338"/>
      <c r="FV523" s="338"/>
      <c r="FW523" s="338"/>
      <c r="FX523" s="338"/>
      <c r="FY523" s="338"/>
      <c r="FZ523" s="338"/>
      <c r="GA523" s="338"/>
      <c r="GB523" s="338"/>
      <c r="GC523" s="338"/>
      <c r="GD523" s="338"/>
      <c r="GE523" s="338"/>
      <c r="GF523" s="338"/>
      <c r="GG523" s="338"/>
      <c r="GH523" s="338"/>
      <c r="GI523" s="338"/>
      <c r="GJ523" s="338"/>
      <c r="GK523" s="338"/>
      <c r="GL523" s="338"/>
      <c r="GM523" s="338"/>
      <c r="GN523" s="338"/>
      <c r="GO523" s="338"/>
      <c r="GP523" s="338"/>
      <c r="GQ523" s="338"/>
      <c r="GR523" s="338"/>
      <c r="GS523" s="338"/>
      <c r="GT523" s="338"/>
      <c r="GU523" s="338"/>
      <c r="GV523" s="338"/>
      <c r="GW523" s="338"/>
      <c r="GX523" s="338"/>
      <c r="GY523" s="338"/>
      <c r="GZ523" s="338"/>
      <c r="HA523" s="338"/>
      <c r="HB523" s="338"/>
      <c r="HC523" s="338"/>
      <c r="HD523" s="338"/>
      <c r="HE523" s="338"/>
      <c r="HF523" s="338"/>
      <c r="HG523" s="338"/>
      <c r="HH523" s="338"/>
      <c r="HI523" s="338"/>
      <c r="HJ523" s="338"/>
      <c r="HK523" s="338"/>
      <c r="HL523" s="338"/>
      <c r="HM523" s="338"/>
      <c r="HN523" s="338"/>
      <c r="HO523" s="338"/>
      <c r="HP523" s="338"/>
      <c r="HQ523" s="338"/>
      <c r="HR523" s="338"/>
      <c r="HS523" s="338"/>
      <c r="HT523" s="338"/>
      <c r="HU523" s="338"/>
      <c r="HV523" s="338"/>
      <c r="HW523" s="338"/>
      <c r="HX523" s="338"/>
      <c r="HY523" s="338"/>
      <c r="HZ523" s="338"/>
      <c r="IA523" s="338"/>
      <c r="IB523" s="338"/>
    </row>
    <row r="524" spans="1:236" ht="11.25">
      <c r="A524" s="253">
        <v>389</v>
      </c>
      <c r="B524" s="261" t="s">
        <v>683</v>
      </c>
      <c r="C524" s="262" t="s">
        <v>710</v>
      </c>
      <c r="E524" s="260" t="s">
        <v>852</v>
      </c>
      <c r="F524" s="334">
        <f aca="true" t="shared" si="210" ref="F524:AB524">(F499/F514)</f>
        <v>0.0020263090449831895</v>
      </c>
      <c r="G524" s="334">
        <f t="shared" si="210"/>
        <v>0.002181915104579491</v>
      </c>
      <c r="H524" s="334">
        <f t="shared" si="210"/>
        <v>0.0020507735569817794</v>
      </c>
      <c r="I524" s="334">
        <f t="shared" si="210"/>
        <v>0.002037833338587996</v>
      </c>
      <c r="J524" s="334">
        <f t="shared" si="210"/>
        <v>0.0020207662439056602</v>
      </c>
      <c r="K524" s="334">
        <f t="shared" si="210"/>
        <v>0.0019696740979972156</v>
      </c>
      <c r="L524" s="334">
        <f t="shared" si="210"/>
        <v>0.0013007715540284388</v>
      </c>
      <c r="M524" s="334">
        <f t="shared" si="210"/>
        <v>0.0019770671063916068</v>
      </c>
      <c r="N524" s="334">
        <f t="shared" si="210"/>
        <v>0.0018473632849785127</v>
      </c>
      <c r="O524" s="334">
        <f t="shared" si="210"/>
        <v>0.0013536137020463783</v>
      </c>
      <c r="P524" s="335">
        <f t="shared" si="210"/>
        <v>0.002181915104579491</v>
      </c>
      <c r="Q524" s="335">
        <f t="shared" si="210"/>
        <v>0.0020507735569817794</v>
      </c>
      <c r="R524" s="335">
        <f t="shared" si="210"/>
        <v>0.002037833338587996</v>
      </c>
      <c r="S524" s="335">
        <f t="shared" si="210"/>
        <v>0.0020207662439056602</v>
      </c>
      <c r="T524" s="335">
        <f t="shared" si="210"/>
        <v>0.002007043431966153</v>
      </c>
      <c r="U524" s="335">
        <f t="shared" si="210"/>
        <v>0.0016536347105310057</v>
      </c>
      <c r="V524" s="335">
        <f t="shared" si="210"/>
        <v>0.0016522195637231807</v>
      </c>
      <c r="W524" s="335">
        <f t="shared" si="210"/>
        <v>0.0013061521515451654</v>
      </c>
      <c r="X524" s="335">
        <f t="shared" si="210"/>
        <v>0.0019770671063916068</v>
      </c>
      <c r="Y524" s="335">
        <f t="shared" si="210"/>
        <v>0.0013004487274278877</v>
      </c>
      <c r="Z524" s="335">
        <f t="shared" si="210"/>
        <v>0.0018473632849785127</v>
      </c>
      <c r="AA524" s="335">
        <f t="shared" si="210"/>
        <v>0.001309083370200751</v>
      </c>
      <c r="AB524" s="335">
        <f t="shared" si="210"/>
        <v>0.0020652392050290714</v>
      </c>
      <c r="AC524" s="335"/>
      <c r="AD524" s="335"/>
      <c r="AE524" s="335"/>
      <c r="AF524" s="335"/>
      <c r="AG524" s="335"/>
      <c r="AH524" s="335"/>
      <c r="AI524" s="335"/>
      <c r="AJ524" s="335"/>
      <c r="AK524" s="335"/>
      <c r="AL524" s="335"/>
      <c r="AM524" s="335"/>
      <c r="AN524" s="335"/>
      <c r="AO524" s="334"/>
      <c r="AP524" s="334"/>
      <c r="AQ524" s="334"/>
      <c r="AR524" s="334"/>
      <c r="AS524" s="334"/>
      <c r="AT524" s="334"/>
      <c r="AU524" s="334"/>
      <c r="AV524" s="334"/>
      <c r="AW524" s="334"/>
      <c r="AX524" s="334"/>
      <c r="AY524" s="334"/>
      <c r="AZ524" s="334"/>
      <c r="BA524" s="334"/>
      <c r="BB524" s="334"/>
      <c r="BC524" s="334"/>
      <c r="BD524" s="334"/>
      <c r="BE524" s="334"/>
      <c r="BF524" s="334"/>
      <c r="BG524" s="334"/>
      <c r="BH524" s="334"/>
      <c r="BI524" s="334"/>
      <c r="BJ524" s="334"/>
      <c r="BK524" s="334"/>
      <c r="BL524" s="334"/>
      <c r="BM524" s="334"/>
      <c r="BN524" s="334"/>
      <c r="BO524" s="334"/>
      <c r="BP524" s="334"/>
      <c r="BQ524" s="334"/>
      <c r="BR524" s="334"/>
      <c r="BS524" s="334"/>
      <c r="BT524" s="334"/>
      <c r="BU524" s="334"/>
      <c r="BV524" s="334"/>
      <c r="BW524" s="334"/>
      <c r="BX524" s="334"/>
      <c r="BY524" s="334"/>
      <c r="BZ524" s="334"/>
      <c r="CA524" s="334"/>
      <c r="CB524" s="334"/>
      <c r="CC524" s="334"/>
      <c r="CD524" s="334"/>
      <c r="CE524" s="334"/>
      <c r="CF524" s="334"/>
      <c r="CG524" s="334"/>
      <c r="CH524" s="334"/>
      <c r="CI524" s="334"/>
      <c r="CJ524" s="334"/>
      <c r="CK524" s="334"/>
      <c r="CL524" s="334"/>
      <c r="CM524" s="334"/>
      <c r="CN524" s="334"/>
      <c r="CO524" s="334"/>
      <c r="CP524" s="334"/>
      <c r="CQ524" s="334"/>
      <c r="CR524" s="334"/>
      <c r="CS524" s="334"/>
      <c r="CT524" s="334"/>
      <c r="CU524" s="334"/>
      <c r="CV524" s="334"/>
      <c r="CW524" s="334"/>
      <c r="CX524" s="334"/>
      <c r="CY524" s="334"/>
      <c r="CZ524" s="334"/>
      <c r="DA524" s="334"/>
      <c r="DB524" s="334"/>
      <c r="DC524" s="334"/>
      <c r="DD524" s="334"/>
      <c r="DE524" s="334"/>
      <c r="DF524" s="334"/>
      <c r="DG524" s="334"/>
      <c r="DH524" s="334"/>
      <c r="DI524" s="334"/>
      <c r="DJ524" s="334"/>
      <c r="DK524" s="334"/>
      <c r="DL524" s="334"/>
      <c r="DM524" s="334"/>
      <c r="DN524" s="334"/>
      <c r="DO524" s="334"/>
      <c r="DP524" s="334"/>
      <c r="DQ524" s="334"/>
      <c r="DR524" s="334"/>
      <c r="DS524" s="334"/>
      <c r="DT524" s="334"/>
      <c r="DU524" s="334"/>
      <c r="DV524" s="334"/>
      <c r="DW524" s="334"/>
      <c r="DX524" s="334"/>
      <c r="DY524" s="334"/>
      <c r="DZ524" s="334"/>
      <c r="EA524" s="334"/>
      <c r="EB524" s="334"/>
      <c r="EC524" s="334"/>
      <c r="ED524" s="334"/>
      <c r="EE524" s="334"/>
      <c r="EF524" s="334"/>
      <c r="EG524" s="334"/>
      <c r="EH524" s="334"/>
      <c r="EI524" s="334"/>
      <c r="EJ524" s="334"/>
      <c r="EK524" s="334"/>
      <c r="EL524" s="334"/>
      <c r="EM524" s="334"/>
      <c r="EN524" s="334"/>
      <c r="EO524" s="334"/>
      <c r="EP524" s="334"/>
      <c r="EQ524" s="334"/>
      <c r="ER524" s="334"/>
      <c r="ES524" s="334"/>
      <c r="ET524" s="334"/>
      <c r="EU524" s="334"/>
      <c r="EV524" s="334"/>
      <c r="EW524" s="334"/>
      <c r="EX524" s="334"/>
      <c r="EY524" s="334"/>
      <c r="EZ524" s="334"/>
      <c r="FA524" s="334"/>
      <c r="FB524" s="334"/>
      <c r="FC524" s="334"/>
      <c r="FD524" s="334"/>
      <c r="FE524" s="334"/>
      <c r="FF524" s="334"/>
      <c r="FG524" s="334"/>
      <c r="FH524" s="334"/>
      <c r="FI524" s="334"/>
      <c r="FJ524" s="334"/>
      <c r="FK524" s="334"/>
      <c r="FL524" s="334"/>
      <c r="FM524" s="334"/>
      <c r="FN524" s="334"/>
      <c r="FO524" s="334"/>
      <c r="FP524" s="334"/>
      <c r="FQ524" s="334"/>
      <c r="FR524" s="334"/>
      <c r="FS524" s="334"/>
      <c r="FT524" s="334"/>
      <c r="FU524" s="334"/>
      <c r="FV524" s="334"/>
      <c r="FW524" s="334"/>
      <c r="FX524" s="334"/>
      <c r="FY524" s="334"/>
      <c r="FZ524" s="334"/>
      <c r="GA524" s="334"/>
      <c r="GB524" s="334"/>
      <c r="GC524" s="334"/>
      <c r="GD524" s="334"/>
      <c r="GE524" s="334"/>
      <c r="GF524" s="334"/>
      <c r="GG524" s="334"/>
      <c r="GH524" s="334"/>
      <c r="GI524" s="334"/>
      <c r="GJ524" s="334"/>
      <c r="GK524" s="334"/>
      <c r="GL524" s="334"/>
      <c r="GM524" s="334"/>
      <c r="GN524" s="334"/>
      <c r="GO524" s="334"/>
      <c r="GP524" s="334"/>
      <c r="GQ524" s="334"/>
      <c r="GR524" s="334"/>
      <c r="GS524" s="334"/>
      <c r="GT524" s="334"/>
      <c r="GU524" s="334"/>
      <c r="GV524" s="334"/>
      <c r="GW524" s="334"/>
      <c r="GX524" s="334"/>
      <c r="GY524" s="334"/>
      <c r="GZ524" s="334"/>
      <c r="HA524" s="334"/>
      <c r="HB524" s="334"/>
      <c r="HC524" s="334"/>
      <c r="HD524" s="334"/>
      <c r="HE524" s="334"/>
      <c r="HF524" s="334"/>
      <c r="HG524" s="334"/>
      <c r="HH524" s="334"/>
      <c r="HI524" s="334"/>
      <c r="HJ524" s="334"/>
      <c r="HK524" s="334"/>
      <c r="HL524" s="334"/>
      <c r="HM524" s="334"/>
      <c r="HN524" s="334"/>
      <c r="HO524" s="334"/>
      <c r="HP524" s="334"/>
      <c r="HQ524" s="334"/>
      <c r="HR524" s="334"/>
      <c r="HS524" s="334"/>
      <c r="HT524" s="334"/>
      <c r="HU524" s="334"/>
      <c r="HV524" s="334"/>
      <c r="HW524" s="334"/>
      <c r="HX524" s="334"/>
      <c r="HY524" s="334"/>
      <c r="HZ524" s="334"/>
      <c r="IA524" s="334"/>
      <c r="IB524" s="334"/>
    </row>
    <row r="525" spans="1:236" ht="11.25">
      <c r="A525" s="253">
        <v>390</v>
      </c>
      <c r="B525" s="261" t="s">
        <v>671</v>
      </c>
      <c r="C525" s="262" t="s">
        <v>711</v>
      </c>
      <c r="E525" s="260" t="s">
        <v>852</v>
      </c>
      <c r="F525" s="334">
        <f aca="true" t="shared" si="211" ref="F525:AB525">(F500/F514)</f>
        <v>6.607388083385509E-05</v>
      </c>
      <c r="G525" s="334">
        <f t="shared" si="211"/>
        <v>7.291622476511984E-05</v>
      </c>
      <c r="H525" s="334">
        <f t="shared" si="211"/>
        <v>6.68596690308431E-05</v>
      </c>
      <c r="I525" s="334">
        <f t="shared" si="211"/>
        <v>4.786395476771032E-05</v>
      </c>
      <c r="J525" s="334">
        <f t="shared" si="211"/>
        <v>5.65664258883644E-05</v>
      </c>
      <c r="K525" s="334">
        <f t="shared" si="211"/>
        <v>5.650867819675586E-05</v>
      </c>
      <c r="L525" s="334">
        <f t="shared" si="211"/>
        <v>4.631093768644714E-05</v>
      </c>
      <c r="M525" s="334">
        <f t="shared" si="211"/>
        <v>0.00011172805955320115</v>
      </c>
      <c r="N525" s="334">
        <f t="shared" si="211"/>
        <v>0.00017912090292312573</v>
      </c>
      <c r="O525" s="334">
        <f t="shared" si="211"/>
        <v>4.4479245458750424E-06</v>
      </c>
      <c r="P525" s="335">
        <f t="shared" si="211"/>
        <v>7.291622476511984E-05</v>
      </c>
      <c r="Q525" s="335">
        <f t="shared" si="211"/>
        <v>6.68596690308431E-05</v>
      </c>
      <c r="R525" s="335">
        <f t="shared" si="211"/>
        <v>4.786395476771032E-05</v>
      </c>
      <c r="S525" s="335">
        <f t="shared" si="211"/>
        <v>5.65664258883644E-05</v>
      </c>
      <c r="T525" s="335">
        <f t="shared" si="211"/>
        <v>6.0323183450874864E-05</v>
      </c>
      <c r="U525" s="335">
        <f t="shared" si="211"/>
        <v>3.3108253333378745E-05</v>
      </c>
      <c r="V525" s="335">
        <f t="shared" si="211"/>
        <v>3.702800908514065E-05</v>
      </c>
      <c r="W525" s="335">
        <f t="shared" si="211"/>
        <v>3.501167200453767E-05</v>
      </c>
      <c r="X525" s="335">
        <f t="shared" si="211"/>
        <v>0.00011172805955320115</v>
      </c>
      <c r="Y525" s="335">
        <f t="shared" si="211"/>
        <v>4.7931619108914545E-05</v>
      </c>
      <c r="Z525" s="335">
        <f t="shared" si="211"/>
        <v>0.00017912090292312573</v>
      </c>
      <c r="AA525" s="335">
        <f t="shared" si="211"/>
        <v>-3.857385367914022E-06</v>
      </c>
      <c r="AB525" s="335">
        <f t="shared" si="211"/>
        <v>0.00016340624805564948</v>
      </c>
      <c r="AC525" s="335"/>
      <c r="AD525" s="335"/>
      <c r="AE525" s="335"/>
      <c r="AF525" s="335"/>
      <c r="AG525" s="335"/>
      <c r="AH525" s="335"/>
      <c r="AI525" s="335"/>
      <c r="AJ525" s="335"/>
      <c r="AK525" s="335"/>
      <c r="AL525" s="335"/>
      <c r="AM525" s="335"/>
      <c r="AN525" s="335"/>
      <c r="AO525" s="334"/>
      <c r="AP525" s="334"/>
      <c r="AQ525" s="334"/>
      <c r="AR525" s="334"/>
      <c r="AS525" s="334"/>
      <c r="AT525" s="334"/>
      <c r="AU525" s="334"/>
      <c r="AV525" s="334"/>
      <c r="AW525" s="334"/>
      <c r="AX525" s="334"/>
      <c r="AY525" s="334"/>
      <c r="AZ525" s="334"/>
      <c r="BA525" s="334"/>
      <c r="BB525" s="334"/>
      <c r="BC525" s="334"/>
      <c r="BD525" s="334"/>
      <c r="BE525" s="334"/>
      <c r="BF525" s="334"/>
      <c r="BG525" s="334"/>
      <c r="BH525" s="334"/>
      <c r="BI525" s="334"/>
      <c r="BJ525" s="334"/>
      <c r="BK525" s="334"/>
      <c r="BL525" s="334"/>
      <c r="BM525" s="334"/>
      <c r="BN525" s="334"/>
      <c r="BO525" s="334"/>
      <c r="BP525" s="334"/>
      <c r="BQ525" s="334"/>
      <c r="BR525" s="334"/>
      <c r="BS525" s="334"/>
      <c r="BT525" s="334"/>
      <c r="BU525" s="334"/>
      <c r="BV525" s="334"/>
      <c r="BW525" s="334"/>
      <c r="BX525" s="334"/>
      <c r="BY525" s="334"/>
      <c r="BZ525" s="334"/>
      <c r="CA525" s="334"/>
      <c r="CB525" s="334"/>
      <c r="CC525" s="334"/>
      <c r="CD525" s="334"/>
      <c r="CE525" s="334"/>
      <c r="CF525" s="334"/>
      <c r="CG525" s="334"/>
      <c r="CH525" s="334"/>
      <c r="CI525" s="334"/>
      <c r="CJ525" s="334"/>
      <c r="CK525" s="334"/>
      <c r="CL525" s="334"/>
      <c r="CM525" s="334"/>
      <c r="CN525" s="334"/>
      <c r="CO525" s="334"/>
      <c r="CP525" s="334"/>
      <c r="CQ525" s="334"/>
      <c r="CR525" s="334"/>
      <c r="CS525" s="334"/>
      <c r="CT525" s="334"/>
      <c r="CU525" s="334"/>
      <c r="CV525" s="334"/>
      <c r="CW525" s="334"/>
      <c r="CX525" s="334"/>
      <c r="CY525" s="334"/>
      <c r="CZ525" s="334"/>
      <c r="DA525" s="334"/>
      <c r="DB525" s="334"/>
      <c r="DC525" s="334"/>
      <c r="DD525" s="334"/>
      <c r="DE525" s="334"/>
      <c r="DF525" s="334"/>
      <c r="DG525" s="334"/>
      <c r="DH525" s="334"/>
      <c r="DI525" s="334"/>
      <c r="DJ525" s="334"/>
      <c r="DK525" s="334"/>
      <c r="DL525" s="334"/>
      <c r="DM525" s="334"/>
      <c r="DN525" s="334"/>
      <c r="DO525" s="334"/>
      <c r="DP525" s="334"/>
      <c r="DQ525" s="334"/>
      <c r="DR525" s="334"/>
      <c r="DS525" s="334"/>
      <c r="DT525" s="334"/>
      <c r="DU525" s="334"/>
      <c r="DV525" s="334"/>
      <c r="DW525" s="334"/>
      <c r="DX525" s="334"/>
      <c r="DY525" s="334"/>
      <c r="DZ525" s="334"/>
      <c r="EA525" s="334"/>
      <c r="EB525" s="334"/>
      <c r="EC525" s="334"/>
      <c r="ED525" s="334"/>
      <c r="EE525" s="334"/>
      <c r="EF525" s="334"/>
      <c r="EG525" s="334"/>
      <c r="EH525" s="334"/>
      <c r="EI525" s="334"/>
      <c r="EJ525" s="334"/>
      <c r="EK525" s="334"/>
      <c r="EL525" s="334"/>
      <c r="EM525" s="334"/>
      <c r="EN525" s="334"/>
      <c r="EO525" s="334"/>
      <c r="EP525" s="334"/>
      <c r="EQ525" s="334"/>
      <c r="ER525" s="334"/>
      <c r="ES525" s="334"/>
      <c r="ET525" s="334"/>
      <c r="EU525" s="334"/>
      <c r="EV525" s="334"/>
      <c r="EW525" s="334"/>
      <c r="EX525" s="334"/>
      <c r="EY525" s="334"/>
      <c r="EZ525" s="334"/>
      <c r="FA525" s="334"/>
      <c r="FB525" s="334"/>
      <c r="FC525" s="334"/>
      <c r="FD525" s="334"/>
      <c r="FE525" s="334"/>
      <c r="FF525" s="334"/>
      <c r="FG525" s="334"/>
      <c r="FH525" s="334"/>
      <c r="FI525" s="334"/>
      <c r="FJ525" s="334"/>
      <c r="FK525" s="334"/>
      <c r="FL525" s="334"/>
      <c r="FM525" s="334"/>
      <c r="FN525" s="334"/>
      <c r="FO525" s="334"/>
      <c r="FP525" s="334"/>
      <c r="FQ525" s="334"/>
      <c r="FR525" s="334"/>
      <c r="FS525" s="334"/>
      <c r="FT525" s="334"/>
      <c r="FU525" s="334"/>
      <c r="FV525" s="334"/>
      <c r="FW525" s="334"/>
      <c r="FX525" s="334"/>
      <c r="FY525" s="334"/>
      <c r="FZ525" s="334"/>
      <c r="GA525" s="334"/>
      <c r="GB525" s="334"/>
      <c r="GC525" s="334"/>
      <c r="GD525" s="334"/>
      <c r="GE525" s="334"/>
      <c r="GF525" s="334"/>
      <c r="GG525" s="334"/>
      <c r="GH525" s="334"/>
      <c r="GI525" s="334"/>
      <c r="GJ525" s="334"/>
      <c r="GK525" s="334"/>
      <c r="GL525" s="334"/>
      <c r="GM525" s="334"/>
      <c r="GN525" s="334"/>
      <c r="GO525" s="334"/>
      <c r="GP525" s="334"/>
      <c r="GQ525" s="334"/>
      <c r="GR525" s="334"/>
      <c r="GS525" s="334"/>
      <c r="GT525" s="334"/>
      <c r="GU525" s="334"/>
      <c r="GV525" s="334"/>
      <c r="GW525" s="334"/>
      <c r="GX525" s="334"/>
      <c r="GY525" s="334"/>
      <c r="GZ525" s="334"/>
      <c r="HA525" s="334"/>
      <c r="HB525" s="334"/>
      <c r="HC525" s="334"/>
      <c r="HD525" s="334"/>
      <c r="HE525" s="334"/>
      <c r="HF525" s="334"/>
      <c r="HG525" s="334"/>
      <c r="HH525" s="334"/>
      <c r="HI525" s="334"/>
      <c r="HJ525" s="334"/>
      <c r="HK525" s="334"/>
      <c r="HL525" s="334"/>
      <c r="HM525" s="334"/>
      <c r="HN525" s="334"/>
      <c r="HO525" s="334"/>
      <c r="HP525" s="334"/>
      <c r="HQ525" s="334"/>
      <c r="HR525" s="334"/>
      <c r="HS525" s="334"/>
      <c r="HT525" s="334"/>
      <c r="HU525" s="334"/>
      <c r="HV525" s="334"/>
      <c r="HW525" s="334"/>
      <c r="HX525" s="334"/>
      <c r="HY525" s="334"/>
      <c r="HZ525" s="334"/>
      <c r="IA525" s="334"/>
      <c r="IB525" s="334"/>
    </row>
    <row r="526" spans="1:236" ht="11.25">
      <c r="A526" s="253">
        <v>391</v>
      </c>
      <c r="B526" s="261" t="s">
        <v>673</v>
      </c>
      <c r="C526" s="262" t="s">
        <v>712</v>
      </c>
      <c r="E526" s="260" t="s">
        <v>852</v>
      </c>
      <c r="F526" s="334">
        <f aca="true" t="shared" si="212" ref="F526:AB526">(F501/F514)</f>
        <v>0.0005624072608667532</v>
      </c>
      <c r="G526" s="334">
        <f t="shared" si="212"/>
        <v>0.0005800203064463325</v>
      </c>
      <c r="H526" s="334">
        <f t="shared" si="212"/>
        <v>0.0005875604917453953</v>
      </c>
      <c r="I526" s="334">
        <f t="shared" si="212"/>
        <v>0.0006518676052500256</v>
      </c>
      <c r="J526" s="334">
        <f t="shared" si="212"/>
        <v>0.0006175457837840694</v>
      </c>
      <c r="K526" s="334">
        <f t="shared" si="212"/>
        <v>0.0005501692950549541</v>
      </c>
      <c r="L526" s="334">
        <f t="shared" si="212"/>
        <v>0.00040436417474869305</v>
      </c>
      <c r="M526" s="334">
        <f t="shared" si="212"/>
        <v>0.00048089848652383224</v>
      </c>
      <c r="N526" s="334">
        <f t="shared" si="212"/>
        <v>0.0005205498793797342</v>
      </c>
      <c r="O526" s="334">
        <f t="shared" si="212"/>
        <v>0.0003252247254528558</v>
      </c>
      <c r="P526" s="335">
        <f t="shared" si="212"/>
        <v>0.0005800203064463325</v>
      </c>
      <c r="Q526" s="335">
        <f t="shared" si="212"/>
        <v>0.0005875604917453953</v>
      </c>
      <c r="R526" s="335">
        <f t="shared" si="212"/>
        <v>0.0006518676052500256</v>
      </c>
      <c r="S526" s="335">
        <f t="shared" si="212"/>
        <v>0.0006175457837840694</v>
      </c>
      <c r="T526" s="335">
        <f t="shared" si="212"/>
        <v>0.0005670524346160559</v>
      </c>
      <c r="U526" s="335">
        <f t="shared" si="212"/>
        <v>0.00031021638626423944</v>
      </c>
      <c r="V526" s="335">
        <f t="shared" si="212"/>
        <v>0.0004365876473037205</v>
      </c>
      <c r="W526" s="335">
        <f t="shared" si="212"/>
        <v>0.00039191165397823143</v>
      </c>
      <c r="X526" s="335">
        <f t="shared" si="212"/>
        <v>0.00048089848652383224</v>
      </c>
      <c r="Y526" s="335">
        <f t="shared" si="212"/>
        <v>0.0004064452435780285</v>
      </c>
      <c r="Z526" s="335">
        <f t="shared" si="212"/>
        <v>0.0005205498793797342</v>
      </c>
      <c r="AA526" s="335">
        <f t="shared" si="212"/>
        <v>0.00028982011288116447</v>
      </c>
      <c r="AB526" s="335">
        <f t="shared" si="212"/>
        <v>0.0005822285575419258</v>
      </c>
      <c r="AC526" s="335"/>
      <c r="AD526" s="335"/>
      <c r="AE526" s="335"/>
      <c r="AF526" s="335"/>
      <c r="AG526" s="335"/>
      <c r="AH526" s="335"/>
      <c r="AI526" s="335"/>
      <c r="AJ526" s="335"/>
      <c r="AK526" s="335"/>
      <c r="AL526" s="335"/>
      <c r="AM526" s="335"/>
      <c r="AN526" s="335"/>
      <c r="AO526" s="334"/>
      <c r="AP526" s="334"/>
      <c r="AQ526" s="334"/>
      <c r="AR526" s="334"/>
      <c r="AS526" s="334"/>
      <c r="AT526" s="334"/>
      <c r="AU526" s="334"/>
      <c r="AV526" s="334"/>
      <c r="AW526" s="334"/>
      <c r="AX526" s="334"/>
      <c r="AY526" s="334"/>
      <c r="AZ526" s="334"/>
      <c r="BA526" s="334"/>
      <c r="BB526" s="334"/>
      <c r="BC526" s="334"/>
      <c r="BD526" s="334"/>
      <c r="BE526" s="334"/>
      <c r="BF526" s="334"/>
      <c r="BG526" s="334"/>
      <c r="BH526" s="334"/>
      <c r="BI526" s="334"/>
      <c r="BJ526" s="334"/>
      <c r="BK526" s="334"/>
      <c r="BL526" s="334"/>
      <c r="BM526" s="334"/>
      <c r="BN526" s="334"/>
      <c r="BO526" s="334"/>
      <c r="BP526" s="334"/>
      <c r="BQ526" s="334"/>
      <c r="BR526" s="334"/>
      <c r="BS526" s="334"/>
      <c r="BT526" s="334"/>
      <c r="BU526" s="334"/>
      <c r="BV526" s="334"/>
      <c r="BW526" s="334"/>
      <c r="BX526" s="334"/>
      <c r="BY526" s="334"/>
      <c r="BZ526" s="334"/>
      <c r="CA526" s="334"/>
      <c r="CB526" s="334"/>
      <c r="CC526" s="334"/>
      <c r="CD526" s="334"/>
      <c r="CE526" s="334"/>
      <c r="CF526" s="334"/>
      <c r="CG526" s="334"/>
      <c r="CH526" s="334"/>
      <c r="CI526" s="334"/>
      <c r="CJ526" s="334"/>
      <c r="CK526" s="334"/>
      <c r="CL526" s="334"/>
      <c r="CM526" s="334"/>
      <c r="CN526" s="334"/>
      <c r="CO526" s="334"/>
      <c r="CP526" s="334"/>
      <c r="CQ526" s="334"/>
      <c r="CR526" s="334"/>
      <c r="CS526" s="334"/>
      <c r="CT526" s="334"/>
      <c r="CU526" s="334"/>
      <c r="CV526" s="334"/>
      <c r="CW526" s="334"/>
      <c r="CX526" s="334"/>
      <c r="CY526" s="334"/>
      <c r="CZ526" s="334"/>
      <c r="DA526" s="334"/>
      <c r="DB526" s="334"/>
      <c r="DC526" s="334"/>
      <c r="DD526" s="334"/>
      <c r="DE526" s="334"/>
      <c r="DF526" s="334"/>
      <c r="DG526" s="334"/>
      <c r="DH526" s="334"/>
      <c r="DI526" s="334"/>
      <c r="DJ526" s="334"/>
      <c r="DK526" s="334"/>
      <c r="DL526" s="334"/>
      <c r="DM526" s="334"/>
      <c r="DN526" s="334"/>
      <c r="DO526" s="334"/>
      <c r="DP526" s="334"/>
      <c r="DQ526" s="334"/>
      <c r="DR526" s="334"/>
      <c r="DS526" s="334"/>
      <c r="DT526" s="334"/>
      <c r="DU526" s="334"/>
      <c r="DV526" s="334"/>
      <c r="DW526" s="334"/>
      <c r="DX526" s="334"/>
      <c r="DY526" s="334"/>
      <c r="DZ526" s="334"/>
      <c r="EA526" s="334"/>
      <c r="EB526" s="334"/>
      <c r="EC526" s="334"/>
      <c r="ED526" s="334"/>
      <c r="EE526" s="334"/>
      <c r="EF526" s="334"/>
      <c r="EG526" s="334"/>
      <c r="EH526" s="334"/>
      <c r="EI526" s="334"/>
      <c r="EJ526" s="334"/>
      <c r="EK526" s="334"/>
      <c r="EL526" s="334"/>
      <c r="EM526" s="334"/>
      <c r="EN526" s="334"/>
      <c r="EO526" s="334"/>
      <c r="EP526" s="334"/>
      <c r="EQ526" s="334"/>
      <c r="ER526" s="334"/>
      <c r="ES526" s="334"/>
      <c r="ET526" s="334"/>
      <c r="EU526" s="334"/>
      <c r="EV526" s="334"/>
      <c r="EW526" s="334"/>
      <c r="EX526" s="334"/>
      <c r="EY526" s="334"/>
      <c r="EZ526" s="334"/>
      <c r="FA526" s="334"/>
      <c r="FB526" s="334"/>
      <c r="FC526" s="334"/>
      <c r="FD526" s="334"/>
      <c r="FE526" s="334"/>
      <c r="FF526" s="334"/>
      <c r="FG526" s="334"/>
      <c r="FH526" s="334"/>
      <c r="FI526" s="334"/>
      <c r="FJ526" s="334"/>
      <c r="FK526" s="334"/>
      <c r="FL526" s="334"/>
      <c r="FM526" s="334"/>
      <c r="FN526" s="334"/>
      <c r="FO526" s="334"/>
      <c r="FP526" s="334"/>
      <c r="FQ526" s="334"/>
      <c r="FR526" s="334"/>
      <c r="FS526" s="334"/>
      <c r="FT526" s="334"/>
      <c r="FU526" s="334"/>
      <c r="FV526" s="334"/>
      <c r="FW526" s="334"/>
      <c r="FX526" s="334"/>
      <c r="FY526" s="334"/>
      <c r="FZ526" s="334"/>
      <c r="GA526" s="334"/>
      <c r="GB526" s="334"/>
      <c r="GC526" s="334"/>
      <c r="GD526" s="334"/>
      <c r="GE526" s="334"/>
      <c r="GF526" s="334"/>
      <c r="GG526" s="334"/>
      <c r="GH526" s="334"/>
      <c r="GI526" s="334"/>
      <c r="GJ526" s="334"/>
      <c r="GK526" s="334"/>
      <c r="GL526" s="334"/>
      <c r="GM526" s="334"/>
      <c r="GN526" s="334"/>
      <c r="GO526" s="334"/>
      <c r="GP526" s="334"/>
      <c r="GQ526" s="334"/>
      <c r="GR526" s="334"/>
      <c r="GS526" s="334"/>
      <c r="GT526" s="334"/>
      <c r="GU526" s="334"/>
      <c r="GV526" s="334"/>
      <c r="GW526" s="334"/>
      <c r="GX526" s="334"/>
      <c r="GY526" s="334"/>
      <c r="GZ526" s="334"/>
      <c r="HA526" s="334"/>
      <c r="HB526" s="334"/>
      <c r="HC526" s="334"/>
      <c r="HD526" s="334"/>
      <c r="HE526" s="334"/>
      <c r="HF526" s="334"/>
      <c r="HG526" s="334"/>
      <c r="HH526" s="334"/>
      <c r="HI526" s="334"/>
      <c r="HJ526" s="334"/>
      <c r="HK526" s="334"/>
      <c r="HL526" s="334"/>
      <c r="HM526" s="334"/>
      <c r="HN526" s="334"/>
      <c r="HO526" s="334"/>
      <c r="HP526" s="334"/>
      <c r="HQ526" s="334"/>
      <c r="HR526" s="334"/>
      <c r="HS526" s="334"/>
      <c r="HT526" s="334"/>
      <c r="HU526" s="334"/>
      <c r="HV526" s="334"/>
      <c r="HW526" s="334"/>
      <c r="HX526" s="334"/>
      <c r="HY526" s="334"/>
      <c r="HZ526" s="334"/>
      <c r="IA526" s="334"/>
      <c r="IB526" s="334"/>
    </row>
    <row r="527" spans="1:236" ht="11.25">
      <c r="A527" s="336">
        <v>392</v>
      </c>
      <c r="B527" s="316" t="s">
        <v>687</v>
      </c>
      <c r="C527" s="339" t="s">
        <v>713</v>
      </c>
      <c r="D527" s="337"/>
      <c r="E527" s="319" t="s">
        <v>852</v>
      </c>
      <c r="F527" s="338">
        <f aca="true" t="shared" si="213" ref="F527:AB527">(F524+F525+F526)</f>
        <v>0.0026547901866837975</v>
      </c>
      <c r="G527" s="338">
        <f t="shared" si="213"/>
        <v>0.002834851635790943</v>
      </c>
      <c r="H527" s="338">
        <f t="shared" si="213"/>
        <v>0.002705193717758018</v>
      </c>
      <c r="I527" s="338">
        <f t="shared" si="213"/>
        <v>0.002737564898605732</v>
      </c>
      <c r="J527" s="338">
        <f t="shared" si="213"/>
        <v>0.0026948784535780943</v>
      </c>
      <c r="K527" s="338">
        <f t="shared" si="213"/>
        <v>0.0025763520712489257</v>
      </c>
      <c r="L527" s="338">
        <f t="shared" si="213"/>
        <v>0.001751446666463579</v>
      </c>
      <c r="M527" s="338">
        <f t="shared" si="213"/>
        <v>0.00256969365246864</v>
      </c>
      <c r="N527" s="338">
        <f t="shared" si="213"/>
        <v>0.002547034067281373</v>
      </c>
      <c r="O527" s="338">
        <f t="shared" si="213"/>
        <v>0.0016832863520451092</v>
      </c>
      <c r="P527" s="335">
        <f t="shared" si="213"/>
        <v>0.002834851635790943</v>
      </c>
      <c r="Q527" s="335">
        <f t="shared" si="213"/>
        <v>0.002705193717758018</v>
      </c>
      <c r="R527" s="335">
        <f t="shared" si="213"/>
        <v>0.002737564898605732</v>
      </c>
      <c r="S527" s="335">
        <f t="shared" si="213"/>
        <v>0.0026948784535780943</v>
      </c>
      <c r="T527" s="335">
        <f t="shared" si="213"/>
        <v>0.002634419050033084</v>
      </c>
      <c r="U527" s="335">
        <f t="shared" si="213"/>
        <v>0.001996959350128624</v>
      </c>
      <c r="V527" s="335">
        <f t="shared" si="213"/>
        <v>0.002125835220112042</v>
      </c>
      <c r="W527" s="335">
        <f t="shared" si="213"/>
        <v>0.0017330754775279344</v>
      </c>
      <c r="X527" s="335">
        <f t="shared" si="213"/>
        <v>0.00256969365246864</v>
      </c>
      <c r="Y527" s="335">
        <f t="shared" si="213"/>
        <v>0.0017548255901148307</v>
      </c>
      <c r="Z527" s="335">
        <f t="shared" si="213"/>
        <v>0.002547034067281373</v>
      </c>
      <c r="AA527" s="335">
        <f t="shared" si="213"/>
        <v>0.0015950460977140015</v>
      </c>
      <c r="AB527" s="335">
        <f t="shared" si="213"/>
        <v>0.002810874010626647</v>
      </c>
      <c r="AC527" s="335"/>
      <c r="AD527" s="335"/>
      <c r="AE527" s="335"/>
      <c r="AF527" s="335"/>
      <c r="AG527" s="335"/>
      <c r="AH527" s="335"/>
      <c r="AI527" s="335"/>
      <c r="AJ527" s="335"/>
      <c r="AK527" s="335"/>
      <c r="AL527" s="335"/>
      <c r="AM527" s="335"/>
      <c r="AN527" s="335"/>
      <c r="AO527" s="338"/>
      <c r="AP527" s="338"/>
      <c r="AQ527" s="338"/>
      <c r="AR527" s="338"/>
      <c r="AS527" s="338"/>
      <c r="AT527" s="338"/>
      <c r="AU527" s="338"/>
      <c r="AV527" s="338"/>
      <c r="AW527" s="338"/>
      <c r="AX527" s="338"/>
      <c r="AY527" s="338"/>
      <c r="AZ527" s="338"/>
      <c r="BA527" s="338"/>
      <c r="BB527" s="338"/>
      <c r="BC527" s="338"/>
      <c r="BD527" s="338"/>
      <c r="BE527" s="338"/>
      <c r="BF527" s="338"/>
      <c r="BG527" s="338"/>
      <c r="BH527" s="338"/>
      <c r="BI527" s="338"/>
      <c r="BJ527" s="338"/>
      <c r="BK527" s="338"/>
      <c r="BL527" s="338"/>
      <c r="BM527" s="338"/>
      <c r="BN527" s="338"/>
      <c r="BO527" s="338"/>
      <c r="BP527" s="338"/>
      <c r="BQ527" s="338"/>
      <c r="BR527" s="338"/>
      <c r="BS527" s="338"/>
      <c r="BT527" s="338"/>
      <c r="BU527" s="338"/>
      <c r="BV527" s="338"/>
      <c r="BW527" s="338"/>
      <c r="BX527" s="338"/>
      <c r="BY527" s="338"/>
      <c r="BZ527" s="338"/>
      <c r="CA527" s="338"/>
      <c r="CB527" s="338"/>
      <c r="CC527" s="338"/>
      <c r="CD527" s="338"/>
      <c r="CE527" s="338"/>
      <c r="CF527" s="338"/>
      <c r="CG527" s="338"/>
      <c r="CH527" s="338"/>
      <c r="CI527" s="338"/>
      <c r="CJ527" s="338"/>
      <c r="CK527" s="338"/>
      <c r="CL527" s="338"/>
      <c r="CM527" s="338"/>
      <c r="CN527" s="338"/>
      <c r="CO527" s="338"/>
      <c r="CP527" s="338"/>
      <c r="CQ527" s="338"/>
      <c r="CR527" s="338"/>
      <c r="CS527" s="338"/>
      <c r="CT527" s="338"/>
      <c r="CU527" s="338"/>
      <c r="CV527" s="338"/>
      <c r="CW527" s="338"/>
      <c r="CX527" s="338"/>
      <c r="CY527" s="338"/>
      <c r="CZ527" s="338"/>
      <c r="DA527" s="338"/>
      <c r="DB527" s="338"/>
      <c r="DC527" s="338"/>
      <c r="DD527" s="338"/>
      <c r="DE527" s="338"/>
      <c r="DF527" s="338"/>
      <c r="DG527" s="338"/>
      <c r="DH527" s="338"/>
      <c r="DI527" s="338"/>
      <c r="DJ527" s="338"/>
      <c r="DK527" s="338"/>
      <c r="DL527" s="338"/>
      <c r="DM527" s="338"/>
      <c r="DN527" s="338"/>
      <c r="DO527" s="338"/>
      <c r="DP527" s="338"/>
      <c r="DQ527" s="338"/>
      <c r="DR527" s="338"/>
      <c r="DS527" s="338"/>
      <c r="DT527" s="338"/>
      <c r="DU527" s="338"/>
      <c r="DV527" s="338"/>
      <c r="DW527" s="338"/>
      <c r="DX527" s="338"/>
      <c r="DY527" s="338"/>
      <c r="DZ527" s="338"/>
      <c r="EA527" s="338"/>
      <c r="EB527" s="338"/>
      <c r="EC527" s="338"/>
      <c r="ED527" s="338"/>
      <c r="EE527" s="338"/>
      <c r="EF527" s="338"/>
      <c r="EG527" s="338"/>
      <c r="EH527" s="338"/>
      <c r="EI527" s="338"/>
      <c r="EJ527" s="338"/>
      <c r="EK527" s="338"/>
      <c r="EL527" s="338"/>
      <c r="EM527" s="338"/>
      <c r="EN527" s="338"/>
      <c r="EO527" s="338"/>
      <c r="EP527" s="338"/>
      <c r="EQ527" s="338"/>
      <c r="ER527" s="338"/>
      <c r="ES527" s="338"/>
      <c r="ET527" s="338"/>
      <c r="EU527" s="338"/>
      <c r="EV527" s="338"/>
      <c r="EW527" s="338"/>
      <c r="EX527" s="338"/>
      <c r="EY527" s="338"/>
      <c r="EZ527" s="338"/>
      <c r="FA527" s="338"/>
      <c r="FB527" s="338"/>
      <c r="FC527" s="338"/>
      <c r="FD527" s="338"/>
      <c r="FE527" s="338"/>
      <c r="FF527" s="338"/>
      <c r="FG527" s="338"/>
      <c r="FH527" s="338"/>
      <c r="FI527" s="338"/>
      <c r="FJ527" s="338"/>
      <c r="FK527" s="338"/>
      <c r="FL527" s="338"/>
      <c r="FM527" s="338"/>
      <c r="FN527" s="338"/>
      <c r="FO527" s="338"/>
      <c r="FP527" s="338"/>
      <c r="FQ527" s="338"/>
      <c r="FR527" s="338"/>
      <c r="FS527" s="338"/>
      <c r="FT527" s="338"/>
      <c r="FU527" s="338"/>
      <c r="FV527" s="338"/>
      <c r="FW527" s="338"/>
      <c r="FX527" s="338"/>
      <c r="FY527" s="338"/>
      <c r="FZ527" s="338"/>
      <c r="GA527" s="338"/>
      <c r="GB527" s="338"/>
      <c r="GC527" s="338"/>
      <c r="GD527" s="338"/>
      <c r="GE527" s="338"/>
      <c r="GF527" s="338"/>
      <c r="GG527" s="338"/>
      <c r="GH527" s="338"/>
      <c r="GI527" s="338"/>
      <c r="GJ527" s="338"/>
      <c r="GK527" s="338"/>
      <c r="GL527" s="338"/>
      <c r="GM527" s="338"/>
      <c r="GN527" s="338"/>
      <c r="GO527" s="338"/>
      <c r="GP527" s="338"/>
      <c r="GQ527" s="338"/>
      <c r="GR527" s="338"/>
      <c r="GS527" s="338"/>
      <c r="GT527" s="338"/>
      <c r="GU527" s="338"/>
      <c r="GV527" s="338"/>
      <c r="GW527" s="338"/>
      <c r="GX527" s="338"/>
      <c r="GY527" s="338"/>
      <c r="GZ527" s="338"/>
      <c r="HA527" s="338"/>
      <c r="HB527" s="338"/>
      <c r="HC527" s="338"/>
      <c r="HD527" s="338"/>
      <c r="HE527" s="338"/>
      <c r="HF527" s="338"/>
      <c r="HG527" s="338"/>
      <c r="HH527" s="338"/>
      <c r="HI527" s="338"/>
      <c r="HJ527" s="338"/>
      <c r="HK527" s="338"/>
      <c r="HL527" s="338"/>
      <c r="HM527" s="338"/>
      <c r="HN527" s="338"/>
      <c r="HO527" s="338"/>
      <c r="HP527" s="338"/>
      <c r="HQ527" s="338"/>
      <c r="HR527" s="338"/>
      <c r="HS527" s="338"/>
      <c r="HT527" s="338"/>
      <c r="HU527" s="338"/>
      <c r="HV527" s="338"/>
      <c r="HW527" s="338"/>
      <c r="HX527" s="338"/>
      <c r="HY527" s="338"/>
      <c r="HZ527" s="338"/>
      <c r="IA527" s="338"/>
      <c r="IB527" s="338"/>
    </row>
    <row r="528" spans="1:236" ht="11.25">
      <c r="A528" s="253">
        <v>393</v>
      </c>
      <c r="B528" s="261" t="s">
        <v>689</v>
      </c>
      <c r="C528" s="262" t="s">
        <v>714</v>
      </c>
      <c r="E528" s="260" t="s">
        <v>852</v>
      </c>
      <c r="F528" s="334">
        <f aca="true" t="shared" si="214" ref="F528:AB528">(F503/F514)</f>
        <v>0.01108266292796426</v>
      </c>
      <c r="G528" s="334">
        <f t="shared" si="214"/>
        <v>0.016131590937470755</v>
      </c>
      <c r="H528" s="334">
        <f t="shared" si="214"/>
        <v>0.011796249051565186</v>
      </c>
      <c r="I528" s="334">
        <f t="shared" si="214"/>
        <v>0.007649299375001683</v>
      </c>
      <c r="J528" s="334">
        <f t="shared" si="214"/>
        <v>0.004812233680128969</v>
      </c>
      <c r="K528" s="334">
        <f t="shared" si="214"/>
        <v>0.006148002628818575</v>
      </c>
      <c r="L528" s="334">
        <f t="shared" si="214"/>
        <v>0.00030132941177680566</v>
      </c>
      <c r="M528" s="334">
        <f t="shared" si="214"/>
        <v>0.0009222358181912996</v>
      </c>
      <c r="N528" s="334">
        <f t="shared" si="214"/>
        <v>0.07385595548707861</v>
      </c>
      <c r="O528" s="334">
        <f t="shared" si="214"/>
        <v>0.006169375116635011</v>
      </c>
      <c r="P528" s="335">
        <f t="shared" si="214"/>
        <v>0.016131590937470755</v>
      </c>
      <c r="Q528" s="335">
        <f t="shared" si="214"/>
        <v>0.011796249051565186</v>
      </c>
      <c r="R528" s="335">
        <f t="shared" si="214"/>
        <v>0.007649299375001683</v>
      </c>
      <c r="S528" s="335">
        <f t="shared" si="214"/>
        <v>0.004812233680128969</v>
      </c>
      <c r="T528" s="335">
        <f t="shared" si="214"/>
        <v>0.00492742499274533</v>
      </c>
      <c r="U528" s="335">
        <f t="shared" si="214"/>
        <v>0.007440614141919982</v>
      </c>
      <c r="V528" s="335">
        <f t="shared" si="214"/>
        <v>0.016752196961904494</v>
      </c>
      <c r="W528" s="335">
        <f t="shared" si="214"/>
        <v>0.003402939311817745</v>
      </c>
      <c r="X528" s="335">
        <f t="shared" si="214"/>
        <v>0.0009222358181912996</v>
      </c>
      <c r="Y528" s="335">
        <f t="shared" si="214"/>
        <v>0.00011523815013674108</v>
      </c>
      <c r="Z528" s="335">
        <f t="shared" si="214"/>
        <v>0.07385595548707861</v>
      </c>
      <c r="AA528" s="335">
        <f t="shared" si="214"/>
        <v>0.006124936856311313</v>
      </c>
      <c r="AB528" s="335">
        <f t="shared" si="214"/>
        <v>0.006879529253014634</v>
      </c>
      <c r="AC528" s="335"/>
      <c r="AD528" s="335"/>
      <c r="AE528" s="335"/>
      <c r="AF528" s="335"/>
      <c r="AG528" s="335"/>
      <c r="AH528" s="335"/>
      <c r="AI528" s="335"/>
      <c r="AJ528" s="335"/>
      <c r="AK528" s="335"/>
      <c r="AL528" s="335"/>
      <c r="AM528" s="335"/>
      <c r="AN528" s="335"/>
      <c r="AO528" s="334"/>
      <c r="AP528" s="334"/>
      <c r="AQ528" s="334"/>
      <c r="AR528" s="334"/>
      <c r="AS528" s="334"/>
      <c r="AT528" s="334"/>
      <c r="AU528" s="334"/>
      <c r="AV528" s="334"/>
      <c r="AW528" s="334"/>
      <c r="AX528" s="334"/>
      <c r="AY528" s="334"/>
      <c r="AZ528" s="334"/>
      <c r="BA528" s="334"/>
      <c r="BB528" s="334"/>
      <c r="BC528" s="334"/>
      <c r="BD528" s="334"/>
      <c r="BE528" s="334"/>
      <c r="BF528" s="334"/>
      <c r="BG528" s="334"/>
      <c r="BH528" s="334"/>
      <c r="BI528" s="334"/>
      <c r="BJ528" s="334"/>
      <c r="BK528" s="334"/>
      <c r="BL528" s="334"/>
      <c r="BM528" s="334"/>
      <c r="BN528" s="334"/>
      <c r="BO528" s="334"/>
      <c r="BP528" s="334"/>
      <c r="BQ528" s="334"/>
      <c r="BR528" s="334"/>
      <c r="BS528" s="334"/>
      <c r="BT528" s="334"/>
      <c r="BU528" s="334"/>
      <c r="BV528" s="334"/>
      <c r="BW528" s="334"/>
      <c r="BX528" s="334"/>
      <c r="BY528" s="334"/>
      <c r="BZ528" s="334"/>
      <c r="CA528" s="334"/>
      <c r="CB528" s="334"/>
      <c r="CC528" s="334"/>
      <c r="CD528" s="334"/>
      <c r="CE528" s="334"/>
      <c r="CF528" s="334"/>
      <c r="CG528" s="334"/>
      <c r="CH528" s="334"/>
      <c r="CI528" s="334"/>
      <c r="CJ528" s="334"/>
      <c r="CK528" s="334"/>
      <c r="CL528" s="334"/>
      <c r="CM528" s="334"/>
      <c r="CN528" s="334"/>
      <c r="CO528" s="334"/>
      <c r="CP528" s="334"/>
      <c r="CQ528" s="334"/>
      <c r="CR528" s="334"/>
      <c r="CS528" s="334"/>
      <c r="CT528" s="334"/>
      <c r="CU528" s="334"/>
      <c r="CV528" s="334"/>
      <c r="CW528" s="334"/>
      <c r="CX528" s="334"/>
      <c r="CY528" s="334"/>
      <c r="CZ528" s="334"/>
      <c r="DA528" s="334"/>
      <c r="DB528" s="334"/>
      <c r="DC528" s="334"/>
      <c r="DD528" s="334"/>
      <c r="DE528" s="334"/>
      <c r="DF528" s="334"/>
      <c r="DG528" s="334"/>
      <c r="DH528" s="334"/>
      <c r="DI528" s="334"/>
      <c r="DJ528" s="334"/>
      <c r="DK528" s="334"/>
      <c r="DL528" s="334"/>
      <c r="DM528" s="334"/>
      <c r="DN528" s="334"/>
      <c r="DO528" s="334"/>
      <c r="DP528" s="334"/>
      <c r="DQ528" s="334"/>
      <c r="DR528" s="334"/>
      <c r="DS528" s="334"/>
      <c r="DT528" s="334"/>
      <c r="DU528" s="334"/>
      <c r="DV528" s="334"/>
      <c r="DW528" s="334"/>
      <c r="DX528" s="334"/>
      <c r="DY528" s="334"/>
      <c r="DZ528" s="334"/>
      <c r="EA528" s="334"/>
      <c r="EB528" s="334"/>
      <c r="EC528" s="334"/>
      <c r="ED528" s="334"/>
      <c r="EE528" s="334"/>
      <c r="EF528" s="334"/>
      <c r="EG528" s="334"/>
      <c r="EH528" s="334"/>
      <c r="EI528" s="334"/>
      <c r="EJ528" s="334"/>
      <c r="EK528" s="334"/>
      <c r="EL528" s="334"/>
      <c r="EM528" s="334"/>
      <c r="EN528" s="334"/>
      <c r="EO528" s="334"/>
      <c r="EP528" s="334"/>
      <c r="EQ528" s="334"/>
      <c r="ER528" s="334"/>
      <c r="ES528" s="334"/>
      <c r="ET528" s="334"/>
      <c r="EU528" s="334"/>
      <c r="EV528" s="334"/>
      <c r="EW528" s="334"/>
      <c r="EX528" s="334"/>
      <c r="EY528" s="334"/>
      <c r="EZ528" s="334"/>
      <c r="FA528" s="334"/>
      <c r="FB528" s="334"/>
      <c r="FC528" s="334"/>
      <c r="FD528" s="334"/>
      <c r="FE528" s="334"/>
      <c r="FF528" s="334"/>
      <c r="FG528" s="334"/>
      <c r="FH528" s="334"/>
      <c r="FI528" s="334"/>
      <c r="FJ528" s="334"/>
      <c r="FK528" s="334"/>
      <c r="FL528" s="334"/>
      <c r="FM528" s="334"/>
      <c r="FN528" s="334"/>
      <c r="FO528" s="334"/>
      <c r="FP528" s="334"/>
      <c r="FQ528" s="334"/>
      <c r="FR528" s="334"/>
      <c r="FS528" s="334"/>
      <c r="FT528" s="334"/>
      <c r="FU528" s="334"/>
      <c r="FV528" s="334"/>
      <c r="FW528" s="334"/>
      <c r="FX528" s="334"/>
      <c r="FY528" s="334"/>
      <c r="FZ528" s="334"/>
      <c r="GA528" s="334"/>
      <c r="GB528" s="334"/>
      <c r="GC528" s="334"/>
      <c r="GD528" s="334"/>
      <c r="GE528" s="334"/>
      <c r="GF528" s="334"/>
      <c r="GG528" s="334"/>
      <c r="GH528" s="334"/>
      <c r="GI528" s="334"/>
      <c r="GJ528" s="334"/>
      <c r="GK528" s="334"/>
      <c r="GL528" s="334"/>
      <c r="GM528" s="334"/>
      <c r="GN528" s="334"/>
      <c r="GO528" s="334"/>
      <c r="GP528" s="334"/>
      <c r="GQ528" s="334"/>
      <c r="GR528" s="334"/>
      <c r="GS528" s="334"/>
      <c r="GT528" s="334"/>
      <c r="GU528" s="334"/>
      <c r="GV528" s="334"/>
      <c r="GW528" s="334"/>
      <c r="GX528" s="334"/>
      <c r="GY528" s="334"/>
      <c r="GZ528" s="334"/>
      <c r="HA528" s="334"/>
      <c r="HB528" s="334"/>
      <c r="HC528" s="334"/>
      <c r="HD528" s="334"/>
      <c r="HE528" s="334"/>
      <c r="HF528" s="334"/>
      <c r="HG528" s="334"/>
      <c r="HH528" s="334"/>
      <c r="HI528" s="334"/>
      <c r="HJ528" s="334"/>
      <c r="HK528" s="334"/>
      <c r="HL528" s="334"/>
      <c r="HM528" s="334"/>
      <c r="HN528" s="334"/>
      <c r="HO528" s="334"/>
      <c r="HP528" s="334"/>
      <c r="HQ528" s="334"/>
      <c r="HR528" s="334"/>
      <c r="HS528" s="334"/>
      <c r="HT528" s="334"/>
      <c r="HU528" s="334"/>
      <c r="HV528" s="334"/>
      <c r="HW528" s="334"/>
      <c r="HX528" s="334"/>
      <c r="HY528" s="334"/>
      <c r="HZ528" s="334"/>
      <c r="IA528" s="334"/>
      <c r="IB528" s="334"/>
    </row>
    <row r="529" spans="1:236" ht="11.25">
      <c r="A529" s="253">
        <v>394</v>
      </c>
      <c r="B529" s="261" t="s">
        <v>671</v>
      </c>
      <c r="C529" s="262" t="s">
        <v>715</v>
      </c>
      <c r="E529" s="260" t="s">
        <v>852</v>
      </c>
      <c r="F529" s="334">
        <f aca="true" t="shared" si="215" ref="F529:AB529">(F504/F514)</f>
        <v>0.00298100624874435</v>
      </c>
      <c r="G529" s="334">
        <f t="shared" si="215"/>
        <v>0.004354261430938707</v>
      </c>
      <c r="H529" s="334">
        <f t="shared" si="215"/>
        <v>0.0031611597492117605</v>
      </c>
      <c r="I529" s="334">
        <f t="shared" si="215"/>
        <v>0.001903768559025104</v>
      </c>
      <c r="J529" s="334">
        <f t="shared" si="215"/>
        <v>0.0012957902236758797</v>
      </c>
      <c r="K529" s="334">
        <f t="shared" si="215"/>
        <v>0.0015888301907373526</v>
      </c>
      <c r="L529" s="334">
        <f t="shared" si="215"/>
        <v>0.000373446714462287</v>
      </c>
      <c r="M529" s="334">
        <f t="shared" si="215"/>
        <v>0.0006033579831487055</v>
      </c>
      <c r="N529" s="334">
        <f t="shared" si="215"/>
        <v>0.021194307646095152</v>
      </c>
      <c r="O529" s="334">
        <f t="shared" si="215"/>
        <v>0.00128074678302633</v>
      </c>
      <c r="P529" s="335">
        <f t="shared" si="215"/>
        <v>0.004354261430938707</v>
      </c>
      <c r="Q529" s="335">
        <f t="shared" si="215"/>
        <v>0.0031611597492117605</v>
      </c>
      <c r="R529" s="335">
        <f t="shared" si="215"/>
        <v>0.001903768559025104</v>
      </c>
      <c r="S529" s="335">
        <f t="shared" si="215"/>
        <v>0.0012957902236758797</v>
      </c>
      <c r="T529" s="335">
        <f t="shared" si="215"/>
        <v>0.0013296550972453742</v>
      </c>
      <c r="U529" s="335">
        <f t="shared" si="215"/>
        <v>0.0016954259803629815</v>
      </c>
      <c r="V529" s="335">
        <f t="shared" si="215"/>
        <v>0.003735075852631522</v>
      </c>
      <c r="W529" s="335">
        <f t="shared" si="215"/>
        <v>0.0009005162607015227</v>
      </c>
      <c r="X529" s="335">
        <f t="shared" si="215"/>
        <v>0.0006033579831487055</v>
      </c>
      <c r="Y529" s="335">
        <f t="shared" si="215"/>
        <v>0.0003408882433981674</v>
      </c>
      <c r="Z529" s="335">
        <f t="shared" si="215"/>
        <v>0.021194307646095152</v>
      </c>
      <c r="AA529" s="335">
        <f t="shared" si="215"/>
        <v>0.001172562477579159</v>
      </c>
      <c r="AB529" s="335">
        <f t="shared" si="215"/>
        <v>0.0017670719828365975</v>
      </c>
      <c r="AC529" s="335"/>
      <c r="AD529" s="335"/>
      <c r="AE529" s="335"/>
      <c r="AF529" s="335"/>
      <c r="AG529" s="335"/>
      <c r="AH529" s="335"/>
      <c r="AI529" s="335"/>
      <c r="AJ529" s="335"/>
      <c r="AK529" s="335"/>
      <c r="AL529" s="335"/>
      <c r="AM529" s="335"/>
      <c r="AN529" s="335"/>
      <c r="AO529" s="334"/>
      <c r="AP529" s="334"/>
      <c r="AQ529" s="334"/>
      <c r="AR529" s="334"/>
      <c r="AS529" s="334"/>
      <c r="AT529" s="334"/>
      <c r="AU529" s="334"/>
      <c r="AV529" s="334"/>
      <c r="AW529" s="334"/>
      <c r="AX529" s="334"/>
      <c r="AY529" s="334"/>
      <c r="AZ529" s="334"/>
      <c r="BA529" s="334"/>
      <c r="BB529" s="334"/>
      <c r="BC529" s="334"/>
      <c r="BD529" s="334"/>
      <c r="BE529" s="334"/>
      <c r="BF529" s="334"/>
      <c r="BG529" s="334"/>
      <c r="BH529" s="334"/>
      <c r="BI529" s="334"/>
      <c r="BJ529" s="334"/>
      <c r="BK529" s="334"/>
      <c r="BL529" s="334"/>
      <c r="BM529" s="334"/>
      <c r="BN529" s="334"/>
      <c r="BO529" s="334"/>
      <c r="BP529" s="334"/>
      <c r="BQ529" s="334"/>
      <c r="BR529" s="334"/>
      <c r="BS529" s="334"/>
      <c r="BT529" s="334"/>
      <c r="BU529" s="334"/>
      <c r="BV529" s="334"/>
      <c r="BW529" s="334"/>
      <c r="BX529" s="334"/>
      <c r="BY529" s="334"/>
      <c r="BZ529" s="334"/>
      <c r="CA529" s="334"/>
      <c r="CB529" s="334"/>
      <c r="CC529" s="334"/>
      <c r="CD529" s="334"/>
      <c r="CE529" s="334"/>
      <c r="CF529" s="334"/>
      <c r="CG529" s="334"/>
      <c r="CH529" s="334"/>
      <c r="CI529" s="334"/>
      <c r="CJ529" s="334"/>
      <c r="CK529" s="334"/>
      <c r="CL529" s="334"/>
      <c r="CM529" s="334"/>
      <c r="CN529" s="334"/>
      <c r="CO529" s="334"/>
      <c r="CP529" s="334"/>
      <c r="CQ529" s="334"/>
      <c r="CR529" s="334"/>
      <c r="CS529" s="334"/>
      <c r="CT529" s="334"/>
      <c r="CU529" s="334"/>
      <c r="CV529" s="334"/>
      <c r="CW529" s="334"/>
      <c r="CX529" s="334"/>
      <c r="CY529" s="334"/>
      <c r="CZ529" s="334"/>
      <c r="DA529" s="334"/>
      <c r="DB529" s="334"/>
      <c r="DC529" s="334"/>
      <c r="DD529" s="334"/>
      <c r="DE529" s="334"/>
      <c r="DF529" s="334"/>
      <c r="DG529" s="334"/>
      <c r="DH529" s="334"/>
      <c r="DI529" s="334"/>
      <c r="DJ529" s="334"/>
      <c r="DK529" s="334"/>
      <c r="DL529" s="334"/>
      <c r="DM529" s="334"/>
      <c r="DN529" s="334"/>
      <c r="DO529" s="334"/>
      <c r="DP529" s="334"/>
      <c r="DQ529" s="334"/>
      <c r="DR529" s="334"/>
      <c r="DS529" s="334"/>
      <c r="DT529" s="334"/>
      <c r="DU529" s="334"/>
      <c r="DV529" s="334"/>
      <c r="DW529" s="334"/>
      <c r="DX529" s="334"/>
      <c r="DY529" s="334"/>
      <c r="DZ529" s="334"/>
      <c r="EA529" s="334"/>
      <c r="EB529" s="334"/>
      <c r="EC529" s="334"/>
      <c r="ED529" s="334"/>
      <c r="EE529" s="334"/>
      <c r="EF529" s="334"/>
      <c r="EG529" s="334"/>
      <c r="EH529" s="334"/>
      <c r="EI529" s="334"/>
      <c r="EJ529" s="334"/>
      <c r="EK529" s="334"/>
      <c r="EL529" s="334"/>
      <c r="EM529" s="334"/>
      <c r="EN529" s="334"/>
      <c r="EO529" s="334"/>
      <c r="EP529" s="334"/>
      <c r="EQ529" s="334"/>
      <c r="ER529" s="334"/>
      <c r="ES529" s="334"/>
      <c r="ET529" s="334"/>
      <c r="EU529" s="334"/>
      <c r="EV529" s="334"/>
      <c r="EW529" s="334"/>
      <c r="EX529" s="334"/>
      <c r="EY529" s="334"/>
      <c r="EZ529" s="334"/>
      <c r="FA529" s="334"/>
      <c r="FB529" s="334"/>
      <c r="FC529" s="334"/>
      <c r="FD529" s="334"/>
      <c r="FE529" s="334"/>
      <c r="FF529" s="334"/>
      <c r="FG529" s="334"/>
      <c r="FH529" s="334"/>
      <c r="FI529" s="334"/>
      <c r="FJ529" s="334"/>
      <c r="FK529" s="334"/>
      <c r="FL529" s="334"/>
      <c r="FM529" s="334"/>
      <c r="FN529" s="334"/>
      <c r="FO529" s="334"/>
      <c r="FP529" s="334"/>
      <c r="FQ529" s="334"/>
      <c r="FR529" s="334"/>
      <c r="FS529" s="334"/>
      <c r="FT529" s="334"/>
      <c r="FU529" s="334"/>
      <c r="FV529" s="334"/>
      <c r="FW529" s="334"/>
      <c r="FX529" s="334"/>
      <c r="FY529" s="334"/>
      <c r="FZ529" s="334"/>
      <c r="GA529" s="334"/>
      <c r="GB529" s="334"/>
      <c r="GC529" s="334"/>
      <c r="GD529" s="334"/>
      <c r="GE529" s="334"/>
      <c r="GF529" s="334"/>
      <c r="GG529" s="334"/>
      <c r="GH529" s="334"/>
      <c r="GI529" s="334"/>
      <c r="GJ529" s="334"/>
      <c r="GK529" s="334"/>
      <c r="GL529" s="334"/>
      <c r="GM529" s="334"/>
      <c r="GN529" s="334"/>
      <c r="GO529" s="334"/>
      <c r="GP529" s="334"/>
      <c r="GQ529" s="334"/>
      <c r="GR529" s="334"/>
      <c r="GS529" s="334"/>
      <c r="GT529" s="334"/>
      <c r="GU529" s="334"/>
      <c r="GV529" s="334"/>
      <c r="GW529" s="334"/>
      <c r="GX529" s="334"/>
      <c r="GY529" s="334"/>
      <c r="GZ529" s="334"/>
      <c r="HA529" s="334"/>
      <c r="HB529" s="334"/>
      <c r="HC529" s="334"/>
      <c r="HD529" s="334"/>
      <c r="HE529" s="334"/>
      <c r="HF529" s="334"/>
      <c r="HG529" s="334"/>
      <c r="HH529" s="334"/>
      <c r="HI529" s="334"/>
      <c r="HJ529" s="334"/>
      <c r="HK529" s="334"/>
      <c r="HL529" s="334"/>
      <c r="HM529" s="334"/>
      <c r="HN529" s="334"/>
      <c r="HO529" s="334"/>
      <c r="HP529" s="334"/>
      <c r="HQ529" s="334"/>
      <c r="HR529" s="334"/>
      <c r="HS529" s="334"/>
      <c r="HT529" s="334"/>
      <c r="HU529" s="334"/>
      <c r="HV529" s="334"/>
      <c r="HW529" s="334"/>
      <c r="HX529" s="334"/>
      <c r="HY529" s="334"/>
      <c r="HZ529" s="334"/>
      <c r="IA529" s="334"/>
      <c r="IB529" s="334"/>
    </row>
    <row r="530" spans="1:236" ht="11.25">
      <c r="A530" s="253">
        <v>395</v>
      </c>
      <c r="B530" s="261" t="s">
        <v>673</v>
      </c>
      <c r="C530" s="262" t="s">
        <v>716</v>
      </c>
      <c r="E530" s="260" t="s">
        <v>852</v>
      </c>
      <c r="F530" s="334">
        <f aca="true" t="shared" si="216" ref="F530:AB530">(F505/F514)</f>
        <v>0.0028331116791187826</v>
      </c>
      <c r="G530" s="334">
        <f t="shared" si="216"/>
        <v>0.003907168039274754</v>
      </c>
      <c r="H530" s="334">
        <f t="shared" si="216"/>
        <v>0.003101552680221848</v>
      </c>
      <c r="I530" s="334">
        <f t="shared" si="216"/>
        <v>0.0023204682473538037</v>
      </c>
      <c r="J530" s="334">
        <f t="shared" si="216"/>
        <v>0.0014273786787235712</v>
      </c>
      <c r="K530" s="334">
        <f t="shared" si="216"/>
        <v>0.0016020155849501493</v>
      </c>
      <c r="L530" s="334">
        <f t="shared" si="216"/>
        <v>0.00030367410038880196</v>
      </c>
      <c r="M530" s="334">
        <f t="shared" si="216"/>
        <v>0.00037589683167299465</v>
      </c>
      <c r="N530" s="334">
        <f t="shared" si="216"/>
        <v>0.013516933042368463</v>
      </c>
      <c r="O530" s="334">
        <f t="shared" si="216"/>
        <v>0.0015401126477802853</v>
      </c>
      <c r="P530" s="335">
        <f t="shared" si="216"/>
        <v>0.003907168039274754</v>
      </c>
      <c r="Q530" s="335">
        <f t="shared" si="216"/>
        <v>0.003101552680221848</v>
      </c>
      <c r="R530" s="335">
        <f t="shared" si="216"/>
        <v>0.0023204682473538037</v>
      </c>
      <c r="S530" s="335">
        <f t="shared" si="216"/>
        <v>0.0014273786787235712</v>
      </c>
      <c r="T530" s="335">
        <f t="shared" si="216"/>
        <v>0.0013291374926631234</v>
      </c>
      <c r="U530" s="335">
        <f t="shared" si="216"/>
        <v>0.0012930700985365308</v>
      </c>
      <c r="V530" s="335">
        <f t="shared" si="216"/>
        <v>0.0038914126003990043</v>
      </c>
      <c r="W530" s="335">
        <f t="shared" si="216"/>
        <v>0.00099178398163967</v>
      </c>
      <c r="X530" s="335">
        <f t="shared" si="216"/>
        <v>0.00037589683167299465</v>
      </c>
      <c r="Y530" s="335">
        <f t="shared" si="216"/>
        <v>0.00026001921175391156</v>
      </c>
      <c r="Z530" s="335">
        <f t="shared" si="216"/>
        <v>0.013516933042368463</v>
      </c>
      <c r="AA530" s="335">
        <f t="shared" si="216"/>
        <v>0.001458549787467188</v>
      </c>
      <c r="AB530" s="335">
        <f t="shared" si="216"/>
        <v>0.0013329385003433812</v>
      </c>
      <c r="AC530" s="335"/>
      <c r="AD530" s="335"/>
      <c r="AE530" s="335"/>
      <c r="AF530" s="335"/>
      <c r="AG530" s="335"/>
      <c r="AH530" s="335"/>
      <c r="AI530" s="335"/>
      <c r="AJ530" s="335"/>
      <c r="AK530" s="335"/>
      <c r="AL530" s="335"/>
      <c r="AM530" s="335"/>
      <c r="AN530" s="335"/>
      <c r="AO530" s="334"/>
      <c r="AP530" s="334"/>
      <c r="AQ530" s="334"/>
      <c r="AR530" s="334"/>
      <c r="AS530" s="334"/>
      <c r="AT530" s="334"/>
      <c r="AU530" s="334"/>
      <c r="AV530" s="334"/>
      <c r="AW530" s="334"/>
      <c r="AX530" s="334"/>
      <c r="AY530" s="334"/>
      <c r="AZ530" s="334"/>
      <c r="BA530" s="334"/>
      <c r="BB530" s="334"/>
      <c r="BC530" s="334"/>
      <c r="BD530" s="334"/>
      <c r="BE530" s="334"/>
      <c r="BF530" s="334"/>
      <c r="BG530" s="334"/>
      <c r="BH530" s="334"/>
      <c r="BI530" s="334"/>
      <c r="BJ530" s="334"/>
      <c r="BK530" s="334"/>
      <c r="BL530" s="334"/>
      <c r="BM530" s="334"/>
      <c r="BN530" s="334"/>
      <c r="BO530" s="334"/>
      <c r="BP530" s="334"/>
      <c r="BQ530" s="334"/>
      <c r="BR530" s="334"/>
      <c r="BS530" s="334"/>
      <c r="BT530" s="334"/>
      <c r="BU530" s="334"/>
      <c r="BV530" s="334"/>
      <c r="BW530" s="334"/>
      <c r="BX530" s="334"/>
      <c r="BY530" s="334"/>
      <c r="BZ530" s="334"/>
      <c r="CA530" s="334"/>
      <c r="CB530" s="334"/>
      <c r="CC530" s="334"/>
      <c r="CD530" s="334"/>
      <c r="CE530" s="334"/>
      <c r="CF530" s="334"/>
      <c r="CG530" s="334"/>
      <c r="CH530" s="334"/>
      <c r="CI530" s="334"/>
      <c r="CJ530" s="334"/>
      <c r="CK530" s="334"/>
      <c r="CL530" s="334"/>
      <c r="CM530" s="334"/>
      <c r="CN530" s="334"/>
      <c r="CO530" s="334"/>
      <c r="CP530" s="334"/>
      <c r="CQ530" s="334"/>
      <c r="CR530" s="334"/>
      <c r="CS530" s="334"/>
      <c r="CT530" s="334"/>
      <c r="CU530" s="334"/>
      <c r="CV530" s="334"/>
      <c r="CW530" s="334"/>
      <c r="CX530" s="334"/>
      <c r="CY530" s="334"/>
      <c r="CZ530" s="334"/>
      <c r="DA530" s="334"/>
      <c r="DB530" s="334"/>
      <c r="DC530" s="334"/>
      <c r="DD530" s="334"/>
      <c r="DE530" s="334"/>
      <c r="DF530" s="334"/>
      <c r="DG530" s="334"/>
      <c r="DH530" s="334"/>
      <c r="DI530" s="334"/>
      <c r="DJ530" s="334"/>
      <c r="DK530" s="334"/>
      <c r="DL530" s="334"/>
      <c r="DM530" s="334"/>
      <c r="DN530" s="334"/>
      <c r="DO530" s="334"/>
      <c r="DP530" s="334"/>
      <c r="DQ530" s="334"/>
      <c r="DR530" s="334"/>
      <c r="DS530" s="334"/>
      <c r="DT530" s="334"/>
      <c r="DU530" s="334"/>
      <c r="DV530" s="334"/>
      <c r="DW530" s="334"/>
      <c r="DX530" s="334"/>
      <c r="DY530" s="334"/>
      <c r="DZ530" s="334"/>
      <c r="EA530" s="334"/>
      <c r="EB530" s="334"/>
      <c r="EC530" s="334"/>
      <c r="ED530" s="334"/>
      <c r="EE530" s="334"/>
      <c r="EF530" s="334"/>
      <c r="EG530" s="334"/>
      <c r="EH530" s="334"/>
      <c r="EI530" s="334"/>
      <c r="EJ530" s="334"/>
      <c r="EK530" s="334"/>
      <c r="EL530" s="334"/>
      <c r="EM530" s="334"/>
      <c r="EN530" s="334"/>
      <c r="EO530" s="334"/>
      <c r="EP530" s="334"/>
      <c r="EQ530" s="334"/>
      <c r="ER530" s="334"/>
      <c r="ES530" s="334"/>
      <c r="ET530" s="334"/>
      <c r="EU530" s="334"/>
      <c r="EV530" s="334"/>
      <c r="EW530" s="334"/>
      <c r="EX530" s="334"/>
      <c r="EY530" s="334"/>
      <c r="EZ530" s="334"/>
      <c r="FA530" s="334"/>
      <c r="FB530" s="334"/>
      <c r="FC530" s="334"/>
      <c r="FD530" s="334"/>
      <c r="FE530" s="334"/>
      <c r="FF530" s="334"/>
      <c r="FG530" s="334"/>
      <c r="FH530" s="334"/>
      <c r="FI530" s="334"/>
      <c r="FJ530" s="334"/>
      <c r="FK530" s="334"/>
      <c r="FL530" s="334"/>
      <c r="FM530" s="334"/>
      <c r="FN530" s="334"/>
      <c r="FO530" s="334"/>
      <c r="FP530" s="334"/>
      <c r="FQ530" s="334"/>
      <c r="FR530" s="334"/>
      <c r="FS530" s="334"/>
      <c r="FT530" s="334"/>
      <c r="FU530" s="334"/>
      <c r="FV530" s="334"/>
      <c r="FW530" s="334"/>
      <c r="FX530" s="334"/>
      <c r="FY530" s="334"/>
      <c r="FZ530" s="334"/>
      <c r="GA530" s="334"/>
      <c r="GB530" s="334"/>
      <c r="GC530" s="334"/>
      <c r="GD530" s="334"/>
      <c r="GE530" s="334"/>
      <c r="GF530" s="334"/>
      <c r="GG530" s="334"/>
      <c r="GH530" s="334"/>
      <c r="GI530" s="334"/>
      <c r="GJ530" s="334"/>
      <c r="GK530" s="334"/>
      <c r="GL530" s="334"/>
      <c r="GM530" s="334"/>
      <c r="GN530" s="334"/>
      <c r="GO530" s="334"/>
      <c r="GP530" s="334"/>
      <c r="GQ530" s="334"/>
      <c r="GR530" s="334"/>
      <c r="GS530" s="334"/>
      <c r="GT530" s="334"/>
      <c r="GU530" s="334"/>
      <c r="GV530" s="334"/>
      <c r="GW530" s="334"/>
      <c r="GX530" s="334"/>
      <c r="GY530" s="334"/>
      <c r="GZ530" s="334"/>
      <c r="HA530" s="334"/>
      <c r="HB530" s="334"/>
      <c r="HC530" s="334"/>
      <c r="HD530" s="334"/>
      <c r="HE530" s="334"/>
      <c r="HF530" s="334"/>
      <c r="HG530" s="334"/>
      <c r="HH530" s="334"/>
      <c r="HI530" s="334"/>
      <c r="HJ530" s="334"/>
      <c r="HK530" s="334"/>
      <c r="HL530" s="334"/>
      <c r="HM530" s="334"/>
      <c r="HN530" s="334"/>
      <c r="HO530" s="334"/>
      <c r="HP530" s="334"/>
      <c r="HQ530" s="334"/>
      <c r="HR530" s="334"/>
      <c r="HS530" s="334"/>
      <c r="HT530" s="334"/>
      <c r="HU530" s="334"/>
      <c r="HV530" s="334"/>
      <c r="HW530" s="334"/>
      <c r="HX530" s="334"/>
      <c r="HY530" s="334"/>
      <c r="HZ530" s="334"/>
      <c r="IA530" s="334"/>
      <c r="IB530" s="334"/>
    </row>
    <row r="531" spans="1:236" ht="11.25">
      <c r="A531" s="336">
        <v>396</v>
      </c>
      <c r="B531" s="316" t="s">
        <v>693</v>
      </c>
      <c r="C531" s="339" t="s">
        <v>717</v>
      </c>
      <c r="D531" s="337"/>
      <c r="E531" s="319" t="s">
        <v>852</v>
      </c>
      <c r="F531" s="338">
        <f aca="true" t="shared" si="217" ref="F531:AB531">(F528+F529+F530)</f>
        <v>0.01689678085582739</v>
      </c>
      <c r="G531" s="338">
        <f t="shared" si="217"/>
        <v>0.024393020407684214</v>
      </c>
      <c r="H531" s="338">
        <f t="shared" si="217"/>
        <v>0.018058961480998795</v>
      </c>
      <c r="I531" s="338">
        <f t="shared" si="217"/>
        <v>0.01187353618138059</v>
      </c>
      <c r="J531" s="338">
        <f t="shared" si="217"/>
        <v>0.00753540258252842</v>
      </c>
      <c r="K531" s="338">
        <f t="shared" si="217"/>
        <v>0.009338848404506076</v>
      </c>
      <c r="L531" s="338">
        <f t="shared" si="217"/>
        <v>0.0009784502266278947</v>
      </c>
      <c r="M531" s="338">
        <f t="shared" si="217"/>
        <v>0.001901490633013</v>
      </c>
      <c r="N531" s="338">
        <f t="shared" si="217"/>
        <v>0.10856719617554224</v>
      </c>
      <c r="O531" s="338">
        <f t="shared" si="217"/>
        <v>0.008990234547441626</v>
      </c>
      <c r="P531" s="335">
        <f t="shared" si="217"/>
        <v>0.024393020407684214</v>
      </c>
      <c r="Q531" s="335">
        <f t="shared" si="217"/>
        <v>0.018058961480998795</v>
      </c>
      <c r="R531" s="335">
        <f t="shared" si="217"/>
        <v>0.01187353618138059</v>
      </c>
      <c r="S531" s="335">
        <f t="shared" si="217"/>
        <v>0.00753540258252842</v>
      </c>
      <c r="T531" s="335">
        <f t="shared" si="217"/>
        <v>0.007586217582653827</v>
      </c>
      <c r="U531" s="335">
        <f t="shared" si="217"/>
        <v>0.010429110220819493</v>
      </c>
      <c r="V531" s="335">
        <f t="shared" si="217"/>
        <v>0.02437868541493502</v>
      </c>
      <c r="W531" s="335">
        <f t="shared" si="217"/>
        <v>0.005295239554158938</v>
      </c>
      <c r="X531" s="335">
        <f t="shared" si="217"/>
        <v>0.001901490633013</v>
      </c>
      <c r="Y531" s="335">
        <f t="shared" si="217"/>
        <v>0.00071614560528882</v>
      </c>
      <c r="Z531" s="335">
        <f t="shared" si="217"/>
        <v>0.10856719617554224</v>
      </c>
      <c r="AA531" s="335">
        <f t="shared" si="217"/>
        <v>0.00875604912135766</v>
      </c>
      <c r="AB531" s="335">
        <f t="shared" si="217"/>
        <v>0.009979539736194613</v>
      </c>
      <c r="AC531" s="335"/>
      <c r="AD531" s="335"/>
      <c r="AE531" s="335"/>
      <c r="AF531" s="335"/>
      <c r="AG531" s="335"/>
      <c r="AH531" s="335"/>
      <c r="AI531" s="335"/>
      <c r="AJ531" s="335"/>
      <c r="AK531" s="335"/>
      <c r="AL531" s="335"/>
      <c r="AM531" s="335"/>
      <c r="AN531" s="335"/>
      <c r="AO531" s="338"/>
      <c r="AP531" s="338"/>
      <c r="AQ531" s="338"/>
      <c r="AR531" s="338"/>
      <c r="AS531" s="338"/>
      <c r="AT531" s="338"/>
      <c r="AU531" s="338"/>
      <c r="AV531" s="338"/>
      <c r="AW531" s="338"/>
      <c r="AX531" s="338"/>
      <c r="AY531" s="338"/>
      <c r="AZ531" s="338"/>
      <c r="BA531" s="338"/>
      <c r="BB531" s="338"/>
      <c r="BC531" s="338"/>
      <c r="BD531" s="338"/>
      <c r="BE531" s="338"/>
      <c r="BF531" s="338"/>
      <c r="BG531" s="338"/>
      <c r="BH531" s="338"/>
      <c r="BI531" s="338"/>
      <c r="BJ531" s="338"/>
      <c r="BK531" s="338"/>
      <c r="BL531" s="338"/>
      <c r="BM531" s="338"/>
      <c r="BN531" s="338"/>
      <c r="BO531" s="338"/>
      <c r="BP531" s="338"/>
      <c r="BQ531" s="338"/>
      <c r="BR531" s="338"/>
      <c r="BS531" s="338"/>
      <c r="BT531" s="338"/>
      <c r="BU531" s="338"/>
      <c r="BV531" s="338"/>
      <c r="BW531" s="338"/>
      <c r="BX531" s="338"/>
      <c r="BY531" s="338"/>
      <c r="BZ531" s="338"/>
      <c r="CA531" s="338"/>
      <c r="CB531" s="338"/>
      <c r="CC531" s="338"/>
      <c r="CD531" s="338"/>
      <c r="CE531" s="338"/>
      <c r="CF531" s="338"/>
      <c r="CG531" s="338"/>
      <c r="CH531" s="338"/>
      <c r="CI531" s="338"/>
      <c r="CJ531" s="338"/>
      <c r="CK531" s="338"/>
      <c r="CL531" s="338"/>
      <c r="CM531" s="338"/>
      <c r="CN531" s="338"/>
      <c r="CO531" s="338"/>
      <c r="CP531" s="338"/>
      <c r="CQ531" s="338"/>
      <c r="CR531" s="338"/>
      <c r="CS531" s="338"/>
      <c r="CT531" s="338"/>
      <c r="CU531" s="338"/>
      <c r="CV531" s="338"/>
      <c r="CW531" s="338"/>
      <c r="CX531" s="338"/>
      <c r="CY531" s="338"/>
      <c r="CZ531" s="338"/>
      <c r="DA531" s="338"/>
      <c r="DB531" s="338"/>
      <c r="DC531" s="338"/>
      <c r="DD531" s="338"/>
      <c r="DE531" s="338"/>
      <c r="DF531" s="338"/>
      <c r="DG531" s="338"/>
      <c r="DH531" s="338"/>
      <c r="DI531" s="338"/>
      <c r="DJ531" s="338"/>
      <c r="DK531" s="338"/>
      <c r="DL531" s="338"/>
      <c r="DM531" s="338"/>
      <c r="DN531" s="338"/>
      <c r="DO531" s="338"/>
      <c r="DP531" s="338"/>
      <c r="DQ531" s="338"/>
      <c r="DR531" s="338"/>
      <c r="DS531" s="338"/>
      <c r="DT531" s="338"/>
      <c r="DU531" s="338"/>
      <c r="DV531" s="338"/>
      <c r="DW531" s="338"/>
      <c r="DX531" s="338"/>
      <c r="DY531" s="338"/>
      <c r="DZ531" s="338"/>
      <c r="EA531" s="338"/>
      <c r="EB531" s="338"/>
      <c r="EC531" s="338"/>
      <c r="ED531" s="338"/>
      <c r="EE531" s="338"/>
      <c r="EF531" s="338"/>
      <c r="EG531" s="338"/>
      <c r="EH531" s="338"/>
      <c r="EI531" s="338"/>
      <c r="EJ531" s="338"/>
      <c r="EK531" s="338"/>
      <c r="EL531" s="338"/>
      <c r="EM531" s="338"/>
      <c r="EN531" s="338"/>
      <c r="EO531" s="338"/>
      <c r="EP531" s="338"/>
      <c r="EQ531" s="338"/>
      <c r="ER531" s="338"/>
      <c r="ES531" s="338"/>
      <c r="ET531" s="338"/>
      <c r="EU531" s="338"/>
      <c r="EV531" s="338"/>
      <c r="EW531" s="338"/>
      <c r="EX531" s="338"/>
      <c r="EY531" s="338"/>
      <c r="EZ531" s="338"/>
      <c r="FA531" s="338"/>
      <c r="FB531" s="338"/>
      <c r="FC531" s="338"/>
      <c r="FD531" s="338"/>
      <c r="FE531" s="338"/>
      <c r="FF531" s="338"/>
      <c r="FG531" s="338"/>
      <c r="FH531" s="338"/>
      <c r="FI531" s="338"/>
      <c r="FJ531" s="338"/>
      <c r="FK531" s="338"/>
      <c r="FL531" s="338"/>
      <c r="FM531" s="338"/>
      <c r="FN531" s="338"/>
      <c r="FO531" s="338"/>
      <c r="FP531" s="338"/>
      <c r="FQ531" s="338"/>
      <c r="FR531" s="338"/>
      <c r="FS531" s="338"/>
      <c r="FT531" s="338"/>
      <c r="FU531" s="338"/>
      <c r="FV531" s="338"/>
      <c r="FW531" s="338"/>
      <c r="FX531" s="338"/>
      <c r="FY531" s="338"/>
      <c r="FZ531" s="338"/>
      <c r="GA531" s="338"/>
      <c r="GB531" s="338"/>
      <c r="GC531" s="338"/>
      <c r="GD531" s="338"/>
      <c r="GE531" s="338"/>
      <c r="GF531" s="338"/>
      <c r="GG531" s="338"/>
      <c r="GH531" s="338"/>
      <c r="GI531" s="338"/>
      <c r="GJ531" s="338"/>
      <c r="GK531" s="338"/>
      <c r="GL531" s="338"/>
      <c r="GM531" s="338"/>
      <c r="GN531" s="338"/>
      <c r="GO531" s="338"/>
      <c r="GP531" s="338"/>
      <c r="GQ531" s="338"/>
      <c r="GR531" s="338"/>
      <c r="GS531" s="338"/>
      <c r="GT531" s="338"/>
      <c r="GU531" s="338"/>
      <c r="GV531" s="338"/>
      <c r="GW531" s="338"/>
      <c r="GX531" s="338"/>
      <c r="GY531" s="338"/>
      <c r="GZ531" s="338"/>
      <c r="HA531" s="338"/>
      <c r="HB531" s="338"/>
      <c r="HC531" s="338"/>
      <c r="HD531" s="338"/>
      <c r="HE531" s="338"/>
      <c r="HF531" s="338"/>
      <c r="HG531" s="338"/>
      <c r="HH531" s="338"/>
      <c r="HI531" s="338"/>
      <c r="HJ531" s="338"/>
      <c r="HK531" s="338"/>
      <c r="HL531" s="338"/>
      <c r="HM531" s="338"/>
      <c r="HN531" s="338"/>
      <c r="HO531" s="338"/>
      <c r="HP531" s="338"/>
      <c r="HQ531" s="338"/>
      <c r="HR531" s="338"/>
      <c r="HS531" s="338"/>
      <c r="HT531" s="338"/>
      <c r="HU531" s="338"/>
      <c r="HV531" s="338"/>
      <c r="HW531" s="338"/>
      <c r="HX531" s="338"/>
      <c r="HY531" s="338"/>
      <c r="HZ531" s="338"/>
      <c r="IA531" s="338"/>
      <c r="IB531" s="338"/>
    </row>
    <row r="532" spans="1:236" ht="11.25">
      <c r="A532" s="340"/>
      <c r="B532" s="325"/>
      <c r="C532" s="62"/>
      <c r="D532" s="294"/>
      <c r="E532" s="260"/>
      <c r="F532" s="334"/>
      <c r="G532" s="334"/>
      <c r="H532" s="334"/>
      <c r="I532" s="334"/>
      <c r="J532" s="334"/>
      <c r="K532" s="334"/>
      <c r="L532" s="334"/>
      <c r="M532" s="334"/>
      <c r="N532" s="334"/>
      <c r="O532" s="334"/>
      <c r="P532" s="335"/>
      <c r="Q532" s="335"/>
      <c r="R532" s="335"/>
      <c r="S532" s="335"/>
      <c r="T532" s="335"/>
      <c r="U532" s="335"/>
      <c r="V532" s="335"/>
      <c r="W532" s="335"/>
      <c r="X532" s="335"/>
      <c r="Y532" s="335"/>
      <c r="Z532" s="335"/>
      <c r="AA532" s="335"/>
      <c r="AB532" s="335"/>
      <c r="AC532" s="335"/>
      <c r="AD532" s="335"/>
      <c r="AE532" s="335"/>
      <c r="AF532" s="335"/>
      <c r="AG532" s="335"/>
      <c r="AH532" s="335"/>
      <c r="AI532" s="335"/>
      <c r="AJ532" s="335"/>
      <c r="AK532" s="335"/>
      <c r="AL532" s="335"/>
      <c r="AM532" s="335"/>
      <c r="AN532" s="335"/>
      <c r="AO532" s="334"/>
      <c r="AP532" s="334"/>
      <c r="AQ532" s="334"/>
      <c r="AR532" s="334"/>
      <c r="AS532" s="334"/>
      <c r="AT532" s="334"/>
      <c r="AU532" s="334"/>
      <c r="AV532" s="334"/>
      <c r="AW532" s="334"/>
      <c r="AX532" s="334"/>
      <c r="AY532" s="334"/>
      <c r="AZ532" s="334"/>
      <c r="BA532" s="334"/>
      <c r="BB532" s="334"/>
      <c r="BC532" s="334"/>
      <c r="BD532" s="334"/>
      <c r="BE532" s="334"/>
      <c r="BF532" s="334"/>
      <c r="BG532" s="334"/>
      <c r="BH532" s="334"/>
      <c r="BI532" s="334"/>
      <c r="BJ532" s="334"/>
      <c r="BK532" s="334"/>
      <c r="BL532" s="334"/>
      <c r="BM532" s="334"/>
      <c r="BN532" s="334"/>
      <c r="BO532" s="334"/>
      <c r="BP532" s="334"/>
      <c r="BQ532" s="334"/>
      <c r="BR532" s="334"/>
      <c r="BS532" s="334"/>
      <c r="BT532" s="334"/>
      <c r="BU532" s="334"/>
      <c r="BV532" s="334"/>
      <c r="BW532" s="334"/>
      <c r="BX532" s="334"/>
      <c r="BY532" s="334"/>
      <c r="BZ532" s="334"/>
      <c r="CA532" s="334"/>
      <c r="CB532" s="334"/>
      <c r="CC532" s="334"/>
      <c r="CD532" s="334"/>
      <c r="CE532" s="334"/>
      <c r="CF532" s="334"/>
      <c r="CG532" s="334"/>
      <c r="CH532" s="334"/>
      <c r="CI532" s="334"/>
      <c r="CJ532" s="334"/>
      <c r="CK532" s="334"/>
      <c r="CL532" s="334"/>
      <c r="CM532" s="334"/>
      <c r="CN532" s="334"/>
      <c r="CO532" s="334"/>
      <c r="CP532" s="334"/>
      <c r="CQ532" s="334"/>
      <c r="CR532" s="334"/>
      <c r="CS532" s="334"/>
      <c r="CT532" s="334"/>
      <c r="CU532" s="334"/>
      <c r="CV532" s="334"/>
      <c r="CW532" s="334"/>
      <c r="CX532" s="334"/>
      <c r="CY532" s="334"/>
      <c r="CZ532" s="334"/>
      <c r="DA532" s="334"/>
      <c r="DB532" s="334"/>
      <c r="DC532" s="334"/>
      <c r="DD532" s="334"/>
      <c r="DE532" s="334"/>
      <c r="DF532" s="334"/>
      <c r="DG532" s="334"/>
      <c r="DH532" s="334"/>
      <c r="DI532" s="334"/>
      <c r="DJ532" s="334"/>
      <c r="DK532" s="334"/>
      <c r="DL532" s="334"/>
      <c r="DM532" s="334"/>
      <c r="DN532" s="334"/>
      <c r="DO532" s="334"/>
      <c r="DP532" s="334"/>
      <c r="DQ532" s="334"/>
      <c r="DR532" s="334"/>
      <c r="DS532" s="334"/>
      <c r="DT532" s="334"/>
      <c r="DU532" s="334"/>
      <c r="DV532" s="334"/>
      <c r="DW532" s="334"/>
      <c r="DX532" s="334"/>
      <c r="DY532" s="334"/>
      <c r="DZ532" s="334"/>
      <c r="EA532" s="334"/>
      <c r="EB532" s="334"/>
      <c r="EC532" s="334"/>
      <c r="ED532" s="334"/>
      <c r="EE532" s="334"/>
      <c r="EF532" s="334"/>
      <c r="EG532" s="334"/>
      <c r="EH532" s="334"/>
      <c r="EI532" s="334"/>
      <c r="EJ532" s="334"/>
      <c r="EK532" s="334"/>
      <c r="EL532" s="334"/>
      <c r="EM532" s="334"/>
      <c r="EN532" s="334"/>
      <c r="EO532" s="334"/>
      <c r="EP532" s="334"/>
      <c r="EQ532" s="334"/>
      <c r="ER532" s="334"/>
      <c r="ES532" s="334"/>
      <c r="ET532" s="334"/>
      <c r="EU532" s="334"/>
      <c r="EV532" s="334"/>
      <c r="EW532" s="334"/>
      <c r="EX532" s="334"/>
      <c r="EY532" s="334"/>
      <c r="EZ532" s="334"/>
      <c r="FA532" s="334"/>
      <c r="FB532" s="334"/>
      <c r="FC532" s="334"/>
      <c r="FD532" s="334"/>
      <c r="FE532" s="334"/>
      <c r="FF532" s="334"/>
      <c r="FG532" s="334"/>
      <c r="FH532" s="334"/>
      <c r="FI532" s="334"/>
      <c r="FJ532" s="334"/>
      <c r="FK532" s="334"/>
      <c r="FL532" s="334"/>
      <c r="FM532" s="334"/>
      <c r="FN532" s="334"/>
      <c r="FO532" s="334"/>
      <c r="FP532" s="334"/>
      <c r="FQ532" s="334"/>
      <c r="FR532" s="334"/>
      <c r="FS532" s="334"/>
      <c r="FT532" s="334"/>
      <c r="FU532" s="334"/>
      <c r="FV532" s="334"/>
      <c r="FW532" s="334"/>
      <c r="FX532" s="334"/>
      <c r="FY532" s="334"/>
      <c r="FZ532" s="334"/>
      <c r="GA532" s="334"/>
      <c r="GB532" s="334"/>
      <c r="GC532" s="334"/>
      <c r="GD532" s="334"/>
      <c r="GE532" s="334"/>
      <c r="GF532" s="334"/>
      <c r="GG532" s="334"/>
      <c r="GH532" s="334"/>
      <c r="GI532" s="334"/>
      <c r="GJ532" s="334"/>
      <c r="GK532" s="334"/>
      <c r="GL532" s="334"/>
      <c r="GM532" s="334"/>
      <c r="GN532" s="334"/>
      <c r="GO532" s="334"/>
      <c r="GP532" s="334"/>
      <c r="GQ532" s="334"/>
      <c r="GR532" s="334"/>
      <c r="GS532" s="334"/>
      <c r="GT532" s="334"/>
      <c r="GU532" s="334"/>
      <c r="GV532" s="334"/>
      <c r="GW532" s="334"/>
      <c r="GX532" s="334"/>
      <c r="GY532" s="334"/>
      <c r="GZ532" s="334"/>
      <c r="HA532" s="334"/>
      <c r="HB532" s="334"/>
      <c r="HC532" s="334"/>
      <c r="HD532" s="334"/>
      <c r="HE532" s="334"/>
      <c r="HF532" s="334"/>
      <c r="HG532" s="334"/>
      <c r="HH532" s="334"/>
      <c r="HI532" s="334"/>
      <c r="HJ532" s="334"/>
      <c r="HK532" s="334"/>
      <c r="HL532" s="334"/>
      <c r="HM532" s="334"/>
      <c r="HN532" s="334"/>
      <c r="HO532" s="334"/>
      <c r="HP532" s="334"/>
      <c r="HQ532" s="334"/>
      <c r="HR532" s="334"/>
      <c r="HS532" s="334"/>
      <c r="HT532" s="334"/>
      <c r="HU532" s="334"/>
      <c r="HV532" s="334"/>
      <c r="HW532" s="334"/>
      <c r="HX532" s="334"/>
      <c r="HY532" s="334"/>
      <c r="HZ532" s="334"/>
      <c r="IA532" s="334"/>
      <c r="IB532" s="334"/>
    </row>
    <row r="533" spans="1:236" ht="11.25">
      <c r="A533" s="336">
        <v>397</v>
      </c>
      <c r="B533" s="316" t="s">
        <v>695</v>
      </c>
      <c r="C533" s="339" t="s">
        <v>718</v>
      </c>
      <c r="D533" s="337"/>
      <c r="E533" s="319" t="s">
        <v>852</v>
      </c>
      <c r="F533" s="338">
        <f aca="true" t="shared" si="218" ref="F533:AB533">(F519+F523+F527+F531)</f>
        <v>0.06471605693392507</v>
      </c>
      <c r="G533" s="338">
        <f t="shared" si="218"/>
        <v>0.07879683088113967</v>
      </c>
      <c r="H533" s="338">
        <f t="shared" si="218"/>
        <v>0.06948933002730022</v>
      </c>
      <c r="I533" s="338">
        <f t="shared" si="218"/>
        <v>0.06318546260470644</v>
      </c>
      <c r="J533" s="338">
        <f t="shared" si="218"/>
        <v>0.0583081286101053</v>
      </c>
      <c r="K533" s="338">
        <f t="shared" si="218"/>
        <v>0.058601834379615615</v>
      </c>
      <c r="L533" s="338">
        <f t="shared" si="218"/>
        <v>0.0035477018867271348</v>
      </c>
      <c r="M533" s="338">
        <f t="shared" si="218"/>
        <v>0.050337802436075864</v>
      </c>
      <c r="N533" s="338">
        <f t="shared" si="218"/>
        <v>0.15623143847670443</v>
      </c>
      <c r="O533" s="338">
        <f t="shared" si="218"/>
        <v>0.013934454897761472</v>
      </c>
      <c r="P533" s="335">
        <f t="shared" si="218"/>
        <v>0.07879683088113967</v>
      </c>
      <c r="Q533" s="335">
        <f t="shared" si="218"/>
        <v>0.06948933002730022</v>
      </c>
      <c r="R533" s="335">
        <f t="shared" si="218"/>
        <v>0.06318546260470644</v>
      </c>
      <c r="S533" s="335">
        <f t="shared" si="218"/>
        <v>0.0583081286101053</v>
      </c>
      <c r="T533" s="335">
        <f t="shared" si="218"/>
        <v>0.05780913015751272</v>
      </c>
      <c r="U533" s="335">
        <f t="shared" si="218"/>
        <v>0.05096045206224754</v>
      </c>
      <c r="V533" s="335">
        <f t="shared" si="218"/>
        <v>0.06570973840377083</v>
      </c>
      <c r="W533" s="335">
        <f t="shared" si="218"/>
        <v>0.007753596938996798</v>
      </c>
      <c r="X533" s="335">
        <f t="shared" si="218"/>
        <v>0.050337802436075864</v>
      </c>
      <c r="Y533" s="335">
        <f t="shared" si="218"/>
        <v>0.0032953554144669584</v>
      </c>
      <c r="Z533" s="335">
        <f t="shared" si="218"/>
        <v>0.15623143847670443</v>
      </c>
      <c r="AA533" s="335">
        <f t="shared" si="218"/>
        <v>0.010830430206379962</v>
      </c>
      <c r="AB533" s="335">
        <f t="shared" si="218"/>
        <v>0.06353891641250198</v>
      </c>
      <c r="AC533" s="335"/>
      <c r="AD533" s="335"/>
      <c r="AE533" s="335"/>
      <c r="AF533" s="335"/>
      <c r="AG533" s="335"/>
      <c r="AH533" s="335"/>
      <c r="AI533" s="335"/>
      <c r="AJ533" s="335"/>
      <c r="AK533" s="335"/>
      <c r="AL533" s="335"/>
      <c r="AM533" s="335"/>
      <c r="AN533" s="335"/>
      <c r="AO533" s="338"/>
      <c r="AP533" s="338"/>
      <c r="AQ533" s="338"/>
      <c r="AR533" s="338"/>
      <c r="AS533" s="338"/>
      <c r="AT533" s="338"/>
      <c r="AU533" s="338"/>
      <c r="AV533" s="338"/>
      <c r="AW533" s="338"/>
      <c r="AX533" s="338"/>
      <c r="AY533" s="338"/>
      <c r="AZ533" s="338"/>
      <c r="BA533" s="338"/>
      <c r="BB533" s="338"/>
      <c r="BC533" s="338"/>
      <c r="BD533" s="338"/>
      <c r="BE533" s="338"/>
      <c r="BF533" s="338"/>
      <c r="BG533" s="338"/>
      <c r="BH533" s="338"/>
      <c r="BI533" s="338"/>
      <c r="BJ533" s="338"/>
      <c r="BK533" s="338"/>
      <c r="BL533" s="338"/>
      <c r="BM533" s="338"/>
      <c r="BN533" s="338"/>
      <c r="BO533" s="338"/>
      <c r="BP533" s="338"/>
      <c r="BQ533" s="338"/>
      <c r="BR533" s="338"/>
      <c r="BS533" s="338"/>
      <c r="BT533" s="338"/>
      <c r="BU533" s="338"/>
      <c r="BV533" s="338"/>
      <c r="BW533" s="338"/>
      <c r="BX533" s="338"/>
      <c r="BY533" s="338"/>
      <c r="BZ533" s="338"/>
      <c r="CA533" s="338"/>
      <c r="CB533" s="338"/>
      <c r="CC533" s="338"/>
      <c r="CD533" s="338"/>
      <c r="CE533" s="338"/>
      <c r="CF533" s="338"/>
      <c r="CG533" s="338"/>
      <c r="CH533" s="338"/>
      <c r="CI533" s="338"/>
      <c r="CJ533" s="338"/>
      <c r="CK533" s="338"/>
      <c r="CL533" s="338"/>
      <c r="CM533" s="338"/>
      <c r="CN533" s="338"/>
      <c r="CO533" s="338"/>
      <c r="CP533" s="338"/>
      <c r="CQ533" s="338"/>
      <c r="CR533" s="338"/>
      <c r="CS533" s="338"/>
      <c r="CT533" s="338"/>
      <c r="CU533" s="338"/>
      <c r="CV533" s="338"/>
      <c r="CW533" s="338"/>
      <c r="CX533" s="338"/>
      <c r="CY533" s="338"/>
      <c r="CZ533" s="338"/>
      <c r="DA533" s="338"/>
      <c r="DB533" s="338"/>
      <c r="DC533" s="338"/>
      <c r="DD533" s="338"/>
      <c r="DE533" s="338"/>
      <c r="DF533" s="338"/>
      <c r="DG533" s="338"/>
      <c r="DH533" s="338"/>
      <c r="DI533" s="338"/>
      <c r="DJ533" s="338"/>
      <c r="DK533" s="338"/>
      <c r="DL533" s="338"/>
      <c r="DM533" s="338"/>
      <c r="DN533" s="338"/>
      <c r="DO533" s="338"/>
      <c r="DP533" s="338"/>
      <c r="DQ533" s="338"/>
      <c r="DR533" s="338"/>
      <c r="DS533" s="338"/>
      <c r="DT533" s="338"/>
      <c r="DU533" s="338"/>
      <c r="DV533" s="338"/>
      <c r="DW533" s="338"/>
      <c r="DX533" s="338"/>
      <c r="DY533" s="338"/>
      <c r="DZ533" s="338"/>
      <c r="EA533" s="338"/>
      <c r="EB533" s="338"/>
      <c r="EC533" s="338"/>
      <c r="ED533" s="338"/>
      <c r="EE533" s="338"/>
      <c r="EF533" s="338"/>
      <c r="EG533" s="338"/>
      <c r="EH533" s="338"/>
      <c r="EI533" s="338"/>
      <c r="EJ533" s="338"/>
      <c r="EK533" s="338"/>
      <c r="EL533" s="338"/>
      <c r="EM533" s="338"/>
      <c r="EN533" s="338"/>
      <c r="EO533" s="338"/>
      <c r="EP533" s="338"/>
      <c r="EQ533" s="338"/>
      <c r="ER533" s="338"/>
      <c r="ES533" s="338"/>
      <c r="ET533" s="338"/>
      <c r="EU533" s="338"/>
      <c r="EV533" s="338"/>
      <c r="EW533" s="338"/>
      <c r="EX533" s="338"/>
      <c r="EY533" s="338"/>
      <c r="EZ533" s="338"/>
      <c r="FA533" s="338"/>
      <c r="FB533" s="338"/>
      <c r="FC533" s="338"/>
      <c r="FD533" s="338"/>
      <c r="FE533" s="338"/>
      <c r="FF533" s="338"/>
      <c r="FG533" s="338"/>
      <c r="FH533" s="338"/>
      <c r="FI533" s="338"/>
      <c r="FJ533" s="338"/>
      <c r="FK533" s="338"/>
      <c r="FL533" s="338"/>
      <c r="FM533" s="338"/>
      <c r="FN533" s="338"/>
      <c r="FO533" s="338"/>
      <c r="FP533" s="338"/>
      <c r="FQ533" s="338"/>
      <c r="FR533" s="338"/>
      <c r="FS533" s="338"/>
      <c r="FT533" s="338"/>
      <c r="FU533" s="338"/>
      <c r="FV533" s="338"/>
      <c r="FW533" s="338"/>
      <c r="FX533" s="338"/>
      <c r="FY533" s="338"/>
      <c r="FZ533" s="338"/>
      <c r="GA533" s="338"/>
      <c r="GB533" s="338"/>
      <c r="GC533" s="338"/>
      <c r="GD533" s="338"/>
      <c r="GE533" s="338"/>
      <c r="GF533" s="338"/>
      <c r="GG533" s="338"/>
      <c r="GH533" s="338"/>
      <c r="GI533" s="338"/>
      <c r="GJ533" s="338"/>
      <c r="GK533" s="338"/>
      <c r="GL533" s="338"/>
      <c r="GM533" s="338"/>
      <c r="GN533" s="338"/>
      <c r="GO533" s="338"/>
      <c r="GP533" s="338"/>
      <c r="GQ533" s="338"/>
      <c r="GR533" s="338"/>
      <c r="GS533" s="338"/>
      <c r="GT533" s="338"/>
      <c r="GU533" s="338"/>
      <c r="GV533" s="338"/>
      <c r="GW533" s="338"/>
      <c r="GX533" s="338"/>
      <c r="GY533" s="338"/>
      <c r="GZ533" s="338"/>
      <c r="HA533" s="338"/>
      <c r="HB533" s="338"/>
      <c r="HC533" s="338"/>
      <c r="HD533" s="338"/>
      <c r="HE533" s="338"/>
      <c r="HF533" s="338"/>
      <c r="HG533" s="338"/>
      <c r="HH533" s="338"/>
      <c r="HI533" s="338"/>
      <c r="HJ533" s="338"/>
      <c r="HK533" s="338"/>
      <c r="HL533" s="338"/>
      <c r="HM533" s="338"/>
      <c r="HN533" s="338"/>
      <c r="HO533" s="338"/>
      <c r="HP533" s="338"/>
      <c r="HQ533" s="338"/>
      <c r="HR533" s="338"/>
      <c r="HS533" s="338"/>
      <c r="HT533" s="338"/>
      <c r="HU533" s="338"/>
      <c r="HV533" s="338"/>
      <c r="HW533" s="338"/>
      <c r="HX533" s="338"/>
      <c r="HY533" s="338"/>
      <c r="HZ533" s="338"/>
      <c r="IA533" s="338"/>
      <c r="IB533" s="338"/>
    </row>
    <row r="534" spans="6:236" ht="11.25">
      <c r="F534" s="341"/>
      <c r="G534" s="341"/>
      <c r="H534" s="341"/>
      <c r="I534" s="341"/>
      <c r="J534" s="341"/>
      <c r="K534" s="341"/>
      <c r="L534" s="341"/>
      <c r="M534" s="341"/>
      <c r="N534" s="341"/>
      <c r="O534" s="341"/>
      <c r="P534" s="335"/>
      <c r="Q534" s="335"/>
      <c r="R534" s="335"/>
      <c r="S534" s="335"/>
      <c r="T534" s="335"/>
      <c r="U534" s="335"/>
      <c r="V534" s="335"/>
      <c r="W534" s="335"/>
      <c r="X534" s="335"/>
      <c r="Y534" s="335"/>
      <c r="Z534" s="335"/>
      <c r="AA534" s="335"/>
      <c r="AB534" s="335"/>
      <c r="AC534" s="335"/>
      <c r="AD534" s="335"/>
      <c r="AE534" s="335"/>
      <c r="AF534" s="335"/>
      <c r="AG534" s="335"/>
      <c r="AH534" s="335"/>
      <c r="AI534" s="335"/>
      <c r="AJ534" s="335"/>
      <c r="AK534" s="335"/>
      <c r="AL534" s="335"/>
      <c r="AM534" s="335"/>
      <c r="AN534" s="335"/>
      <c r="AO534" s="341"/>
      <c r="AP534" s="341"/>
      <c r="AQ534" s="341"/>
      <c r="AR534" s="341"/>
      <c r="AS534" s="341"/>
      <c r="AT534" s="341"/>
      <c r="AU534" s="341"/>
      <c r="AV534" s="341"/>
      <c r="AW534" s="341"/>
      <c r="AX534" s="341"/>
      <c r="AY534" s="341"/>
      <c r="AZ534" s="341"/>
      <c r="BA534" s="341"/>
      <c r="BB534" s="341"/>
      <c r="BC534" s="341"/>
      <c r="BD534" s="341"/>
      <c r="BE534" s="341"/>
      <c r="BF534" s="341"/>
      <c r="BG534" s="341"/>
      <c r="BH534" s="341"/>
      <c r="BI534" s="341"/>
      <c r="BJ534" s="341"/>
      <c r="BK534" s="341"/>
      <c r="BL534" s="341"/>
      <c r="BM534" s="341"/>
      <c r="BN534" s="341"/>
      <c r="BO534" s="341"/>
      <c r="BP534" s="341"/>
      <c r="BQ534" s="341"/>
      <c r="BR534" s="341"/>
      <c r="BS534" s="341"/>
      <c r="BT534" s="341"/>
      <c r="BU534" s="341"/>
      <c r="BV534" s="341"/>
      <c r="BW534" s="341"/>
      <c r="BX534" s="341"/>
      <c r="BY534" s="341"/>
      <c r="BZ534" s="341"/>
      <c r="CA534" s="341"/>
      <c r="CB534" s="341"/>
      <c r="CC534" s="341"/>
      <c r="CD534" s="341"/>
      <c r="CE534" s="341"/>
      <c r="CF534" s="341"/>
      <c r="CG534" s="341"/>
      <c r="CH534" s="341"/>
      <c r="CI534" s="341"/>
      <c r="CJ534" s="341"/>
      <c r="CK534" s="341"/>
      <c r="CL534" s="341"/>
      <c r="CM534" s="341"/>
      <c r="CN534" s="341"/>
      <c r="CO534" s="341"/>
      <c r="CP534" s="341"/>
      <c r="CQ534" s="341"/>
      <c r="CR534" s="341"/>
      <c r="CS534" s="341"/>
      <c r="CT534" s="341"/>
      <c r="CU534" s="341"/>
      <c r="CV534" s="341"/>
      <c r="CW534" s="341"/>
      <c r="CX534" s="341"/>
      <c r="CY534" s="341"/>
      <c r="CZ534" s="341"/>
      <c r="DA534" s="341"/>
      <c r="DB534" s="341"/>
      <c r="DC534" s="341"/>
      <c r="DD534" s="341"/>
      <c r="DE534" s="341"/>
      <c r="DF534" s="341"/>
      <c r="DG534" s="341"/>
      <c r="DH534" s="341"/>
      <c r="DI534" s="341"/>
      <c r="DJ534" s="341"/>
      <c r="DK534" s="341"/>
      <c r="DL534" s="341"/>
      <c r="DM534" s="341"/>
      <c r="DN534" s="341"/>
      <c r="DO534" s="341"/>
      <c r="DP534" s="341"/>
      <c r="DQ534" s="341"/>
      <c r="DR534" s="341"/>
      <c r="DS534" s="341"/>
      <c r="DT534" s="341"/>
      <c r="DU534" s="341"/>
      <c r="DV534" s="341"/>
      <c r="DW534" s="341"/>
      <c r="DX534" s="341"/>
      <c r="DY534" s="341"/>
      <c r="DZ534" s="341"/>
      <c r="EA534" s="341"/>
      <c r="EB534" s="341"/>
      <c r="EC534" s="341"/>
      <c r="ED534" s="341"/>
      <c r="EE534" s="341"/>
      <c r="EF534" s="341"/>
      <c r="EG534" s="341"/>
      <c r="EH534" s="341"/>
      <c r="EI534" s="341"/>
      <c r="EJ534" s="341"/>
      <c r="EK534" s="341"/>
      <c r="EL534" s="341"/>
      <c r="EM534" s="341"/>
      <c r="EN534" s="341"/>
      <c r="EO534" s="341"/>
      <c r="EP534" s="341"/>
      <c r="EQ534" s="341"/>
      <c r="ER534" s="341"/>
      <c r="ES534" s="341"/>
      <c r="ET534" s="341"/>
      <c r="EU534" s="341"/>
      <c r="EV534" s="341"/>
      <c r="EW534" s="341"/>
      <c r="EX534" s="341"/>
      <c r="EY534" s="341"/>
      <c r="EZ534" s="341"/>
      <c r="FA534" s="341"/>
      <c r="FB534" s="341"/>
      <c r="FC534" s="341"/>
      <c r="FD534" s="341"/>
      <c r="FE534" s="341"/>
      <c r="FF534" s="341"/>
      <c r="FG534" s="341"/>
      <c r="FH534" s="341"/>
      <c r="FI534" s="341"/>
      <c r="FJ534" s="341"/>
      <c r="FK534" s="341"/>
      <c r="FL534" s="341"/>
      <c r="FM534" s="341"/>
      <c r="FN534" s="341"/>
      <c r="FO534" s="341"/>
      <c r="FP534" s="341"/>
      <c r="FQ534" s="341"/>
      <c r="FR534" s="341"/>
      <c r="FS534" s="341"/>
      <c r="FT534" s="341"/>
      <c r="FU534" s="341"/>
      <c r="FV534" s="341"/>
      <c r="FW534" s="341"/>
      <c r="FX534" s="341"/>
      <c r="FY534" s="341"/>
      <c r="FZ534" s="341"/>
      <c r="GA534" s="341"/>
      <c r="GB534" s="341"/>
      <c r="GC534" s="341"/>
      <c r="GD534" s="341"/>
      <c r="GE534" s="341"/>
      <c r="GF534" s="341"/>
      <c r="GG534" s="341"/>
      <c r="GH534" s="341"/>
      <c r="GI534" s="341"/>
      <c r="GJ534" s="341"/>
      <c r="GK534" s="341"/>
      <c r="GL534" s="341"/>
      <c r="GM534" s="341"/>
      <c r="GN534" s="341"/>
      <c r="GO534" s="341"/>
      <c r="GP534" s="341"/>
      <c r="GQ534" s="341"/>
      <c r="GR534" s="341"/>
      <c r="GS534" s="341"/>
      <c r="GT534" s="341"/>
      <c r="GU534" s="341"/>
      <c r="GV534" s="341"/>
      <c r="GW534" s="341"/>
      <c r="GX534" s="341"/>
      <c r="GY534" s="341"/>
      <c r="GZ534" s="341"/>
      <c r="HA534" s="341"/>
      <c r="HB534" s="341"/>
      <c r="HC534" s="341"/>
      <c r="HD534" s="341"/>
      <c r="HE534" s="341"/>
      <c r="HF534" s="341"/>
      <c r="HG534" s="341"/>
      <c r="HH534" s="341"/>
      <c r="HI534" s="341"/>
      <c r="HJ534" s="341"/>
      <c r="HK534" s="341"/>
      <c r="HL534" s="341"/>
      <c r="HM534" s="341"/>
      <c r="HN534" s="341"/>
      <c r="HO534" s="341"/>
      <c r="HP534" s="341"/>
      <c r="HQ534" s="341"/>
      <c r="HR534" s="341"/>
      <c r="HS534" s="341"/>
      <c r="HT534" s="341"/>
      <c r="HU534" s="341"/>
      <c r="HV534" s="341"/>
      <c r="HW534" s="341"/>
      <c r="HX534" s="341"/>
      <c r="HY534" s="341"/>
      <c r="HZ534" s="341"/>
      <c r="IA534" s="341"/>
      <c r="IB534" s="341"/>
    </row>
    <row r="535" spans="1:236" ht="11.25">
      <c r="A535" s="253">
        <v>398</v>
      </c>
      <c r="B535" s="330" t="s">
        <v>698</v>
      </c>
      <c r="C535" s="262" t="s">
        <v>719</v>
      </c>
      <c r="E535" s="260" t="s">
        <v>852</v>
      </c>
      <c r="F535" s="334">
        <f aca="true" t="shared" si="219" ref="F535:AB535">(F517+F521+F525+F529)</f>
        <v>0.004468308797118103</v>
      </c>
      <c r="G535" s="334">
        <f t="shared" si="219"/>
        <v>0.006052976061057829</v>
      </c>
      <c r="H535" s="334">
        <f t="shared" si="219"/>
        <v>0.004759759473883824</v>
      </c>
      <c r="I535" s="334">
        <f t="shared" si="219"/>
        <v>0.00335516794672269</v>
      </c>
      <c r="J535" s="334">
        <f t="shared" si="219"/>
        <v>0.0028118222817658605</v>
      </c>
      <c r="K535" s="334">
        <f t="shared" si="219"/>
        <v>0.0030759059299073047</v>
      </c>
      <c r="L535" s="334">
        <f t="shared" si="219"/>
        <v>0.0004196788220105172</v>
      </c>
      <c r="M535" s="334">
        <f t="shared" si="219"/>
        <v>0.0025382796346038058</v>
      </c>
      <c r="N535" s="334">
        <f t="shared" si="219"/>
        <v>0.023742963051656674</v>
      </c>
      <c r="O535" s="334">
        <f t="shared" si="219"/>
        <v>0.0013417327059193377</v>
      </c>
      <c r="P535" s="335">
        <f t="shared" si="219"/>
        <v>0.006052976061057829</v>
      </c>
      <c r="Q535" s="335">
        <f t="shared" si="219"/>
        <v>0.004759759473883824</v>
      </c>
      <c r="R535" s="335">
        <f t="shared" si="219"/>
        <v>0.00335516794672269</v>
      </c>
      <c r="S535" s="335">
        <f t="shared" si="219"/>
        <v>0.0028118222817658605</v>
      </c>
      <c r="T535" s="335">
        <f t="shared" si="219"/>
        <v>0.0028674675719007566</v>
      </c>
      <c r="U535" s="335">
        <f t="shared" si="219"/>
        <v>0.002787255480367872</v>
      </c>
      <c r="V535" s="335">
        <f t="shared" si="219"/>
        <v>0.004900061512652145</v>
      </c>
      <c r="W535" s="335">
        <f t="shared" si="219"/>
        <v>0.0009355279327060604</v>
      </c>
      <c r="X535" s="335">
        <f t="shared" si="219"/>
        <v>0.0025382796346038058</v>
      </c>
      <c r="Y535" s="335">
        <f t="shared" si="219"/>
        <v>0.00038872876222899175</v>
      </c>
      <c r="Z535" s="335">
        <f t="shared" si="219"/>
        <v>0.023742963051656674</v>
      </c>
      <c r="AA535" s="335">
        <f t="shared" si="219"/>
        <v>0.001168705092211245</v>
      </c>
      <c r="AB535" s="335">
        <f t="shared" si="219"/>
        <v>0.004106833650187415</v>
      </c>
      <c r="AC535" s="335"/>
      <c r="AD535" s="335"/>
      <c r="AE535" s="335"/>
      <c r="AF535" s="335"/>
      <c r="AG535" s="335"/>
      <c r="AH535" s="335"/>
      <c r="AI535" s="335"/>
      <c r="AJ535" s="335"/>
      <c r="AK535" s="335"/>
      <c r="AL535" s="335"/>
      <c r="AM535" s="335"/>
      <c r="AN535" s="335"/>
      <c r="AO535" s="334"/>
      <c r="AP535" s="334"/>
      <c r="AQ535" s="334"/>
      <c r="AR535" s="334"/>
      <c r="AS535" s="334"/>
      <c r="AT535" s="334"/>
      <c r="AU535" s="334"/>
      <c r="AV535" s="334"/>
      <c r="AW535" s="334"/>
      <c r="AX535" s="334"/>
      <c r="AY535" s="334"/>
      <c r="AZ535" s="334"/>
      <c r="BA535" s="334"/>
      <c r="BB535" s="334"/>
      <c r="BC535" s="334"/>
      <c r="BD535" s="334"/>
      <c r="BE535" s="334"/>
      <c r="BF535" s="334"/>
      <c r="BG535" s="334"/>
      <c r="BH535" s="334"/>
      <c r="BI535" s="334"/>
      <c r="BJ535" s="334"/>
      <c r="BK535" s="334"/>
      <c r="BL535" s="334"/>
      <c r="BM535" s="334"/>
      <c r="BN535" s="334"/>
      <c r="BO535" s="334"/>
      <c r="BP535" s="334"/>
      <c r="BQ535" s="334"/>
      <c r="BR535" s="334"/>
      <c r="BS535" s="334"/>
      <c r="BT535" s="334"/>
      <c r="BU535" s="334"/>
      <c r="BV535" s="334"/>
      <c r="BW535" s="334"/>
      <c r="BX535" s="334"/>
      <c r="BY535" s="334"/>
      <c r="BZ535" s="334"/>
      <c r="CA535" s="334"/>
      <c r="CB535" s="334"/>
      <c r="CC535" s="334"/>
      <c r="CD535" s="334"/>
      <c r="CE535" s="334"/>
      <c r="CF535" s="334"/>
      <c r="CG535" s="334"/>
      <c r="CH535" s="334"/>
      <c r="CI535" s="334"/>
      <c r="CJ535" s="334"/>
      <c r="CK535" s="334"/>
      <c r="CL535" s="334"/>
      <c r="CM535" s="334"/>
      <c r="CN535" s="334"/>
      <c r="CO535" s="334"/>
      <c r="CP535" s="334"/>
      <c r="CQ535" s="334"/>
      <c r="CR535" s="334"/>
      <c r="CS535" s="334"/>
      <c r="CT535" s="334"/>
      <c r="CU535" s="334"/>
      <c r="CV535" s="334"/>
      <c r="CW535" s="334"/>
      <c r="CX535" s="334"/>
      <c r="CY535" s="334"/>
      <c r="CZ535" s="334"/>
      <c r="DA535" s="334"/>
      <c r="DB535" s="334"/>
      <c r="DC535" s="334"/>
      <c r="DD535" s="334"/>
      <c r="DE535" s="334"/>
      <c r="DF535" s="334"/>
      <c r="DG535" s="334"/>
      <c r="DH535" s="334"/>
      <c r="DI535" s="334"/>
      <c r="DJ535" s="334"/>
      <c r="DK535" s="334"/>
      <c r="DL535" s="334"/>
      <c r="DM535" s="334"/>
      <c r="DN535" s="334"/>
      <c r="DO535" s="334"/>
      <c r="DP535" s="334"/>
      <c r="DQ535" s="334"/>
      <c r="DR535" s="334"/>
      <c r="DS535" s="334"/>
      <c r="DT535" s="334"/>
      <c r="DU535" s="334"/>
      <c r="DV535" s="334"/>
      <c r="DW535" s="334"/>
      <c r="DX535" s="334"/>
      <c r="DY535" s="334"/>
      <c r="DZ535" s="334"/>
      <c r="EA535" s="334"/>
      <c r="EB535" s="334"/>
      <c r="EC535" s="334"/>
      <c r="ED535" s="334"/>
      <c r="EE535" s="334"/>
      <c r="EF535" s="334"/>
      <c r="EG535" s="334"/>
      <c r="EH535" s="334"/>
      <c r="EI535" s="334"/>
      <c r="EJ535" s="334"/>
      <c r="EK535" s="334"/>
      <c r="EL535" s="334"/>
      <c r="EM535" s="334"/>
      <c r="EN535" s="334"/>
      <c r="EO535" s="334"/>
      <c r="EP535" s="334"/>
      <c r="EQ535" s="334"/>
      <c r="ER535" s="334"/>
      <c r="ES535" s="334"/>
      <c r="ET535" s="334"/>
      <c r="EU535" s="334"/>
      <c r="EV535" s="334"/>
      <c r="EW535" s="334"/>
      <c r="EX535" s="334"/>
      <c r="EY535" s="334"/>
      <c r="EZ535" s="334"/>
      <c r="FA535" s="334"/>
      <c r="FB535" s="334"/>
      <c r="FC535" s="334"/>
      <c r="FD535" s="334"/>
      <c r="FE535" s="334"/>
      <c r="FF535" s="334"/>
      <c r="FG535" s="334"/>
      <c r="FH535" s="334"/>
      <c r="FI535" s="334"/>
      <c r="FJ535" s="334"/>
      <c r="FK535" s="334"/>
      <c r="FL535" s="334"/>
      <c r="FM535" s="334"/>
      <c r="FN535" s="334"/>
      <c r="FO535" s="334"/>
      <c r="FP535" s="334"/>
      <c r="FQ535" s="334"/>
      <c r="FR535" s="334"/>
      <c r="FS535" s="334"/>
      <c r="FT535" s="334"/>
      <c r="FU535" s="334"/>
      <c r="FV535" s="334"/>
      <c r="FW535" s="334"/>
      <c r="FX535" s="334"/>
      <c r="FY535" s="334"/>
      <c r="FZ535" s="334"/>
      <c r="GA535" s="334"/>
      <c r="GB535" s="334"/>
      <c r="GC535" s="334"/>
      <c r="GD535" s="334"/>
      <c r="GE535" s="334"/>
      <c r="GF535" s="334"/>
      <c r="GG535" s="334"/>
      <c r="GH535" s="334"/>
      <c r="GI535" s="334"/>
      <c r="GJ535" s="334"/>
      <c r="GK535" s="334"/>
      <c r="GL535" s="334"/>
      <c r="GM535" s="334"/>
      <c r="GN535" s="334"/>
      <c r="GO535" s="334"/>
      <c r="GP535" s="334"/>
      <c r="GQ535" s="334"/>
      <c r="GR535" s="334"/>
      <c r="GS535" s="334"/>
      <c r="GT535" s="334"/>
      <c r="GU535" s="334"/>
      <c r="GV535" s="334"/>
      <c r="GW535" s="334"/>
      <c r="GX535" s="334"/>
      <c r="GY535" s="334"/>
      <c r="GZ535" s="334"/>
      <c r="HA535" s="334"/>
      <c r="HB535" s="334"/>
      <c r="HC535" s="334"/>
      <c r="HD535" s="334"/>
      <c r="HE535" s="334"/>
      <c r="HF535" s="334"/>
      <c r="HG535" s="334"/>
      <c r="HH535" s="334"/>
      <c r="HI535" s="334"/>
      <c r="HJ535" s="334"/>
      <c r="HK535" s="334"/>
      <c r="HL535" s="334"/>
      <c r="HM535" s="334"/>
      <c r="HN535" s="334"/>
      <c r="HO535" s="334"/>
      <c r="HP535" s="334"/>
      <c r="HQ535" s="334"/>
      <c r="HR535" s="334"/>
      <c r="HS535" s="334"/>
      <c r="HT535" s="334"/>
      <c r="HU535" s="334"/>
      <c r="HV535" s="334"/>
      <c r="HW535" s="334"/>
      <c r="HX535" s="334"/>
      <c r="HY535" s="334"/>
      <c r="HZ535" s="334"/>
      <c r="IA535" s="334"/>
      <c r="IB535" s="334"/>
    </row>
    <row r="536" spans="1:236" ht="11.25">
      <c r="A536" s="253">
        <v>399</v>
      </c>
      <c r="B536" s="330" t="s">
        <v>608</v>
      </c>
      <c r="C536" s="262" t="s">
        <v>720</v>
      </c>
      <c r="E536" s="260" t="s">
        <v>852</v>
      </c>
      <c r="F536" s="334">
        <f aca="true" t="shared" si="220" ref="F536:AB536">(F518+F522+F526+F530)</f>
        <v>0.006427595695080663</v>
      </c>
      <c r="G536" s="334">
        <f t="shared" si="220"/>
        <v>0.00784323818081641</v>
      </c>
      <c r="H536" s="334">
        <f t="shared" si="220"/>
        <v>0.007031727638729425</v>
      </c>
      <c r="I536" s="334">
        <f t="shared" si="220"/>
        <v>0.006562341456038158</v>
      </c>
      <c r="J536" s="334">
        <f t="shared" si="220"/>
        <v>0.005438593696675982</v>
      </c>
      <c r="K536" s="334">
        <f t="shared" si="220"/>
        <v>0.0052495851719579455</v>
      </c>
      <c r="L536" s="334">
        <f t="shared" si="220"/>
        <v>0.0007725066618902673</v>
      </c>
      <c r="M536" s="334">
        <f t="shared" si="220"/>
        <v>0.003622185229301534</v>
      </c>
      <c r="N536" s="334">
        <f t="shared" si="220"/>
        <v>0.017178525641420334</v>
      </c>
      <c r="O536" s="334">
        <f t="shared" si="220"/>
        <v>0.0020227854635950144</v>
      </c>
      <c r="P536" s="335">
        <f t="shared" si="220"/>
        <v>0.00784323818081641</v>
      </c>
      <c r="Q536" s="335">
        <f t="shared" si="220"/>
        <v>0.007031727638729425</v>
      </c>
      <c r="R536" s="335">
        <f t="shared" si="220"/>
        <v>0.006562341456038158</v>
      </c>
      <c r="S536" s="335">
        <f t="shared" si="220"/>
        <v>0.005438593696675982</v>
      </c>
      <c r="T536" s="335">
        <f t="shared" si="220"/>
        <v>0.0050688102160792265</v>
      </c>
      <c r="U536" s="335">
        <f t="shared" si="220"/>
        <v>0.0035144957760976582</v>
      </c>
      <c r="V536" s="335">
        <f t="shared" si="220"/>
        <v>0.006870335686632735</v>
      </c>
      <c r="W536" s="335">
        <f t="shared" si="220"/>
        <v>0.0014319028060206412</v>
      </c>
      <c r="X536" s="335">
        <f t="shared" si="220"/>
        <v>0.003622185229301534</v>
      </c>
      <c r="Y536" s="335">
        <f t="shared" si="220"/>
        <v>0.0007329440268921666</v>
      </c>
      <c r="Z536" s="335">
        <f t="shared" si="220"/>
        <v>0.017178525641420334</v>
      </c>
      <c r="AA536" s="335">
        <f t="shared" si="220"/>
        <v>0.0017529673316537136</v>
      </c>
      <c r="AB536" s="335">
        <f t="shared" si="220"/>
        <v>0.006334665835881781</v>
      </c>
      <c r="AC536" s="335"/>
      <c r="AD536" s="335"/>
      <c r="AE536" s="335"/>
      <c r="AF536" s="335"/>
      <c r="AG536" s="335"/>
      <c r="AH536" s="335"/>
      <c r="AI536" s="335"/>
      <c r="AJ536" s="335"/>
      <c r="AK536" s="335"/>
      <c r="AL536" s="335"/>
      <c r="AM536" s="335"/>
      <c r="AN536" s="335"/>
      <c r="AO536" s="334"/>
      <c r="AP536" s="334"/>
      <c r="AQ536" s="334"/>
      <c r="AR536" s="334"/>
      <c r="AS536" s="334"/>
      <c r="AT536" s="334"/>
      <c r="AU536" s="334"/>
      <c r="AV536" s="334"/>
      <c r="AW536" s="334"/>
      <c r="AX536" s="334"/>
      <c r="AY536" s="334"/>
      <c r="AZ536" s="334"/>
      <c r="BA536" s="334"/>
      <c r="BB536" s="334"/>
      <c r="BC536" s="334"/>
      <c r="BD536" s="334"/>
      <c r="BE536" s="334"/>
      <c r="BF536" s="334"/>
      <c r="BG536" s="334"/>
      <c r="BH536" s="334"/>
      <c r="BI536" s="334"/>
      <c r="BJ536" s="334"/>
      <c r="BK536" s="334"/>
      <c r="BL536" s="334"/>
      <c r="BM536" s="334"/>
      <c r="BN536" s="334"/>
      <c r="BO536" s="334"/>
      <c r="BP536" s="334"/>
      <c r="BQ536" s="334"/>
      <c r="BR536" s="334"/>
      <c r="BS536" s="334"/>
      <c r="BT536" s="334"/>
      <c r="BU536" s="334"/>
      <c r="BV536" s="334"/>
      <c r="BW536" s="334"/>
      <c r="BX536" s="334"/>
      <c r="BY536" s="334"/>
      <c r="BZ536" s="334"/>
      <c r="CA536" s="334"/>
      <c r="CB536" s="334"/>
      <c r="CC536" s="334"/>
      <c r="CD536" s="334"/>
      <c r="CE536" s="334"/>
      <c r="CF536" s="334"/>
      <c r="CG536" s="334"/>
      <c r="CH536" s="334"/>
      <c r="CI536" s="334"/>
      <c r="CJ536" s="334"/>
      <c r="CK536" s="334"/>
      <c r="CL536" s="334"/>
      <c r="CM536" s="334"/>
      <c r="CN536" s="334"/>
      <c r="CO536" s="334"/>
      <c r="CP536" s="334"/>
      <c r="CQ536" s="334"/>
      <c r="CR536" s="334"/>
      <c r="CS536" s="334"/>
      <c r="CT536" s="334"/>
      <c r="CU536" s="334"/>
      <c r="CV536" s="334"/>
      <c r="CW536" s="334"/>
      <c r="CX536" s="334"/>
      <c r="CY536" s="334"/>
      <c r="CZ536" s="334"/>
      <c r="DA536" s="334"/>
      <c r="DB536" s="334"/>
      <c r="DC536" s="334"/>
      <c r="DD536" s="334"/>
      <c r="DE536" s="334"/>
      <c r="DF536" s="334"/>
      <c r="DG536" s="334"/>
      <c r="DH536" s="334"/>
      <c r="DI536" s="334"/>
      <c r="DJ536" s="334"/>
      <c r="DK536" s="334"/>
      <c r="DL536" s="334"/>
      <c r="DM536" s="334"/>
      <c r="DN536" s="334"/>
      <c r="DO536" s="334"/>
      <c r="DP536" s="334"/>
      <c r="DQ536" s="334"/>
      <c r="DR536" s="334"/>
      <c r="DS536" s="334"/>
      <c r="DT536" s="334"/>
      <c r="DU536" s="334"/>
      <c r="DV536" s="334"/>
      <c r="DW536" s="334"/>
      <c r="DX536" s="334"/>
      <c r="DY536" s="334"/>
      <c r="DZ536" s="334"/>
      <c r="EA536" s="334"/>
      <c r="EB536" s="334"/>
      <c r="EC536" s="334"/>
      <c r="ED536" s="334"/>
      <c r="EE536" s="334"/>
      <c r="EF536" s="334"/>
      <c r="EG536" s="334"/>
      <c r="EH536" s="334"/>
      <c r="EI536" s="334"/>
      <c r="EJ536" s="334"/>
      <c r="EK536" s="334"/>
      <c r="EL536" s="334"/>
      <c r="EM536" s="334"/>
      <c r="EN536" s="334"/>
      <c r="EO536" s="334"/>
      <c r="EP536" s="334"/>
      <c r="EQ536" s="334"/>
      <c r="ER536" s="334"/>
      <c r="ES536" s="334"/>
      <c r="ET536" s="334"/>
      <c r="EU536" s="334"/>
      <c r="EV536" s="334"/>
      <c r="EW536" s="334"/>
      <c r="EX536" s="334"/>
      <c r="EY536" s="334"/>
      <c r="EZ536" s="334"/>
      <c r="FA536" s="334"/>
      <c r="FB536" s="334"/>
      <c r="FC536" s="334"/>
      <c r="FD536" s="334"/>
      <c r="FE536" s="334"/>
      <c r="FF536" s="334"/>
      <c r="FG536" s="334"/>
      <c r="FH536" s="334"/>
      <c r="FI536" s="334"/>
      <c r="FJ536" s="334"/>
      <c r="FK536" s="334"/>
      <c r="FL536" s="334"/>
      <c r="FM536" s="334"/>
      <c r="FN536" s="334"/>
      <c r="FO536" s="334"/>
      <c r="FP536" s="334"/>
      <c r="FQ536" s="334"/>
      <c r="FR536" s="334"/>
      <c r="FS536" s="334"/>
      <c r="FT536" s="334"/>
      <c r="FU536" s="334"/>
      <c r="FV536" s="334"/>
      <c r="FW536" s="334"/>
      <c r="FX536" s="334"/>
      <c r="FY536" s="334"/>
      <c r="FZ536" s="334"/>
      <c r="GA536" s="334"/>
      <c r="GB536" s="334"/>
      <c r="GC536" s="334"/>
      <c r="GD536" s="334"/>
      <c r="GE536" s="334"/>
      <c r="GF536" s="334"/>
      <c r="GG536" s="334"/>
      <c r="GH536" s="334"/>
      <c r="GI536" s="334"/>
      <c r="GJ536" s="334"/>
      <c r="GK536" s="334"/>
      <c r="GL536" s="334"/>
      <c r="GM536" s="334"/>
      <c r="GN536" s="334"/>
      <c r="GO536" s="334"/>
      <c r="GP536" s="334"/>
      <c r="GQ536" s="334"/>
      <c r="GR536" s="334"/>
      <c r="GS536" s="334"/>
      <c r="GT536" s="334"/>
      <c r="GU536" s="334"/>
      <c r="GV536" s="334"/>
      <c r="GW536" s="334"/>
      <c r="GX536" s="334"/>
      <c r="GY536" s="334"/>
      <c r="GZ536" s="334"/>
      <c r="HA536" s="334"/>
      <c r="HB536" s="334"/>
      <c r="HC536" s="334"/>
      <c r="HD536" s="334"/>
      <c r="HE536" s="334"/>
      <c r="HF536" s="334"/>
      <c r="HG536" s="334"/>
      <c r="HH536" s="334"/>
      <c r="HI536" s="334"/>
      <c r="HJ536" s="334"/>
      <c r="HK536" s="334"/>
      <c r="HL536" s="334"/>
      <c r="HM536" s="334"/>
      <c r="HN536" s="334"/>
      <c r="HO536" s="334"/>
      <c r="HP536" s="334"/>
      <c r="HQ536" s="334"/>
      <c r="HR536" s="334"/>
      <c r="HS536" s="334"/>
      <c r="HT536" s="334"/>
      <c r="HU536" s="334"/>
      <c r="HV536" s="334"/>
      <c r="HW536" s="334"/>
      <c r="HX536" s="334"/>
      <c r="HY536" s="334"/>
      <c r="HZ536" s="334"/>
      <c r="IA536" s="334"/>
      <c r="IB536" s="334"/>
    </row>
    <row r="537" spans="6:236" ht="11.25">
      <c r="F537" s="341"/>
      <c r="G537" s="341"/>
      <c r="H537" s="341"/>
      <c r="I537" s="341"/>
      <c r="J537" s="341"/>
      <c r="K537" s="341"/>
      <c r="L537" s="341"/>
      <c r="M537" s="341"/>
      <c r="N537" s="341"/>
      <c r="O537" s="341"/>
      <c r="P537" s="335"/>
      <c r="Q537" s="335"/>
      <c r="R537" s="335"/>
      <c r="S537" s="335"/>
      <c r="T537" s="335"/>
      <c r="U537" s="335"/>
      <c r="V537" s="335"/>
      <c r="W537" s="335"/>
      <c r="X537" s="335"/>
      <c r="Y537" s="335"/>
      <c r="Z537" s="335"/>
      <c r="AA537" s="335"/>
      <c r="AB537" s="335"/>
      <c r="AC537" s="335"/>
      <c r="AD537" s="335"/>
      <c r="AE537" s="335"/>
      <c r="AF537" s="335"/>
      <c r="AG537" s="335"/>
      <c r="AH537" s="335"/>
      <c r="AI537" s="335"/>
      <c r="AJ537" s="335"/>
      <c r="AK537" s="335"/>
      <c r="AL537" s="335"/>
      <c r="AM537" s="335"/>
      <c r="AN537" s="335"/>
      <c r="AO537" s="341"/>
      <c r="AP537" s="341"/>
      <c r="AQ537" s="341"/>
      <c r="AR537" s="341"/>
      <c r="AS537" s="341"/>
      <c r="AT537" s="341"/>
      <c r="AU537" s="341"/>
      <c r="AV537" s="341"/>
      <c r="AW537" s="341"/>
      <c r="AX537" s="341"/>
      <c r="AY537" s="341"/>
      <c r="AZ537" s="341"/>
      <c r="BA537" s="341"/>
      <c r="BB537" s="341"/>
      <c r="BC537" s="341"/>
      <c r="BD537" s="341"/>
      <c r="BE537" s="341"/>
      <c r="BF537" s="341"/>
      <c r="BG537" s="341"/>
      <c r="BH537" s="341"/>
      <c r="BI537" s="341"/>
      <c r="BJ537" s="341"/>
      <c r="BK537" s="341"/>
      <c r="BL537" s="341"/>
      <c r="BM537" s="341"/>
      <c r="BN537" s="341"/>
      <c r="BO537" s="341"/>
      <c r="BP537" s="341"/>
      <c r="BQ537" s="341"/>
      <c r="BR537" s="341"/>
      <c r="BS537" s="341"/>
      <c r="BT537" s="341"/>
      <c r="BU537" s="341"/>
      <c r="BV537" s="341"/>
      <c r="BW537" s="341"/>
      <c r="BX537" s="341"/>
      <c r="BY537" s="341"/>
      <c r="BZ537" s="341"/>
      <c r="CA537" s="341"/>
      <c r="CB537" s="341"/>
      <c r="CC537" s="341"/>
      <c r="CD537" s="341"/>
      <c r="CE537" s="341"/>
      <c r="CF537" s="341"/>
      <c r="CG537" s="341"/>
      <c r="CH537" s="341"/>
      <c r="CI537" s="341"/>
      <c r="CJ537" s="341"/>
      <c r="CK537" s="341"/>
      <c r="CL537" s="341"/>
      <c r="CM537" s="341"/>
      <c r="CN537" s="341"/>
      <c r="CO537" s="341"/>
      <c r="CP537" s="341"/>
      <c r="CQ537" s="341"/>
      <c r="CR537" s="341"/>
      <c r="CS537" s="341"/>
      <c r="CT537" s="341"/>
      <c r="CU537" s="341"/>
      <c r="CV537" s="341"/>
      <c r="CW537" s="341"/>
      <c r="CX537" s="341"/>
      <c r="CY537" s="341"/>
      <c r="CZ537" s="341"/>
      <c r="DA537" s="341"/>
      <c r="DB537" s="341"/>
      <c r="DC537" s="341"/>
      <c r="DD537" s="341"/>
      <c r="DE537" s="341"/>
      <c r="DF537" s="341"/>
      <c r="DG537" s="341"/>
      <c r="DH537" s="341"/>
      <c r="DI537" s="341"/>
      <c r="DJ537" s="341"/>
      <c r="DK537" s="341"/>
      <c r="DL537" s="341"/>
      <c r="DM537" s="341"/>
      <c r="DN537" s="341"/>
      <c r="DO537" s="341"/>
      <c r="DP537" s="341"/>
      <c r="DQ537" s="341"/>
      <c r="DR537" s="341"/>
      <c r="DS537" s="341"/>
      <c r="DT537" s="341"/>
      <c r="DU537" s="341"/>
      <c r="DV537" s="341"/>
      <c r="DW537" s="341"/>
      <c r="DX537" s="341"/>
      <c r="DY537" s="341"/>
      <c r="DZ537" s="341"/>
      <c r="EA537" s="341"/>
      <c r="EB537" s="341"/>
      <c r="EC537" s="341"/>
      <c r="ED537" s="341"/>
      <c r="EE537" s="341"/>
      <c r="EF537" s="341"/>
      <c r="EG537" s="341"/>
      <c r="EH537" s="341"/>
      <c r="EI537" s="341"/>
      <c r="EJ537" s="341"/>
      <c r="EK537" s="341"/>
      <c r="EL537" s="341"/>
      <c r="EM537" s="341"/>
      <c r="EN537" s="341"/>
      <c r="EO537" s="341"/>
      <c r="EP537" s="341"/>
      <c r="EQ537" s="341"/>
      <c r="ER537" s="341"/>
      <c r="ES537" s="341"/>
      <c r="ET537" s="341"/>
      <c r="EU537" s="341"/>
      <c r="EV537" s="341"/>
      <c r="EW537" s="341"/>
      <c r="EX537" s="341"/>
      <c r="EY537" s="341"/>
      <c r="EZ537" s="341"/>
      <c r="FA537" s="341"/>
      <c r="FB537" s="341"/>
      <c r="FC537" s="341"/>
      <c r="FD537" s="341"/>
      <c r="FE537" s="341"/>
      <c r="FF537" s="341"/>
      <c r="FG537" s="341"/>
      <c r="FH537" s="341"/>
      <c r="FI537" s="341"/>
      <c r="FJ537" s="341"/>
      <c r="FK537" s="341"/>
      <c r="FL537" s="341"/>
      <c r="FM537" s="341"/>
      <c r="FN537" s="341"/>
      <c r="FO537" s="341"/>
      <c r="FP537" s="341"/>
      <c r="FQ537" s="341"/>
      <c r="FR537" s="341"/>
      <c r="FS537" s="341"/>
      <c r="FT537" s="341"/>
      <c r="FU537" s="341"/>
      <c r="FV537" s="341"/>
      <c r="FW537" s="341"/>
      <c r="FX537" s="341"/>
      <c r="FY537" s="341"/>
      <c r="FZ537" s="341"/>
      <c r="GA537" s="341"/>
      <c r="GB537" s="341"/>
      <c r="GC537" s="341"/>
      <c r="GD537" s="341"/>
      <c r="GE537" s="341"/>
      <c r="GF537" s="341"/>
      <c r="GG537" s="341"/>
      <c r="GH537" s="341"/>
      <c r="GI537" s="341"/>
      <c r="GJ537" s="341"/>
      <c r="GK537" s="341"/>
      <c r="GL537" s="341"/>
      <c r="GM537" s="341"/>
      <c r="GN537" s="341"/>
      <c r="GO537" s="341"/>
      <c r="GP537" s="341"/>
      <c r="GQ537" s="341"/>
      <c r="GR537" s="341"/>
      <c r="GS537" s="341"/>
      <c r="GT537" s="341"/>
      <c r="GU537" s="341"/>
      <c r="GV537" s="341"/>
      <c r="GW537" s="341"/>
      <c r="GX537" s="341"/>
      <c r="GY537" s="341"/>
      <c r="GZ537" s="341"/>
      <c r="HA537" s="341"/>
      <c r="HB537" s="341"/>
      <c r="HC537" s="341"/>
      <c r="HD537" s="341"/>
      <c r="HE537" s="341"/>
      <c r="HF537" s="341"/>
      <c r="HG537" s="341"/>
      <c r="HH537" s="341"/>
      <c r="HI537" s="341"/>
      <c r="HJ537" s="341"/>
      <c r="HK537" s="341"/>
      <c r="HL537" s="341"/>
      <c r="HM537" s="341"/>
      <c r="HN537" s="341"/>
      <c r="HO537" s="341"/>
      <c r="HP537" s="341"/>
      <c r="HQ537" s="341"/>
      <c r="HR537" s="341"/>
      <c r="HS537" s="341"/>
      <c r="HT537" s="341"/>
      <c r="HU537" s="341"/>
      <c r="HV537" s="341"/>
      <c r="HW537" s="341"/>
      <c r="HX537" s="341"/>
      <c r="HY537" s="341"/>
      <c r="HZ537" s="341"/>
      <c r="IA537" s="341"/>
      <c r="IB537" s="341"/>
    </row>
    <row r="538" spans="1:236" ht="11.25">
      <c r="A538" s="342">
        <v>400</v>
      </c>
      <c r="B538" s="343" t="s">
        <v>721</v>
      </c>
      <c r="C538" s="344" t="s">
        <v>722</v>
      </c>
      <c r="D538" s="345"/>
      <c r="E538" s="346" t="s">
        <v>852</v>
      </c>
      <c r="F538" s="347">
        <f aca="true" t="shared" si="221" ref="F538:AB538">(F519)</f>
        <v>0.04515933121962858</v>
      </c>
      <c r="G538" s="347">
        <f t="shared" si="221"/>
        <v>0.05156305989105171</v>
      </c>
      <c r="H538" s="347">
        <f t="shared" si="221"/>
        <v>0.048719608333720986</v>
      </c>
      <c r="I538" s="347">
        <f t="shared" si="221"/>
        <v>0.048568808397575526</v>
      </c>
      <c r="J538" s="347">
        <f t="shared" si="221"/>
        <v>0.04807235348480909</v>
      </c>
      <c r="K538" s="347">
        <f t="shared" si="221"/>
        <v>0.04668128853649193</v>
      </c>
      <c r="L538" s="347">
        <f t="shared" si="221"/>
        <v>0.0008178049936356608</v>
      </c>
      <c r="M538" s="347">
        <f t="shared" si="221"/>
        <v>0.04586140742415473</v>
      </c>
      <c r="N538" s="347">
        <f t="shared" si="221"/>
        <v>0.045112158115457136</v>
      </c>
      <c r="O538" s="347">
        <f t="shared" si="221"/>
        <v>0.0032606109794299175</v>
      </c>
      <c r="P538" s="335">
        <f t="shared" si="221"/>
        <v>0.05156305989105171</v>
      </c>
      <c r="Q538" s="335">
        <f t="shared" si="221"/>
        <v>0.048719608333720986</v>
      </c>
      <c r="R538" s="335">
        <f t="shared" si="221"/>
        <v>0.048568808397575526</v>
      </c>
      <c r="S538" s="335">
        <f t="shared" si="221"/>
        <v>0.04807235348480909</v>
      </c>
      <c r="T538" s="335">
        <f t="shared" si="221"/>
        <v>0.04758304830864964</v>
      </c>
      <c r="U538" s="335">
        <f t="shared" si="221"/>
        <v>0.0385299298337446</v>
      </c>
      <c r="V538" s="335">
        <f t="shared" si="221"/>
        <v>0.039200719009743895</v>
      </c>
      <c r="W538" s="335">
        <f t="shared" si="221"/>
        <v>0.0007252819073099255</v>
      </c>
      <c r="X538" s="335">
        <f t="shared" si="221"/>
        <v>0.04586140742415473</v>
      </c>
      <c r="Y538" s="335">
        <f t="shared" si="221"/>
        <v>0.0008243842190633078</v>
      </c>
      <c r="Z538" s="335">
        <f t="shared" si="221"/>
        <v>0.045112158115457136</v>
      </c>
      <c r="AA538" s="335">
        <f t="shared" si="221"/>
        <v>0.0004793349873083009</v>
      </c>
      <c r="AB538" s="335">
        <f t="shared" si="221"/>
        <v>0.050742774948101914</v>
      </c>
      <c r="AC538" s="335"/>
      <c r="AD538" s="335"/>
      <c r="AE538" s="335"/>
      <c r="AF538" s="335"/>
      <c r="AG538" s="335"/>
      <c r="AH538" s="335"/>
      <c r="AI538" s="335"/>
      <c r="AJ538" s="335"/>
      <c r="AK538" s="335"/>
      <c r="AL538" s="335"/>
      <c r="AM538" s="335"/>
      <c r="AN538" s="335"/>
      <c r="AO538" s="347"/>
      <c r="AP538" s="347"/>
      <c r="AQ538" s="347"/>
      <c r="AR538" s="347"/>
      <c r="AS538" s="347"/>
      <c r="AT538" s="347"/>
      <c r="AU538" s="347"/>
      <c r="AV538" s="347"/>
      <c r="AW538" s="347"/>
      <c r="AX538" s="347"/>
      <c r="AY538" s="347"/>
      <c r="AZ538" s="347"/>
      <c r="BA538" s="347"/>
      <c r="BB538" s="347"/>
      <c r="BC538" s="347"/>
      <c r="BD538" s="347"/>
      <c r="BE538" s="347"/>
      <c r="BF538" s="347"/>
      <c r="BG538" s="347"/>
      <c r="BH538" s="347"/>
      <c r="BI538" s="347"/>
      <c r="BJ538" s="347"/>
      <c r="BK538" s="347"/>
      <c r="BL538" s="347"/>
      <c r="BM538" s="347"/>
      <c r="BN538" s="347"/>
      <c r="BO538" s="347"/>
      <c r="BP538" s="347"/>
      <c r="BQ538" s="347"/>
      <c r="BR538" s="347"/>
      <c r="BS538" s="347"/>
      <c r="BT538" s="347"/>
      <c r="BU538" s="347"/>
      <c r="BV538" s="347"/>
      <c r="BW538" s="347"/>
      <c r="BX538" s="347"/>
      <c r="BY538" s="347"/>
      <c r="BZ538" s="347"/>
      <c r="CA538" s="347"/>
      <c r="CB538" s="347"/>
      <c r="CC538" s="347"/>
      <c r="CD538" s="347"/>
      <c r="CE538" s="347"/>
      <c r="CF538" s="347"/>
      <c r="CG538" s="347"/>
      <c r="CH538" s="347"/>
      <c r="CI538" s="347"/>
      <c r="CJ538" s="347"/>
      <c r="CK538" s="347"/>
      <c r="CL538" s="347"/>
      <c r="CM538" s="347"/>
      <c r="CN538" s="347"/>
      <c r="CO538" s="347"/>
      <c r="CP538" s="347"/>
      <c r="CQ538" s="347"/>
      <c r="CR538" s="347"/>
      <c r="CS538" s="347"/>
      <c r="CT538" s="347"/>
      <c r="CU538" s="347"/>
      <c r="CV538" s="347"/>
      <c r="CW538" s="347"/>
      <c r="CX538" s="347"/>
      <c r="CY538" s="347"/>
      <c r="CZ538" s="347"/>
      <c r="DA538" s="347"/>
      <c r="DB538" s="347"/>
      <c r="DC538" s="347"/>
      <c r="DD538" s="347"/>
      <c r="DE538" s="347"/>
      <c r="DF538" s="347"/>
      <c r="DG538" s="347"/>
      <c r="DH538" s="347"/>
      <c r="DI538" s="347"/>
      <c r="DJ538" s="347"/>
      <c r="DK538" s="347"/>
      <c r="DL538" s="347"/>
      <c r="DM538" s="347"/>
      <c r="DN538" s="347"/>
      <c r="DO538" s="347"/>
      <c r="DP538" s="347"/>
      <c r="DQ538" s="347"/>
      <c r="DR538" s="347"/>
      <c r="DS538" s="347"/>
      <c r="DT538" s="347"/>
      <c r="DU538" s="347"/>
      <c r="DV538" s="347"/>
      <c r="DW538" s="347"/>
      <c r="DX538" s="347"/>
      <c r="DY538" s="347"/>
      <c r="DZ538" s="347"/>
      <c r="EA538" s="347"/>
      <c r="EB538" s="347"/>
      <c r="EC538" s="347"/>
      <c r="ED538" s="347"/>
      <c r="EE538" s="347"/>
      <c r="EF538" s="347"/>
      <c r="EG538" s="347"/>
      <c r="EH538" s="347"/>
      <c r="EI538" s="347"/>
      <c r="EJ538" s="347"/>
      <c r="EK538" s="347"/>
      <c r="EL538" s="347"/>
      <c r="EM538" s="347"/>
      <c r="EN538" s="347"/>
      <c r="EO538" s="347"/>
      <c r="EP538" s="347"/>
      <c r="EQ538" s="347"/>
      <c r="ER538" s="347"/>
      <c r="ES538" s="347"/>
      <c r="ET538" s="347"/>
      <c r="EU538" s="347"/>
      <c r="EV538" s="347"/>
      <c r="EW538" s="347"/>
      <c r="EX538" s="347"/>
      <c r="EY538" s="347"/>
      <c r="EZ538" s="347"/>
      <c r="FA538" s="347"/>
      <c r="FB538" s="347"/>
      <c r="FC538" s="347"/>
      <c r="FD538" s="347"/>
      <c r="FE538" s="347"/>
      <c r="FF538" s="347"/>
      <c r="FG538" s="347"/>
      <c r="FH538" s="347"/>
      <c r="FI538" s="347"/>
      <c r="FJ538" s="347"/>
      <c r="FK538" s="347"/>
      <c r="FL538" s="347"/>
      <c r="FM538" s="347"/>
      <c r="FN538" s="347"/>
      <c r="FO538" s="347"/>
      <c r="FP538" s="347"/>
      <c r="FQ538" s="347"/>
      <c r="FR538" s="347"/>
      <c r="FS538" s="347"/>
      <c r="FT538" s="347"/>
      <c r="FU538" s="347"/>
      <c r="FV538" s="347"/>
      <c r="FW538" s="347"/>
      <c r="FX538" s="347"/>
      <c r="FY538" s="347"/>
      <c r="FZ538" s="347"/>
      <c r="GA538" s="347"/>
      <c r="GB538" s="347"/>
      <c r="GC538" s="347"/>
      <c r="GD538" s="347"/>
      <c r="GE538" s="347"/>
      <c r="GF538" s="347"/>
      <c r="GG538" s="347"/>
      <c r="GH538" s="347"/>
      <c r="GI538" s="347"/>
      <c r="GJ538" s="347"/>
      <c r="GK538" s="347"/>
      <c r="GL538" s="347"/>
      <c r="GM538" s="347"/>
      <c r="GN538" s="347"/>
      <c r="GO538" s="347"/>
      <c r="GP538" s="347"/>
      <c r="GQ538" s="347"/>
      <c r="GR538" s="347"/>
      <c r="GS538" s="347"/>
      <c r="GT538" s="347"/>
      <c r="GU538" s="347"/>
      <c r="GV538" s="347"/>
      <c r="GW538" s="347"/>
      <c r="GX538" s="347"/>
      <c r="GY538" s="347"/>
      <c r="GZ538" s="347"/>
      <c r="HA538" s="347"/>
      <c r="HB538" s="347"/>
      <c r="HC538" s="347"/>
      <c r="HD538" s="347"/>
      <c r="HE538" s="347"/>
      <c r="HF538" s="347"/>
      <c r="HG538" s="347"/>
      <c r="HH538" s="347"/>
      <c r="HI538" s="347"/>
      <c r="HJ538" s="347"/>
      <c r="HK538" s="347"/>
      <c r="HL538" s="347"/>
      <c r="HM538" s="347"/>
      <c r="HN538" s="347"/>
      <c r="HO538" s="347"/>
      <c r="HP538" s="347"/>
      <c r="HQ538" s="347"/>
      <c r="HR538" s="347"/>
      <c r="HS538" s="347"/>
      <c r="HT538" s="347"/>
      <c r="HU538" s="347"/>
      <c r="HV538" s="347"/>
      <c r="HW538" s="347"/>
      <c r="HX538" s="347"/>
      <c r="HY538" s="347"/>
      <c r="HZ538" s="347"/>
      <c r="IA538" s="347"/>
      <c r="IB538" s="347"/>
    </row>
    <row r="539" spans="1:236" ht="11.25">
      <c r="A539" s="348"/>
      <c r="B539" s="349"/>
      <c r="C539" s="350"/>
      <c r="D539" s="351"/>
      <c r="E539" s="352"/>
      <c r="F539" s="353"/>
      <c r="G539" s="353"/>
      <c r="H539" s="353"/>
      <c r="I539" s="353"/>
      <c r="J539" s="353"/>
      <c r="K539" s="353"/>
      <c r="L539" s="353"/>
      <c r="M539" s="353"/>
      <c r="N539" s="353"/>
      <c r="O539" s="353"/>
      <c r="P539" s="335"/>
      <c r="Q539" s="335"/>
      <c r="R539" s="335"/>
      <c r="S539" s="335"/>
      <c r="T539" s="335"/>
      <c r="U539" s="335"/>
      <c r="V539" s="335"/>
      <c r="W539" s="335"/>
      <c r="X539" s="335"/>
      <c r="Y539" s="335"/>
      <c r="Z539" s="335"/>
      <c r="AA539" s="335"/>
      <c r="AB539" s="335"/>
      <c r="AC539" s="335"/>
      <c r="AD539" s="335"/>
      <c r="AE539" s="335"/>
      <c r="AF539" s="335"/>
      <c r="AG539" s="335"/>
      <c r="AH539" s="335"/>
      <c r="AI539" s="335"/>
      <c r="AJ539" s="335"/>
      <c r="AK539" s="335"/>
      <c r="AL539" s="335"/>
      <c r="AM539" s="335"/>
      <c r="AN539" s="335"/>
      <c r="AO539" s="353"/>
      <c r="AP539" s="353"/>
      <c r="AQ539" s="353"/>
      <c r="AR539" s="353"/>
      <c r="AS539" s="353"/>
      <c r="AT539" s="353"/>
      <c r="AU539" s="353"/>
      <c r="AV539" s="353"/>
      <c r="AW539" s="353"/>
      <c r="AX539" s="353"/>
      <c r="AY539" s="353"/>
      <c r="AZ539" s="353"/>
      <c r="BA539" s="353"/>
      <c r="BB539" s="353"/>
      <c r="BC539" s="353"/>
      <c r="BD539" s="353"/>
      <c r="BE539" s="353"/>
      <c r="BF539" s="353"/>
      <c r="BG539" s="353"/>
      <c r="BH539" s="353"/>
      <c r="BI539" s="353"/>
      <c r="BJ539" s="353"/>
      <c r="BK539" s="353"/>
      <c r="BL539" s="353"/>
      <c r="BM539" s="353"/>
      <c r="BN539" s="353"/>
      <c r="BO539" s="353"/>
      <c r="BP539" s="353"/>
      <c r="BQ539" s="353"/>
      <c r="BR539" s="353"/>
      <c r="BS539" s="353"/>
      <c r="BT539" s="353"/>
      <c r="BU539" s="353"/>
      <c r="BV539" s="353"/>
      <c r="BW539" s="353"/>
      <c r="BX539" s="353"/>
      <c r="BY539" s="353"/>
      <c r="BZ539" s="353"/>
      <c r="CA539" s="353"/>
      <c r="CB539" s="353"/>
      <c r="CC539" s="353"/>
      <c r="CD539" s="353"/>
      <c r="CE539" s="353"/>
      <c r="CF539" s="353"/>
      <c r="CG539" s="353"/>
      <c r="CH539" s="353"/>
      <c r="CI539" s="353"/>
      <c r="CJ539" s="353"/>
      <c r="CK539" s="353"/>
      <c r="CL539" s="353"/>
      <c r="CM539" s="353"/>
      <c r="CN539" s="353"/>
      <c r="CO539" s="353"/>
      <c r="CP539" s="353"/>
      <c r="CQ539" s="353"/>
      <c r="CR539" s="353"/>
      <c r="CS539" s="353"/>
      <c r="CT539" s="353"/>
      <c r="CU539" s="353"/>
      <c r="CV539" s="353"/>
      <c r="CW539" s="353"/>
      <c r="CX539" s="353"/>
      <c r="CY539" s="353"/>
      <c r="CZ539" s="353"/>
      <c r="DA539" s="353"/>
      <c r="DB539" s="353"/>
      <c r="DC539" s="353"/>
      <c r="DD539" s="353"/>
      <c r="DE539" s="353"/>
      <c r="DF539" s="353"/>
      <c r="DG539" s="353"/>
      <c r="DH539" s="353"/>
      <c r="DI539" s="353"/>
      <c r="DJ539" s="353"/>
      <c r="DK539" s="353"/>
      <c r="DL539" s="353"/>
      <c r="DM539" s="353"/>
      <c r="DN539" s="353"/>
      <c r="DO539" s="353"/>
      <c r="DP539" s="353"/>
      <c r="DQ539" s="353"/>
      <c r="DR539" s="353"/>
      <c r="DS539" s="353"/>
      <c r="DT539" s="353"/>
      <c r="DU539" s="353"/>
      <c r="DV539" s="353"/>
      <c r="DW539" s="353"/>
      <c r="DX539" s="353"/>
      <c r="DY539" s="353"/>
      <c r="DZ539" s="353"/>
      <c r="EA539" s="353"/>
      <c r="EB539" s="353"/>
      <c r="EC539" s="353"/>
      <c r="ED539" s="353"/>
      <c r="EE539" s="353"/>
      <c r="EF539" s="353"/>
      <c r="EG539" s="353"/>
      <c r="EH539" s="353"/>
      <c r="EI539" s="353"/>
      <c r="EJ539" s="353"/>
      <c r="EK539" s="353"/>
      <c r="EL539" s="353"/>
      <c r="EM539" s="353"/>
      <c r="EN539" s="353"/>
      <c r="EO539" s="353"/>
      <c r="EP539" s="353"/>
      <c r="EQ539" s="353"/>
      <c r="ER539" s="353"/>
      <c r="ES539" s="353"/>
      <c r="ET539" s="353"/>
      <c r="EU539" s="353"/>
      <c r="EV539" s="353"/>
      <c r="EW539" s="353"/>
      <c r="EX539" s="353"/>
      <c r="EY539" s="353"/>
      <c r="EZ539" s="353"/>
      <c r="FA539" s="353"/>
      <c r="FB539" s="353"/>
      <c r="FC539" s="353"/>
      <c r="FD539" s="353"/>
      <c r="FE539" s="353"/>
      <c r="FF539" s="353"/>
      <c r="FG539" s="353"/>
      <c r="FH539" s="353"/>
      <c r="FI539" s="353"/>
      <c r="FJ539" s="353"/>
      <c r="FK539" s="353"/>
      <c r="FL539" s="353"/>
      <c r="FM539" s="353"/>
      <c r="FN539" s="353"/>
      <c r="FO539" s="353"/>
      <c r="FP539" s="353"/>
      <c r="FQ539" s="353"/>
      <c r="FR539" s="353"/>
      <c r="FS539" s="353"/>
      <c r="FT539" s="353"/>
      <c r="FU539" s="353"/>
      <c r="FV539" s="353"/>
      <c r="FW539" s="353"/>
      <c r="FX539" s="353"/>
      <c r="FY539" s="353"/>
      <c r="FZ539" s="353"/>
      <c r="GA539" s="353"/>
      <c r="GB539" s="353"/>
      <c r="GC539" s="353"/>
      <c r="GD539" s="353"/>
      <c r="GE539" s="353"/>
      <c r="GF539" s="353"/>
      <c r="GG539" s="353"/>
      <c r="GH539" s="353"/>
      <c r="GI539" s="353"/>
      <c r="GJ539" s="353"/>
      <c r="GK539" s="353"/>
      <c r="GL539" s="353"/>
      <c r="GM539" s="353"/>
      <c r="GN539" s="353"/>
      <c r="GO539" s="353"/>
      <c r="GP539" s="353"/>
      <c r="GQ539" s="353"/>
      <c r="GR539" s="353"/>
      <c r="GS539" s="353"/>
      <c r="GT539" s="353"/>
      <c r="GU539" s="353"/>
      <c r="GV539" s="353"/>
      <c r="GW539" s="353"/>
      <c r="GX539" s="353"/>
      <c r="GY539" s="353"/>
      <c r="GZ539" s="353"/>
      <c r="HA539" s="353"/>
      <c r="HB539" s="353"/>
      <c r="HC539" s="353"/>
      <c r="HD539" s="353"/>
      <c r="HE539" s="353"/>
      <c r="HF539" s="353"/>
      <c r="HG539" s="353"/>
      <c r="HH539" s="353"/>
      <c r="HI539" s="353"/>
      <c r="HJ539" s="353"/>
      <c r="HK539" s="353"/>
      <c r="HL539" s="353"/>
      <c r="HM539" s="353"/>
      <c r="HN539" s="353"/>
      <c r="HO539" s="353"/>
      <c r="HP539" s="353"/>
      <c r="HQ539" s="353"/>
      <c r="HR539" s="353"/>
      <c r="HS539" s="353"/>
      <c r="HT539" s="353"/>
      <c r="HU539" s="353"/>
      <c r="HV539" s="353"/>
      <c r="HW539" s="353"/>
      <c r="HX539" s="353"/>
      <c r="HY539" s="353"/>
      <c r="HZ539" s="353"/>
      <c r="IA539" s="353"/>
      <c r="IB539" s="353"/>
    </row>
    <row r="540" spans="1:236" ht="11.25">
      <c r="A540" s="342">
        <v>401</v>
      </c>
      <c r="B540" s="343" t="s">
        <v>681</v>
      </c>
      <c r="C540" s="344" t="s">
        <v>723</v>
      </c>
      <c r="D540" s="345"/>
      <c r="E540" s="346" t="s">
        <v>852</v>
      </c>
      <c r="F540" s="347">
        <f aca="true" t="shared" si="222" ref="F540:AB540">(F523)</f>
        <v>5.154671785291026E-06</v>
      </c>
      <c r="G540" s="347">
        <f t="shared" si="222"/>
        <v>5.898946612814769E-06</v>
      </c>
      <c r="H540" s="347">
        <f t="shared" si="222"/>
        <v>5.566494822419784E-06</v>
      </c>
      <c r="I540" s="347">
        <f t="shared" si="222"/>
        <v>5.553127144589095E-06</v>
      </c>
      <c r="J540" s="347">
        <f t="shared" si="222"/>
        <v>5.494089189702238E-06</v>
      </c>
      <c r="K540" s="347">
        <f t="shared" si="222"/>
        <v>5.345367368681969E-06</v>
      </c>
      <c r="L540" s="347">
        <f t="shared" si="222"/>
        <v>0</v>
      </c>
      <c r="M540" s="347">
        <f t="shared" si="222"/>
        <v>5.210726439492487E-06</v>
      </c>
      <c r="N540" s="347">
        <f t="shared" si="222"/>
        <v>5.0501184236903375E-06</v>
      </c>
      <c r="O540" s="347">
        <f t="shared" si="222"/>
        <v>3.2301884481870163E-07</v>
      </c>
      <c r="P540" s="335">
        <f t="shared" si="222"/>
        <v>5.898946612814769E-06</v>
      </c>
      <c r="Q540" s="335">
        <f t="shared" si="222"/>
        <v>5.566494822419784E-06</v>
      </c>
      <c r="R540" s="335">
        <f t="shared" si="222"/>
        <v>5.553127144589095E-06</v>
      </c>
      <c r="S540" s="335">
        <f t="shared" si="222"/>
        <v>5.494089189702238E-06</v>
      </c>
      <c r="T540" s="335">
        <f t="shared" si="222"/>
        <v>5.445216176166284E-06</v>
      </c>
      <c r="U540" s="335">
        <f t="shared" si="222"/>
        <v>4.452657554815122E-06</v>
      </c>
      <c r="V540" s="335">
        <f t="shared" si="222"/>
        <v>4.498758979873074E-06</v>
      </c>
      <c r="W540" s="335">
        <f t="shared" si="222"/>
        <v>0</v>
      </c>
      <c r="X540" s="335">
        <f t="shared" si="222"/>
        <v>5.210726439492487E-06</v>
      </c>
      <c r="Y540" s="335">
        <f t="shared" si="222"/>
        <v>0</v>
      </c>
      <c r="Z540" s="335">
        <f t="shared" si="222"/>
        <v>5.0501184236903375E-06</v>
      </c>
      <c r="AA540" s="335">
        <f t="shared" si="222"/>
        <v>0</v>
      </c>
      <c r="AB540" s="335">
        <f t="shared" si="222"/>
        <v>5.7277175787995765E-06</v>
      </c>
      <c r="AC540" s="335"/>
      <c r="AD540" s="335"/>
      <c r="AE540" s="335"/>
      <c r="AF540" s="335"/>
      <c r="AG540" s="335"/>
      <c r="AH540" s="335"/>
      <c r="AI540" s="335"/>
      <c r="AJ540" s="335"/>
      <c r="AK540" s="335"/>
      <c r="AL540" s="335"/>
      <c r="AM540" s="335"/>
      <c r="AN540" s="335"/>
      <c r="AO540" s="347"/>
      <c r="AP540" s="347"/>
      <c r="AQ540" s="347"/>
      <c r="AR540" s="347"/>
      <c r="AS540" s="347"/>
      <c r="AT540" s="347"/>
      <c r="AU540" s="347"/>
      <c r="AV540" s="347"/>
      <c r="AW540" s="347"/>
      <c r="AX540" s="347"/>
      <c r="AY540" s="347"/>
      <c r="AZ540" s="347"/>
      <c r="BA540" s="347"/>
      <c r="BB540" s="347"/>
      <c r="BC540" s="347"/>
      <c r="BD540" s="347"/>
      <c r="BE540" s="347"/>
      <c r="BF540" s="347"/>
      <c r="BG540" s="347"/>
      <c r="BH540" s="347"/>
      <c r="BI540" s="347"/>
      <c r="BJ540" s="347"/>
      <c r="BK540" s="347"/>
      <c r="BL540" s="347"/>
      <c r="BM540" s="347"/>
      <c r="BN540" s="347"/>
      <c r="BO540" s="347"/>
      <c r="BP540" s="347"/>
      <c r="BQ540" s="347"/>
      <c r="BR540" s="347"/>
      <c r="BS540" s="347"/>
      <c r="BT540" s="347"/>
      <c r="BU540" s="347"/>
      <c r="BV540" s="347"/>
      <c r="BW540" s="347"/>
      <c r="BX540" s="347"/>
      <c r="BY540" s="347"/>
      <c r="BZ540" s="347"/>
      <c r="CA540" s="347"/>
      <c r="CB540" s="347"/>
      <c r="CC540" s="347"/>
      <c r="CD540" s="347"/>
      <c r="CE540" s="347"/>
      <c r="CF540" s="347"/>
      <c r="CG540" s="347"/>
      <c r="CH540" s="347"/>
      <c r="CI540" s="347"/>
      <c r="CJ540" s="347"/>
      <c r="CK540" s="347"/>
      <c r="CL540" s="347"/>
      <c r="CM540" s="347"/>
      <c r="CN540" s="347"/>
      <c r="CO540" s="347"/>
      <c r="CP540" s="347"/>
      <c r="CQ540" s="347"/>
      <c r="CR540" s="347"/>
      <c r="CS540" s="347"/>
      <c r="CT540" s="347"/>
      <c r="CU540" s="347"/>
      <c r="CV540" s="347"/>
      <c r="CW540" s="347"/>
      <c r="CX540" s="347"/>
      <c r="CY540" s="347"/>
      <c r="CZ540" s="347"/>
      <c r="DA540" s="347"/>
      <c r="DB540" s="347"/>
      <c r="DC540" s="347"/>
      <c r="DD540" s="347"/>
      <c r="DE540" s="347"/>
      <c r="DF540" s="347"/>
      <c r="DG540" s="347"/>
      <c r="DH540" s="347"/>
      <c r="DI540" s="347"/>
      <c r="DJ540" s="347"/>
      <c r="DK540" s="347"/>
      <c r="DL540" s="347"/>
      <c r="DM540" s="347"/>
      <c r="DN540" s="347"/>
      <c r="DO540" s="347"/>
      <c r="DP540" s="347"/>
      <c r="DQ540" s="347"/>
      <c r="DR540" s="347"/>
      <c r="DS540" s="347"/>
      <c r="DT540" s="347"/>
      <c r="DU540" s="347"/>
      <c r="DV540" s="347"/>
      <c r="DW540" s="347"/>
      <c r="DX540" s="347"/>
      <c r="DY540" s="347"/>
      <c r="DZ540" s="347"/>
      <c r="EA540" s="347"/>
      <c r="EB540" s="347"/>
      <c r="EC540" s="347"/>
      <c r="ED540" s="347"/>
      <c r="EE540" s="347"/>
      <c r="EF540" s="347"/>
      <c r="EG540" s="347"/>
      <c r="EH540" s="347"/>
      <c r="EI540" s="347"/>
      <c r="EJ540" s="347"/>
      <c r="EK540" s="347"/>
      <c r="EL540" s="347"/>
      <c r="EM540" s="347"/>
      <c r="EN540" s="347"/>
      <c r="EO540" s="347"/>
      <c r="EP540" s="347"/>
      <c r="EQ540" s="347"/>
      <c r="ER540" s="347"/>
      <c r="ES540" s="347"/>
      <c r="ET540" s="347"/>
      <c r="EU540" s="347"/>
      <c r="EV540" s="347"/>
      <c r="EW540" s="347"/>
      <c r="EX540" s="347"/>
      <c r="EY540" s="347"/>
      <c r="EZ540" s="347"/>
      <c r="FA540" s="347"/>
      <c r="FB540" s="347"/>
      <c r="FC540" s="347"/>
      <c r="FD540" s="347"/>
      <c r="FE540" s="347"/>
      <c r="FF540" s="347"/>
      <c r="FG540" s="347"/>
      <c r="FH540" s="347"/>
      <c r="FI540" s="347"/>
      <c r="FJ540" s="347"/>
      <c r="FK540" s="347"/>
      <c r="FL540" s="347"/>
      <c r="FM540" s="347"/>
      <c r="FN540" s="347"/>
      <c r="FO540" s="347"/>
      <c r="FP540" s="347"/>
      <c r="FQ540" s="347"/>
      <c r="FR540" s="347"/>
      <c r="FS540" s="347"/>
      <c r="FT540" s="347"/>
      <c r="FU540" s="347"/>
      <c r="FV540" s="347"/>
      <c r="FW540" s="347"/>
      <c r="FX540" s="347"/>
      <c r="FY540" s="347"/>
      <c r="FZ540" s="347"/>
      <c r="GA540" s="347"/>
      <c r="GB540" s="347"/>
      <c r="GC540" s="347"/>
      <c r="GD540" s="347"/>
      <c r="GE540" s="347"/>
      <c r="GF540" s="347"/>
      <c r="GG540" s="347"/>
      <c r="GH540" s="347"/>
      <c r="GI540" s="347"/>
      <c r="GJ540" s="347"/>
      <c r="GK540" s="347"/>
      <c r="GL540" s="347"/>
      <c r="GM540" s="347"/>
      <c r="GN540" s="347"/>
      <c r="GO540" s="347"/>
      <c r="GP540" s="347"/>
      <c r="GQ540" s="347"/>
      <c r="GR540" s="347"/>
      <c r="GS540" s="347"/>
      <c r="GT540" s="347"/>
      <c r="GU540" s="347"/>
      <c r="GV540" s="347"/>
      <c r="GW540" s="347"/>
      <c r="GX540" s="347"/>
      <c r="GY540" s="347"/>
      <c r="GZ540" s="347"/>
      <c r="HA540" s="347"/>
      <c r="HB540" s="347"/>
      <c r="HC540" s="347"/>
      <c r="HD540" s="347"/>
      <c r="HE540" s="347"/>
      <c r="HF540" s="347"/>
      <c r="HG540" s="347"/>
      <c r="HH540" s="347"/>
      <c r="HI540" s="347"/>
      <c r="HJ540" s="347"/>
      <c r="HK540" s="347"/>
      <c r="HL540" s="347"/>
      <c r="HM540" s="347"/>
      <c r="HN540" s="347"/>
      <c r="HO540" s="347"/>
      <c r="HP540" s="347"/>
      <c r="HQ540" s="347"/>
      <c r="HR540" s="347"/>
      <c r="HS540" s="347"/>
      <c r="HT540" s="347"/>
      <c r="HU540" s="347"/>
      <c r="HV540" s="347"/>
      <c r="HW540" s="347"/>
      <c r="HX540" s="347"/>
      <c r="HY540" s="347"/>
      <c r="HZ540" s="347"/>
      <c r="IA540" s="347"/>
      <c r="IB540" s="347"/>
    </row>
    <row r="541" spans="1:236" ht="11.25">
      <c r="A541" s="348"/>
      <c r="B541" s="349"/>
      <c r="C541" s="350"/>
      <c r="D541" s="351"/>
      <c r="E541" s="352"/>
      <c r="F541" s="353"/>
      <c r="G541" s="353"/>
      <c r="H541" s="353"/>
      <c r="I541" s="353"/>
      <c r="J541" s="353"/>
      <c r="K541" s="353"/>
      <c r="L541" s="353"/>
      <c r="M541" s="353"/>
      <c r="N541" s="353"/>
      <c r="O541" s="353"/>
      <c r="P541" s="335"/>
      <c r="Q541" s="335"/>
      <c r="R541" s="335"/>
      <c r="S541" s="335"/>
      <c r="T541" s="335"/>
      <c r="U541" s="335"/>
      <c r="V541" s="335"/>
      <c r="W541" s="335"/>
      <c r="X541" s="335"/>
      <c r="Y541" s="335"/>
      <c r="Z541" s="335"/>
      <c r="AA541" s="335"/>
      <c r="AB541" s="335"/>
      <c r="AC541" s="335"/>
      <c r="AD541" s="335"/>
      <c r="AE541" s="335"/>
      <c r="AF541" s="335"/>
      <c r="AG541" s="335"/>
      <c r="AH541" s="335"/>
      <c r="AI541" s="335"/>
      <c r="AJ541" s="335"/>
      <c r="AK541" s="335"/>
      <c r="AL541" s="335"/>
      <c r="AM541" s="335"/>
      <c r="AN541" s="335"/>
      <c r="AO541" s="353"/>
      <c r="AP541" s="353"/>
      <c r="AQ541" s="353"/>
      <c r="AR541" s="353"/>
      <c r="AS541" s="353"/>
      <c r="AT541" s="353"/>
      <c r="AU541" s="353"/>
      <c r="AV541" s="353"/>
      <c r="AW541" s="353"/>
      <c r="AX541" s="353"/>
      <c r="AY541" s="353"/>
      <c r="AZ541" s="353"/>
      <c r="BA541" s="353"/>
      <c r="BB541" s="353"/>
      <c r="BC541" s="353"/>
      <c r="BD541" s="353"/>
      <c r="BE541" s="353"/>
      <c r="BF541" s="353"/>
      <c r="BG541" s="353"/>
      <c r="BH541" s="353"/>
      <c r="BI541" s="353"/>
      <c r="BJ541" s="353"/>
      <c r="BK541" s="353"/>
      <c r="BL541" s="353"/>
      <c r="BM541" s="353"/>
      <c r="BN541" s="353"/>
      <c r="BO541" s="353"/>
      <c r="BP541" s="353"/>
      <c r="BQ541" s="353"/>
      <c r="BR541" s="353"/>
      <c r="BS541" s="353"/>
      <c r="BT541" s="353"/>
      <c r="BU541" s="353"/>
      <c r="BV541" s="353"/>
      <c r="BW541" s="353"/>
      <c r="BX541" s="353"/>
      <c r="BY541" s="353"/>
      <c r="BZ541" s="353"/>
      <c r="CA541" s="353"/>
      <c r="CB541" s="353"/>
      <c r="CC541" s="353"/>
      <c r="CD541" s="353"/>
      <c r="CE541" s="353"/>
      <c r="CF541" s="353"/>
      <c r="CG541" s="353"/>
      <c r="CH541" s="353"/>
      <c r="CI541" s="353"/>
      <c r="CJ541" s="353"/>
      <c r="CK541" s="353"/>
      <c r="CL541" s="353"/>
      <c r="CM541" s="353"/>
      <c r="CN541" s="353"/>
      <c r="CO541" s="353"/>
      <c r="CP541" s="353"/>
      <c r="CQ541" s="353"/>
      <c r="CR541" s="353"/>
      <c r="CS541" s="353"/>
      <c r="CT541" s="353"/>
      <c r="CU541" s="353"/>
      <c r="CV541" s="353"/>
      <c r="CW541" s="353"/>
      <c r="CX541" s="353"/>
      <c r="CY541" s="353"/>
      <c r="CZ541" s="353"/>
      <c r="DA541" s="353"/>
      <c r="DB541" s="353"/>
      <c r="DC541" s="353"/>
      <c r="DD541" s="353"/>
      <c r="DE541" s="353"/>
      <c r="DF541" s="353"/>
      <c r="DG541" s="353"/>
      <c r="DH541" s="353"/>
      <c r="DI541" s="353"/>
      <c r="DJ541" s="353"/>
      <c r="DK541" s="353"/>
      <c r="DL541" s="353"/>
      <c r="DM541" s="353"/>
      <c r="DN541" s="353"/>
      <c r="DO541" s="353"/>
      <c r="DP541" s="353"/>
      <c r="DQ541" s="353"/>
      <c r="DR541" s="353"/>
      <c r="DS541" s="353"/>
      <c r="DT541" s="353"/>
      <c r="DU541" s="353"/>
      <c r="DV541" s="353"/>
      <c r="DW541" s="353"/>
      <c r="DX541" s="353"/>
      <c r="DY541" s="353"/>
      <c r="DZ541" s="353"/>
      <c r="EA541" s="353"/>
      <c r="EB541" s="353"/>
      <c r="EC541" s="353"/>
      <c r="ED541" s="353"/>
      <c r="EE541" s="353"/>
      <c r="EF541" s="353"/>
      <c r="EG541" s="353"/>
      <c r="EH541" s="353"/>
      <c r="EI541" s="353"/>
      <c r="EJ541" s="353"/>
      <c r="EK541" s="353"/>
      <c r="EL541" s="353"/>
      <c r="EM541" s="353"/>
      <c r="EN541" s="353"/>
      <c r="EO541" s="353"/>
      <c r="EP541" s="353"/>
      <c r="EQ541" s="353"/>
      <c r="ER541" s="353"/>
      <c r="ES541" s="353"/>
      <c r="ET541" s="353"/>
      <c r="EU541" s="353"/>
      <c r="EV541" s="353"/>
      <c r="EW541" s="353"/>
      <c r="EX541" s="353"/>
      <c r="EY541" s="353"/>
      <c r="EZ541" s="353"/>
      <c r="FA541" s="353"/>
      <c r="FB541" s="353"/>
      <c r="FC541" s="353"/>
      <c r="FD541" s="353"/>
      <c r="FE541" s="353"/>
      <c r="FF541" s="353"/>
      <c r="FG541" s="353"/>
      <c r="FH541" s="353"/>
      <c r="FI541" s="353"/>
      <c r="FJ541" s="353"/>
      <c r="FK541" s="353"/>
      <c r="FL541" s="353"/>
      <c r="FM541" s="353"/>
      <c r="FN541" s="353"/>
      <c r="FO541" s="353"/>
      <c r="FP541" s="353"/>
      <c r="FQ541" s="353"/>
      <c r="FR541" s="353"/>
      <c r="FS541" s="353"/>
      <c r="FT541" s="353"/>
      <c r="FU541" s="353"/>
      <c r="FV541" s="353"/>
      <c r="FW541" s="353"/>
      <c r="FX541" s="353"/>
      <c r="FY541" s="353"/>
      <c r="FZ541" s="353"/>
      <c r="GA541" s="353"/>
      <c r="GB541" s="353"/>
      <c r="GC541" s="353"/>
      <c r="GD541" s="353"/>
      <c r="GE541" s="353"/>
      <c r="GF541" s="353"/>
      <c r="GG541" s="353"/>
      <c r="GH541" s="353"/>
      <c r="GI541" s="353"/>
      <c r="GJ541" s="353"/>
      <c r="GK541" s="353"/>
      <c r="GL541" s="353"/>
      <c r="GM541" s="353"/>
      <c r="GN541" s="353"/>
      <c r="GO541" s="353"/>
      <c r="GP541" s="353"/>
      <c r="GQ541" s="353"/>
      <c r="GR541" s="353"/>
      <c r="GS541" s="353"/>
      <c r="GT541" s="353"/>
      <c r="GU541" s="353"/>
      <c r="GV541" s="353"/>
      <c r="GW541" s="353"/>
      <c r="GX541" s="353"/>
      <c r="GY541" s="353"/>
      <c r="GZ541" s="353"/>
      <c r="HA541" s="353"/>
      <c r="HB541" s="353"/>
      <c r="HC541" s="353"/>
      <c r="HD541" s="353"/>
      <c r="HE541" s="353"/>
      <c r="HF541" s="353"/>
      <c r="HG541" s="353"/>
      <c r="HH541" s="353"/>
      <c r="HI541" s="353"/>
      <c r="HJ541" s="353"/>
      <c r="HK541" s="353"/>
      <c r="HL541" s="353"/>
      <c r="HM541" s="353"/>
      <c r="HN541" s="353"/>
      <c r="HO541" s="353"/>
      <c r="HP541" s="353"/>
      <c r="HQ541" s="353"/>
      <c r="HR541" s="353"/>
      <c r="HS541" s="353"/>
      <c r="HT541" s="353"/>
      <c r="HU541" s="353"/>
      <c r="HV541" s="353"/>
      <c r="HW541" s="353"/>
      <c r="HX541" s="353"/>
      <c r="HY541" s="353"/>
      <c r="HZ541" s="353"/>
      <c r="IA541" s="353"/>
      <c r="IB541" s="353"/>
    </row>
    <row r="542" spans="1:236" ht="11.25">
      <c r="A542" s="342">
        <v>402</v>
      </c>
      <c r="B542" s="343" t="s">
        <v>687</v>
      </c>
      <c r="C542" s="344" t="s">
        <v>724</v>
      </c>
      <c r="D542" s="345"/>
      <c r="E542" s="346" t="s">
        <v>852</v>
      </c>
      <c r="F542" s="347">
        <f aca="true" t="shared" si="223" ref="F542:AB542">(F527)</f>
        <v>0.0026547901866837975</v>
      </c>
      <c r="G542" s="347">
        <f t="shared" si="223"/>
        <v>0.002834851635790943</v>
      </c>
      <c r="H542" s="347">
        <f t="shared" si="223"/>
        <v>0.002705193717758018</v>
      </c>
      <c r="I542" s="347">
        <f t="shared" si="223"/>
        <v>0.002737564898605732</v>
      </c>
      <c r="J542" s="347">
        <f t="shared" si="223"/>
        <v>0.0026948784535780943</v>
      </c>
      <c r="K542" s="347">
        <f t="shared" si="223"/>
        <v>0.0025763520712489257</v>
      </c>
      <c r="L542" s="347">
        <f t="shared" si="223"/>
        <v>0.001751446666463579</v>
      </c>
      <c r="M542" s="347">
        <f t="shared" si="223"/>
        <v>0.00256969365246864</v>
      </c>
      <c r="N542" s="347">
        <f t="shared" si="223"/>
        <v>0.002547034067281373</v>
      </c>
      <c r="O542" s="347">
        <f t="shared" si="223"/>
        <v>0.0016832863520451092</v>
      </c>
      <c r="P542" s="335">
        <f t="shared" si="223"/>
        <v>0.002834851635790943</v>
      </c>
      <c r="Q542" s="335">
        <f t="shared" si="223"/>
        <v>0.002705193717758018</v>
      </c>
      <c r="R542" s="335">
        <f t="shared" si="223"/>
        <v>0.002737564898605732</v>
      </c>
      <c r="S542" s="335">
        <f t="shared" si="223"/>
        <v>0.0026948784535780943</v>
      </c>
      <c r="T542" s="335">
        <f t="shared" si="223"/>
        <v>0.002634419050033084</v>
      </c>
      <c r="U542" s="335">
        <f t="shared" si="223"/>
        <v>0.001996959350128624</v>
      </c>
      <c r="V542" s="335">
        <f t="shared" si="223"/>
        <v>0.002125835220112042</v>
      </c>
      <c r="W542" s="335">
        <f t="shared" si="223"/>
        <v>0.0017330754775279344</v>
      </c>
      <c r="X542" s="335">
        <f t="shared" si="223"/>
        <v>0.00256969365246864</v>
      </c>
      <c r="Y542" s="335">
        <f t="shared" si="223"/>
        <v>0.0017548255901148307</v>
      </c>
      <c r="Z542" s="335">
        <f t="shared" si="223"/>
        <v>0.002547034067281373</v>
      </c>
      <c r="AA542" s="335">
        <f t="shared" si="223"/>
        <v>0.0015950460977140015</v>
      </c>
      <c r="AB542" s="335">
        <f t="shared" si="223"/>
        <v>0.002810874010626647</v>
      </c>
      <c r="AC542" s="335"/>
      <c r="AD542" s="335"/>
      <c r="AE542" s="335"/>
      <c r="AF542" s="335"/>
      <c r="AG542" s="335"/>
      <c r="AH542" s="335"/>
      <c r="AI542" s="335"/>
      <c r="AJ542" s="335"/>
      <c r="AK542" s="335"/>
      <c r="AL542" s="335"/>
      <c r="AM542" s="335"/>
      <c r="AN542" s="335"/>
      <c r="AO542" s="347"/>
      <c r="AP542" s="347"/>
      <c r="AQ542" s="347"/>
      <c r="AR542" s="347"/>
      <c r="AS542" s="347"/>
      <c r="AT542" s="347"/>
      <c r="AU542" s="347"/>
      <c r="AV542" s="347"/>
      <c r="AW542" s="347"/>
      <c r="AX542" s="347"/>
      <c r="AY542" s="347"/>
      <c r="AZ542" s="347"/>
      <c r="BA542" s="347"/>
      <c r="BB542" s="347"/>
      <c r="BC542" s="347"/>
      <c r="BD542" s="347"/>
      <c r="BE542" s="347"/>
      <c r="BF542" s="347"/>
      <c r="BG542" s="347"/>
      <c r="BH542" s="347"/>
      <c r="BI542" s="347"/>
      <c r="BJ542" s="347"/>
      <c r="BK542" s="347"/>
      <c r="BL542" s="347"/>
      <c r="BM542" s="347"/>
      <c r="BN542" s="347"/>
      <c r="BO542" s="347"/>
      <c r="BP542" s="347"/>
      <c r="BQ542" s="347"/>
      <c r="BR542" s="347"/>
      <c r="BS542" s="347"/>
      <c r="BT542" s="347"/>
      <c r="BU542" s="347"/>
      <c r="BV542" s="347"/>
      <c r="BW542" s="347"/>
      <c r="BX542" s="347"/>
      <c r="BY542" s="347"/>
      <c r="BZ542" s="347"/>
      <c r="CA542" s="347"/>
      <c r="CB542" s="347"/>
      <c r="CC542" s="347"/>
      <c r="CD542" s="347"/>
      <c r="CE542" s="347"/>
      <c r="CF542" s="347"/>
      <c r="CG542" s="347"/>
      <c r="CH542" s="347"/>
      <c r="CI542" s="347"/>
      <c r="CJ542" s="347"/>
      <c r="CK542" s="347"/>
      <c r="CL542" s="347"/>
      <c r="CM542" s="347"/>
      <c r="CN542" s="347"/>
      <c r="CO542" s="347"/>
      <c r="CP542" s="347"/>
      <c r="CQ542" s="347"/>
      <c r="CR542" s="347"/>
      <c r="CS542" s="347"/>
      <c r="CT542" s="347"/>
      <c r="CU542" s="347"/>
      <c r="CV542" s="347"/>
      <c r="CW542" s="347"/>
      <c r="CX542" s="347"/>
      <c r="CY542" s="347"/>
      <c r="CZ542" s="347"/>
      <c r="DA542" s="347"/>
      <c r="DB542" s="347"/>
      <c r="DC542" s="347"/>
      <c r="DD542" s="347"/>
      <c r="DE542" s="347"/>
      <c r="DF542" s="347"/>
      <c r="DG542" s="347"/>
      <c r="DH542" s="347"/>
      <c r="DI542" s="347"/>
      <c r="DJ542" s="347"/>
      <c r="DK542" s="347"/>
      <c r="DL542" s="347"/>
      <c r="DM542" s="347"/>
      <c r="DN542" s="347"/>
      <c r="DO542" s="347"/>
      <c r="DP542" s="347"/>
      <c r="DQ542" s="347"/>
      <c r="DR542" s="347"/>
      <c r="DS542" s="347"/>
      <c r="DT542" s="347"/>
      <c r="DU542" s="347"/>
      <c r="DV542" s="347"/>
      <c r="DW542" s="347"/>
      <c r="DX542" s="347"/>
      <c r="DY542" s="347"/>
      <c r="DZ542" s="347"/>
      <c r="EA542" s="347"/>
      <c r="EB542" s="347"/>
      <c r="EC542" s="347"/>
      <c r="ED542" s="347"/>
      <c r="EE542" s="347"/>
      <c r="EF542" s="347"/>
      <c r="EG542" s="347"/>
      <c r="EH542" s="347"/>
      <c r="EI542" s="347"/>
      <c r="EJ542" s="347"/>
      <c r="EK542" s="347"/>
      <c r="EL542" s="347"/>
      <c r="EM542" s="347"/>
      <c r="EN542" s="347"/>
      <c r="EO542" s="347"/>
      <c r="EP542" s="347"/>
      <c r="EQ542" s="347"/>
      <c r="ER542" s="347"/>
      <c r="ES542" s="347"/>
      <c r="ET542" s="347"/>
      <c r="EU542" s="347"/>
      <c r="EV542" s="347"/>
      <c r="EW542" s="347"/>
      <c r="EX542" s="347"/>
      <c r="EY542" s="347"/>
      <c r="EZ542" s="347"/>
      <c r="FA542" s="347"/>
      <c r="FB542" s="347"/>
      <c r="FC542" s="347"/>
      <c r="FD542" s="347"/>
      <c r="FE542" s="347"/>
      <c r="FF542" s="347"/>
      <c r="FG542" s="347"/>
      <c r="FH542" s="347"/>
      <c r="FI542" s="347"/>
      <c r="FJ542" s="347"/>
      <c r="FK542" s="347"/>
      <c r="FL542" s="347"/>
      <c r="FM542" s="347"/>
      <c r="FN542" s="347"/>
      <c r="FO542" s="347"/>
      <c r="FP542" s="347"/>
      <c r="FQ542" s="347"/>
      <c r="FR542" s="347"/>
      <c r="FS542" s="347"/>
      <c r="FT542" s="347"/>
      <c r="FU542" s="347"/>
      <c r="FV542" s="347"/>
      <c r="FW542" s="347"/>
      <c r="FX542" s="347"/>
      <c r="FY542" s="347"/>
      <c r="FZ542" s="347"/>
      <c r="GA542" s="347"/>
      <c r="GB542" s="347"/>
      <c r="GC542" s="347"/>
      <c r="GD542" s="347"/>
      <c r="GE542" s="347"/>
      <c r="GF542" s="347"/>
      <c r="GG542" s="347"/>
      <c r="GH542" s="347"/>
      <c r="GI542" s="347"/>
      <c r="GJ542" s="347"/>
      <c r="GK542" s="347"/>
      <c r="GL542" s="347"/>
      <c r="GM542" s="347"/>
      <c r="GN542" s="347"/>
      <c r="GO542" s="347"/>
      <c r="GP542" s="347"/>
      <c r="GQ542" s="347"/>
      <c r="GR542" s="347"/>
      <c r="GS542" s="347"/>
      <c r="GT542" s="347"/>
      <c r="GU542" s="347"/>
      <c r="GV542" s="347"/>
      <c r="GW542" s="347"/>
      <c r="GX542" s="347"/>
      <c r="GY542" s="347"/>
      <c r="GZ542" s="347"/>
      <c r="HA542" s="347"/>
      <c r="HB542" s="347"/>
      <c r="HC542" s="347"/>
      <c r="HD542" s="347"/>
      <c r="HE542" s="347"/>
      <c r="HF542" s="347"/>
      <c r="HG542" s="347"/>
      <c r="HH542" s="347"/>
      <c r="HI542" s="347"/>
      <c r="HJ542" s="347"/>
      <c r="HK542" s="347"/>
      <c r="HL542" s="347"/>
      <c r="HM542" s="347"/>
      <c r="HN542" s="347"/>
      <c r="HO542" s="347"/>
      <c r="HP542" s="347"/>
      <c r="HQ542" s="347"/>
      <c r="HR542" s="347"/>
      <c r="HS542" s="347"/>
      <c r="HT542" s="347"/>
      <c r="HU542" s="347"/>
      <c r="HV542" s="347"/>
      <c r="HW542" s="347"/>
      <c r="HX542" s="347"/>
      <c r="HY542" s="347"/>
      <c r="HZ542" s="347"/>
      <c r="IA542" s="347"/>
      <c r="IB542" s="347"/>
    </row>
    <row r="543" spans="1:236" ht="11.25">
      <c r="A543" s="348"/>
      <c r="B543" s="349"/>
      <c r="C543" s="350"/>
      <c r="D543" s="351"/>
      <c r="E543" s="352"/>
      <c r="F543" s="353"/>
      <c r="G543" s="353"/>
      <c r="H543" s="353"/>
      <c r="I543" s="353"/>
      <c r="J543" s="353"/>
      <c r="K543" s="353"/>
      <c r="L543" s="353"/>
      <c r="M543" s="353"/>
      <c r="N543" s="353"/>
      <c r="O543" s="353"/>
      <c r="P543" s="335"/>
      <c r="Q543" s="335"/>
      <c r="R543" s="335"/>
      <c r="S543" s="335"/>
      <c r="T543" s="335"/>
      <c r="U543" s="335"/>
      <c r="V543" s="335"/>
      <c r="W543" s="335"/>
      <c r="X543" s="335"/>
      <c r="Y543" s="335"/>
      <c r="Z543" s="335"/>
      <c r="AA543" s="335"/>
      <c r="AB543" s="335"/>
      <c r="AC543" s="335"/>
      <c r="AD543" s="335"/>
      <c r="AE543" s="335"/>
      <c r="AF543" s="335"/>
      <c r="AG543" s="335"/>
      <c r="AH543" s="335"/>
      <c r="AI543" s="335"/>
      <c r="AJ543" s="335"/>
      <c r="AK543" s="335"/>
      <c r="AL543" s="335"/>
      <c r="AM543" s="335"/>
      <c r="AN543" s="335"/>
      <c r="AO543" s="353"/>
      <c r="AP543" s="353"/>
      <c r="AQ543" s="353"/>
      <c r="AR543" s="353"/>
      <c r="AS543" s="353"/>
      <c r="AT543" s="353"/>
      <c r="AU543" s="353"/>
      <c r="AV543" s="353"/>
      <c r="AW543" s="353"/>
      <c r="AX543" s="353"/>
      <c r="AY543" s="353"/>
      <c r="AZ543" s="353"/>
      <c r="BA543" s="353"/>
      <c r="BB543" s="353"/>
      <c r="BC543" s="353"/>
      <c r="BD543" s="353"/>
      <c r="BE543" s="353"/>
      <c r="BF543" s="353"/>
      <c r="BG543" s="353"/>
      <c r="BH543" s="353"/>
      <c r="BI543" s="353"/>
      <c r="BJ543" s="353"/>
      <c r="BK543" s="353"/>
      <c r="BL543" s="353"/>
      <c r="BM543" s="353"/>
      <c r="BN543" s="353"/>
      <c r="BO543" s="353"/>
      <c r="BP543" s="353"/>
      <c r="BQ543" s="353"/>
      <c r="BR543" s="353"/>
      <c r="BS543" s="353"/>
      <c r="BT543" s="353"/>
      <c r="BU543" s="353"/>
      <c r="BV543" s="353"/>
      <c r="BW543" s="353"/>
      <c r="BX543" s="353"/>
      <c r="BY543" s="353"/>
      <c r="BZ543" s="353"/>
      <c r="CA543" s="353"/>
      <c r="CB543" s="353"/>
      <c r="CC543" s="353"/>
      <c r="CD543" s="353"/>
      <c r="CE543" s="353"/>
      <c r="CF543" s="353"/>
      <c r="CG543" s="353"/>
      <c r="CH543" s="353"/>
      <c r="CI543" s="353"/>
      <c r="CJ543" s="353"/>
      <c r="CK543" s="353"/>
      <c r="CL543" s="353"/>
      <c r="CM543" s="353"/>
      <c r="CN543" s="353"/>
      <c r="CO543" s="353"/>
      <c r="CP543" s="353"/>
      <c r="CQ543" s="353"/>
      <c r="CR543" s="353"/>
      <c r="CS543" s="353"/>
      <c r="CT543" s="353"/>
      <c r="CU543" s="353"/>
      <c r="CV543" s="353"/>
      <c r="CW543" s="353"/>
      <c r="CX543" s="353"/>
      <c r="CY543" s="353"/>
      <c r="CZ543" s="353"/>
      <c r="DA543" s="353"/>
      <c r="DB543" s="353"/>
      <c r="DC543" s="353"/>
      <c r="DD543" s="353"/>
      <c r="DE543" s="353"/>
      <c r="DF543" s="353"/>
      <c r="DG543" s="353"/>
      <c r="DH543" s="353"/>
      <c r="DI543" s="353"/>
      <c r="DJ543" s="353"/>
      <c r="DK543" s="353"/>
      <c r="DL543" s="353"/>
      <c r="DM543" s="353"/>
      <c r="DN543" s="353"/>
      <c r="DO543" s="353"/>
      <c r="DP543" s="353"/>
      <c r="DQ543" s="353"/>
      <c r="DR543" s="353"/>
      <c r="DS543" s="353"/>
      <c r="DT543" s="353"/>
      <c r="DU543" s="353"/>
      <c r="DV543" s="353"/>
      <c r="DW543" s="353"/>
      <c r="DX543" s="353"/>
      <c r="DY543" s="353"/>
      <c r="DZ543" s="353"/>
      <c r="EA543" s="353"/>
      <c r="EB543" s="353"/>
      <c r="EC543" s="353"/>
      <c r="ED543" s="353"/>
      <c r="EE543" s="353"/>
      <c r="EF543" s="353"/>
      <c r="EG543" s="353"/>
      <c r="EH543" s="353"/>
      <c r="EI543" s="353"/>
      <c r="EJ543" s="353"/>
      <c r="EK543" s="353"/>
      <c r="EL543" s="353"/>
      <c r="EM543" s="353"/>
      <c r="EN543" s="353"/>
      <c r="EO543" s="353"/>
      <c r="EP543" s="353"/>
      <c r="EQ543" s="353"/>
      <c r="ER543" s="353"/>
      <c r="ES543" s="353"/>
      <c r="ET543" s="353"/>
      <c r="EU543" s="353"/>
      <c r="EV543" s="353"/>
      <c r="EW543" s="353"/>
      <c r="EX543" s="353"/>
      <c r="EY543" s="353"/>
      <c r="EZ543" s="353"/>
      <c r="FA543" s="353"/>
      <c r="FB543" s="353"/>
      <c r="FC543" s="353"/>
      <c r="FD543" s="353"/>
      <c r="FE543" s="353"/>
      <c r="FF543" s="353"/>
      <c r="FG543" s="353"/>
      <c r="FH543" s="353"/>
      <c r="FI543" s="353"/>
      <c r="FJ543" s="353"/>
      <c r="FK543" s="353"/>
      <c r="FL543" s="353"/>
      <c r="FM543" s="353"/>
      <c r="FN543" s="353"/>
      <c r="FO543" s="353"/>
      <c r="FP543" s="353"/>
      <c r="FQ543" s="353"/>
      <c r="FR543" s="353"/>
      <c r="FS543" s="353"/>
      <c r="FT543" s="353"/>
      <c r="FU543" s="353"/>
      <c r="FV543" s="353"/>
      <c r="FW543" s="353"/>
      <c r="FX543" s="353"/>
      <c r="FY543" s="353"/>
      <c r="FZ543" s="353"/>
      <c r="GA543" s="353"/>
      <c r="GB543" s="353"/>
      <c r="GC543" s="353"/>
      <c r="GD543" s="353"/>
      <c r="GE543" s="353"/>
      <c r="GF543" s="353"/>
      <c r="GG543" s="353"/>
      <c r="GH543" s="353"/>
      <c r="GI543" s="353"/>
      <c r="GJ543" s="353"/>
      <c r="GK543" s="353"/>
      <c r="GL543" s="353"/>
      <c r="GM543" s="353"/>
      <c r="GN543" s="353"/>
      <c r="GO543" s="353"/>
      <c r="GP543" s="353"/>
      <c r="GQ543" s="353"/>
      <c r="GR543" s="353"/>
      <c r="GS543" s="353"/>
      <c r="GT543" s="353"/>
      <c r="GU543" s="353"/>
      <c r="GV543" s="353"/>
      <c r="GW543" s="353"/>
      <c r="GX543" s="353"/>
      <c r="GY543" s="353"/>
      <c r="GZ543" s="353"/>
      <c r="HA543" s="353"/>
      <c r="HB543" s="353"/>
      <c r="HC543" s="353"/>
      <c r="HD543" s="353"/>
      <c r="HE543" s="353"/>
      <c r="HF543" s="353"/>
      <c r="HG543" s="353"/>
      <c r="HH543" s="353"/>
      <c r="HI543" s="353"/>
      <c r="HJ543" s="353"/>
      <c r="HK543" s="353"/>
      <c r="HL543" s="353"/>
      <c r="HM543" s="353"/>
      <c r="HN543" s="353"/>
      <c r="HO543" s="353"/>
      <c r="HP543" s="353"/>
      <c r="HQ543" s="353"/>
      <c r="HR543" s="353"/>
      <c r="HS543" s="353"/>
      <c r="HT543" s="353"/>
      <c r="HU543" s="353"/>
      <c r="HV543" s="353"/>
      <c r="HW543" s="353"/>
      <c r="HX543" s="353"/>
      <c r="HY543" s="353"/>
      <c r="HZ543" s="353"/>
      <c r="IA543" s="353"/>
      <c r="IB543" s="353"/>
    </row>
    <row r="544" spans="1:236" ht="11.25">
      <c r="A544" s="342">
        <v>403</v>
      </c>
      <c r="B544" s="343" t="s">
        <v>693</v>
      </c>
      <c r="C544" s="344" t="s">
        <v>725</v>
      </c>
      <c r="D544" s="345"/>
      <c r="E544" s="346" t="s">
        <v>852</v>
      </c>
      <c r="F544" s="347">
        <f aca="true" t="shared" si="224" ref="F544:AB544">(F531)</f>
        <v>0.01689678085582739</v>
      </c>
      <c r="G544" s="347">
        <f t="shared" si="224"/>
        <v>0.024393020407684214</v>
      </c>
      <c r="H544" s="347">
        <f t="shared" si="224"/>
        <v>0.018058961480998795</v>
      </c>
      <c r="I544" s="347">
        <f t="shared" si="224"/>
        <v>0.01187353618138059</v>
      </c>
      <c r="J544" s="347">
        <f t="shared" si="224"/>
        <v>0.00753540258252842</v>
      </c>
      <c r="K544" s="347">
        <f t="shared" si="224"/>
        <v>0.009338848404506076</v>
      </c>
      <c r="L544" s="347">
        <f t="shared" si="224"/>
        <v>0.0009784502266278947</v>
      </c>
      <c r="M544" s="347">
        <f t="shared" si="224"/>
        <v>0.001901490633013</v>
      </c>
      <c r="N544" s="347">
        <f t="shared" si="224"/>
        <v>0.10856719617554224</v>
      </c>
      <c r="O544" s="347">
        <f t="shared" si="224"/>
        <v>0.008990234547441626</v>
      </c>
      <c r="P544" s="335">
        <f t="shared" si="224"/>
        <v>0.024393020407684214</v>
      </c>
      <c r="Q544" s="335">
        <f t="shared" si="224"/>
        <v>0.018058961480998795</v>
      </c>
      <c r="R544" s="335">
        <f t="shared" si="224"/>
        <v>0.01187353618138059</v>
      </c>
      <c r="S544" s="335">
        <f t="shared" si="224"/>
        <v>0.00753540258252842</v>
      </c>
      <c r="T544" s="335">
        <f t="shared" si="224"/>
        <v>0.007586217582653827</v>
      </c>
      <c r="U544" s="335">
        <f t="shared" si="224"/>
        <v>0.010429110220819493</v>
      </c>
      <c r="V544" s="335">
        <f t="shared" si="224"/>
        <v>0.02437868541493502</v>
      </c>
      <c r="W544" s="335">
        <f t="shared" si="224"/>
        <v>0.005295239554158938</v>
      </c>
      <c r="X544" s="335">
        <f t="shared" si="224"/>
        <v>0.001901490633013</v>
      </c>
      <c r="Y544" s="335">
        <f t="shared" si="224"/>
        <v>0.00071614560528882</v>
      </c>
      <c r="Z544" s="335">
        <f t="shared" si="224"/>
        <v>0.10856719617554224</v>
      </c>
      <c r="AA544" s="335">
        <f t="shared" si="224"/>
        <v>0.00875604912135766</v>
      </c>
      <c r="AB544" s="335">
        <f t="shared" si="224"/>
        <v>0.009979539736194613</v>
      </c>
      <c r="AC544" s="335"/>
      <c r="AD544" s="335"/>
      <c r="AE544" s="335"/>
      <c r="AF544" s="335"/>
      <c r="AG544" s="335"/>
      <c r="AH544" s="335"/>
      <c r="AI544" s="335"/>
      <c r="AJ544" s="335"/>
      <c r="AK544" s="335"/>
      <c r="AL544" s="335"/>
      <c r="AM544" s="335"/>
      <c r="AN544" s="335"/>
      <c r="AO544" s="347"/>
      <c r="AP544" s="347"/>
      <c r="AQ544" s="347"/>
      <c r="AR544" s="347"/>
      <c r="AS544" s="347"/>
      <c r="AT544" s="347"/>
      <c r="AU544" s="347"/>
      <c r="AV544" s="347"/>
      <c r="AW544" s="347"/>
      <c r="AX544" s="347"/>
      <c r="AY544" s="347"/>
      <c r="AZ544" s="347"/>
      <c r="BA544" s="347"/>
      <c r="BB544" s="347"/>
      <c r="BC544" s="347"/>
      <c r="BD544" s="347"/>
      <c r="BE544" s="347"/>
      <c r="BF544" s="347"/>
      <c r="BG544" s="347"/>
      <c r="BH544" s="347"/>
      <c r="BI544" s="347"/>
      <c r="BJ544" s="347"/>
      <c r="BK544" s="347"/>
      <c r="BL544" s="347"/>
      <c r="BM544" s="347"/>
      <c r="BN544" s="347"/>
      <c r="BO544" s="347"/>
      <c r="BP544" s="347"/>
      <c r="BQ544" s="347"/>
      <c r="BR544" s="347"/>
      <c r="BS544" s="347"/>
      <c r="BT544" s="347"/>
      <c r="BU544" s="347"/>
      <c r="BV544" s="347"/>
      <c r="BW544" s="347"/>
      <c r="BX544" s="347"/>
      <c r="BY544" s="347"/>
      <c r="BZ544" s="347"/>
      <c r="CA544" s="347"/>
      <c r="CB544" s="347"/>
      <c r="CC544" s="347"/>
      <c r="CD544" s="347"/>
      <c r="CE544" s="347"/>
      <c r="CF544" s="347"/>
      <c r="CG544" s="347"/>
      <c r="CH544" s="347"/>
      <c r="CI544" s="347"/>
      <c r="CJ544" s="347"/>
      <c r="CK544" s="347"/>
      <c r="CL544" s="347"/>
      <c r="CM544" s="347"/>
      <c r="CN544" s="347"/>
      <c r="CO544" s="347"/>
      <c r="CP544" s="347"/>
      <c r="CQ544" s="347"/>
      <c r="CR544" s="347"/>
      <c r="CS544" s="347"/>
      <c r="CT544" s="347"/>
      <c r="CU544" s="347"/>
      <c r="CV544" s="347"/>
      <c r="CW544" s="347"/>
      <c r="CX544" s="347"/>
      <c r="CY544" s="347"/>
      <c r="CZ544" s="347"/>
      <c r="DA544" s="347"/>
      <c r="DB544" s="347"/>
      <c r="DC544" s="347"/>
      <c r="DD544" s="347"/>
      <c r="DE544" s="347"/>
      <c r="DF544" s="347"/>
      <c r="DG544" s="347"/>
      <c r="DH544" s="347"/>
      <c r="DI544" s="347"/>
      <c r="DJ544" s="347"/>
      <c r="DK544" s="347"/>
      <c r="DL544" s="347"/>
      <c r="DM544" s="347"/>
      <c r="DN544" s="347"/>
      <c r="DO544" s="347"/>
      <c r="DP544" s="347"/>
      <c r="DQ544" s="347"/>
      <c r="DR544" s="347"/>
      <c r="DS544" s="347"/>
      <c r="DT544" s="347"/>
      <c r="DU544" s="347"/>
      <c r="DV544" s="347"/>
      <c r="DW544" s="347"/>
      <c r="DX544" s="347"/>
      <c r="DY544" s="347"/>
      <c r="DZ544" s="347"/>
      <c r="EA544" s="347"/>
      <c r="EB544" s="347"/>
      <c r="EC544" s="347"/>
      <c r="ED544" s="347"/>
      <c r="EE544" s="347"/>
      <c r="EF544" s="347"/>
      <c r="EG544" s="347"/>
      <c r="EH544" s="347"/>
      <c r="EI544" s="347"/>
      <c r="EJ544" s="347"/>
      <c r="EK544" s="347"/>
      <c r="EL544" s="347"/>
      <c r="EM544" s="347"/>
      <c r="EN544" s="347"/>
      <c r="EO544" s="347"/>
      <c r="EP544" s="347"/>
      <c r="EQ544" s="347"/>
      <c r="ER544" s="347"/>
      <c r="ES544" s="347"/>
      <c r="ET544" s="347"/>
      <c r="EU544" s="347"/>
      <c r="EV544" s="347"/>
      <c r="EW544" s="347"/>
      <c r="EX544" s="347"/>
      <c r="EY544" s="347"/>
      <c r="EZ544" s="347"/>
      <c r="FA544" s="347"/>
      <c r="FB544" s="347"/>
      <c r="FC544" s="347"/>
      <c r="FD544" s="347"/>
      <c r="FE544" s="347"/>
      <c r="FF544" s="347"/>
      <c r="FG544" s="347"/>
      <c r="FH544" s="347"/>
      <c r="FI544" s="347"/>
      <c r="FJ544" s="347"/>
      <c r="FK544" s="347"/>
      <c r="FL544" s="347"/>
      <c r="FM544" s="347"/>
      <c r="FN544" s="347"/>
      <c r="FO544" s="347"/>
      <c r="FP544" s="347"/>
      <c r="FQ544" s="347"/>
      <c r="FR544" s="347"/>
      <c r="FS544" s="347"/>
      <c r="FT544" s="347"/>
      <c r="FU544" s="347"/>
      <c r="FV544" s="347"/>
      <c r="FW544" s="347"/>
      <c r="FX544" s="347"/>
      <c r="FY544" s="347"/>
      <c r="FZ544" s="347"/>
      <c r="GA544" s="347"/>
      <c r="GB544" s="347"/>
      <c r="GC544" s="347"/>
      <c r="GD544" s="347"/>
      <c r="GE544" s="347"/>
      <c r="GF544" s="347"/>
      <c r="GG544" s="347"/>
      <c r="GH544" s="347"/>
      <c r="GI544" s="347"/>
      <c r="GJ544" s="347"/>
      <c r="GK544" s="347"/>
      <c r="GL544" s="347"/>
      <c r="GM544" s="347"/>
      <c r="GN544" s="347"/>
      <c r="GO544" s="347"/>
      <c r="GP544" s="347"/>
      <c r="GQ544" s="347"/>
      <c r="GR544" s="347"/>
      <c r="GS544" s="347"/>
      <c r="GT544" s="347"/>
      <c r="GU544" s="347"/>
      <c r="GV544" s="347"/>
      <c r="GW544" s="347"/>
      <c r="GX544" s="347"/>
      <c r="GY544" s="347"/>
      <c r="GZ544" s="347"/>
      <c r="HA544" s="347"/>
      <c r="HB544" s="347"/>
      <c r="HC544" s="347"/>
      <c r="HD544" s="347"/>
      <c r="HE544" s="347"/>
      <c r="HF544" s="347"/>
      <c r="HG544" s="347"/>
      <c r="HH544" s="347"/>
      <c r="HI544" s="347"/>
      <c r="HJ544" s="347"/>
      <c r="HK544" s="347"/>
      <c r="HL544" s="347"/>
      <c r="HM544" s="347"/>
      <c r="HN544" s="347"/>
      <c r="HO544" s="347"/>
      <c r="HP544" s="347"/>
      <c r="HQ544" s="347"/>
      <c r="HR544" s="347"/>
      <c r="HS544" s="347"/>
      <c r="HT544" s="347"/>
      <c r="HU544" s="347"/>
      <c r="HV544" s="347"/>
      <c r="HW544" s="347"/>
      <c r="HX544" s="347"/>
      <c r="HY544" s="347"/>
      <c r="HZ544" s="347"/>
      <c r="IA544" s="347"/>
      <c r="IB544" s="347"/>
    </row>
    <row r="545" spans="1:236" ht="11.25">
      <c r="A545" s="348"/>
      <c r="B545" s="354"/>
      <c r="C545" s="351"/>
      <c r="D545" s="355"/>
      <c r="E545" s="352"/>
      <c r="F545" s="353"/>
      <c r="G545" s="353"/>
      <c r="H545" s="353"/>
      <c r="I545" s="353"/>
      <c r="J545" s="353"/>
      <c r="K545" s="353"/>
      <c r="L545" s="353"/>
      <c r="M545" s="353"/>
      <c r="N545" s="353"/>
      <c r="O545" s="353"/>
      <c r="P545" s="335"/>
      <c r="Q545" s="335"/>
      <c r="R545" s="335"/>
      <c r="S545" s="335"/>
      <c r="T545" s="335"/>
      <c r="U545" s="335"/>
      <c r="V545" s="335"/>
      <c r="W545" s="335"/>
      <c r="X545" s="335"/>
      <c r="Y545" s="335"/>
      <c r="Z545" s="335"/>
      <c r="AA545" s="335"/>
      <c r="AB545" s="335"/>
      <c r="AC545" s="335"/>
      <c r="AD545" s="335"/>
      <c r="AE545" s="335"/>
      <c r="AF545" s="335"/>
      <c r="AG545" s="335"/>
      <c r="AH545" s="335"/>
      <c r="AI545" s="335"/>
      <c r="AJ545" s="335"/>
      <c r="AK545" s="335"/>
      <c r="AL545" s="335"/>
      <c r="AM545" s="335"/>
      <c r="AN545" s="335"/>
      <c r="AO545" s="353"/>
      <c r="AP545" s="353"/>
      <c r="AQ545" s="353"/>
      <c r="AR545" s="353"/>
      <c r="AS545" s="353"/>
      <c r="AT545" s="353"/>
      <c r="AU545" s="353"/>
      <c r="AV545" s="353"/>
      <c r="AW545" s="353"/>
      <c r="AX545" s="353"/>
      <c r="AY545" s="353"/>
      <c r="AZ545" s="353"/>
      <c r="BA545" s="353"/>
      <c r="BB545" s="353"/>
      <c r="BC545" s="353"/>
      <c r="BD545" s="353"/>
      <c r="BE545" s="353"/>
      <c r="BF545" s="353"/>
      <c r="BG545" s="353"/>
      <c r="BH545" s="353"/>
      <c r="BI545" s="353"/>
      <c r="BJ545" s="353"/>
      <c r="BK545" s="353"/>
      <c r="BL545" s="353"/>
      <c r="BM545" s="353"/>
      <c r="BN545" s="353"/>
      <c r="BO545" s="353"/>
      <c r="BP545" s="353"/>
      <c r="BQ545" s="353"/>
      <c r="BR545" s="353"/>
      <c r="BS545" s="353"/>
      <c r="BT545" s="353"/>
      <c r="BU545" s="353"/>
      <c r="BV545" s="353"/>
      <c r="BW545" s="353"/>
      <c r="BX545" s="353"/>
      <c r="BY545" s="353"/>
      <c r="BZ545" s="353"/>
      <c r="CA545" s="353"/>
      <c r="CB545" s="353"/>
      <c r="CC545" s="353"/>
      <c r="CD545" s="353"/>
      <c r="CE545" s="353"/>
      <c r="CF545" s="353"/>
      <c r="CG545" s="353"/>
      <c r="CH545" s="353"/>
      <c r="CI545" s="353"/>
      <c r="CJ545" s="353"/>
      <c r="CK545" s="353"/>
      <c r="CL545" s="353"/>
      <c r="CM545" s="353"/>
      <c r="CN545" s="353"/>
      <c r="CO545" s="353"/>
      <c r="CP545" s="353"/>
      <c r="CQ545" s="353"/>
      <c r="CR545" s="353"/>
      <c r="CS545" s="353"/>
      <c r="CT545" s="353"/>
      <c r="CU545" s="353"/>
      <c r="CV545" s="353"/>
      <c r="CW545" s="353"/>
      <c r="CX545" s="353"/>
      <c r="CY545" s="353"/>
      <c r="CZ545" s="353"/>
      <c r="DA545" s="353"/>
      <c r="DB545" s="353"/>
      <c r="DC545" s="353"/>
      <c r="DD545" s="353"/>
      <c r="DE545" s="353"/>
      <c r="DF545" s="353"/>
      <c r="DG545" s="353"/>
      <c r="DH545" s="353"/>
      <c r="DI545" s="353"/>
      <c r="DJ545" s="353"/>
      <c r="DK545" s="353"/>
      <c r="DL545" s="353"/>
      <c r="DM545" s="353"/>
      <c r="DN545" s="353"/>
      <c r="DO545" s="353"/>
      <c r="DP545" s="353"/>
      <c r="DQ545" s="353"/>
      <c r="DR545" s="353"/>
      <c r="DS545" s="353"/>
      <c r="DT545" s="353"/>
      <c r="DU545" s="353"/>
      <c r="DV545" s="353"/>
      <c r="DW545" s="353"/>
      <c r="DX545" s="353"/>
      <c r="DY545" s="353"/>
      <c r="DZ545" s="353"/>
      <c r="EA545" s="353"/>
      <c r="EB545" s="353"/>
      <c r="EC545" s="353"/>
      <c r="ED545" s="353"/>
      <c r="EE545" s="353"/>
      <c r="EF545" s="353"/>
      <c r="EG545" s="353"/>
      <c r="EH545" s="353"/>
      <c r="EI545" s="353"/>
      <c r="EJ545" s="353"/>
      <c r="EK545" s="353"/>
      <c r="EL545" s="353"/>
      <c r="EM545" s="353"/>
      <c r="EN545" s="353"/>
      <c r="EO545" s="353"/>
      <c r="EP545" s="353"/>
      <c r="EQ545" s="353"/>
      <c r="ER545" s="353"/>
      <c r="ES545" s="353"/>
      <c r="ET545" s="353"/>
      <c r="EU545" s="353"/>
      <c r="EV545" s="353"/>
      <c r="EW545" s="353"/>
      <c r="EX545" s="353"/>
      <c r="EY545" s="353"/>
      <c r="EZ545" s="353"/>
      <c r="FA545" s="353"/>
      <c r="FB545" s="353"/>
      <c r="FC545" s="353"/>
      <c r="FD545" s="353"/>
      <c r="FE545" s="353"/>
      <c r="FF545" s="353"/>
      <c r="FG545" s="353"/>
      <c r="FH545" s="353"/>
      <c r="FI545" s="353"/>
      <c r="FJ545" s="353"/>
      <c r="FK545" s="353"/>
      <c r="FL545" s="353"/>
      <c r="FM545" s="353"/>
      <c r="FN545" s="353"/>
      <c r="FO545" s="353"/>
      <c r="FP545" s="353"/>
      <c r="FQ545" s="353"/>
      <c r="FR545" s="353"/>
      <c r="FS545" s="353"/>
      <c r="FT545" s="353"/>
      <c r="FU545" s="353"/>
      <c r="FV545" s="353"/>
      <c r="FW545" s="353"/>
      <c r="FX545" s="353"/>
      <c r="FY545" s="353"/>
      <c r="FZ545" s="353"/>
      <c r="GA545" s="353"/>
      <c r="GB545" s="353"/>
      <c r="GC545" s="353"/>
      <c r="GD545" s="353"/>
      <c r="GE545" s="353"/>
      <c r="GF545" s="353"/>
      <c r="GG545" s="353"/>
      <c r="GH545" s="353"/>
      <c r="GI545" s="353"/>
      <c r="GJ545" s="353"/>
      <c r="GK545" s="353"/>
      <c r="GL545" s="353"/>
      <c r="GM545" s="353"/>
      <c r="GN545" s="353"/>
      <c r="GO545" s="353"/>
      <c r="GP545" s="353"/>
      <c r="GQ545" s="353"/>
      <c r="GR545" s="353"/>
      <c r="GS545" s="353"/>
      <c r="GT545" s="353"/>
      <c r="GU545" s="353"/>
      <c r="GV545" s="353"/>
      <c r="GW545" s="353"/>
      <c r="GX545" s="353"/>
      <c r="GY545" s="353"/>
      <c r="GZ545" s="353"/>
      <c r="HA545" s="353"/>
      <c r="HB545" s="353"/>
      <c r="HC545" s="353"/>
      <c r="HD545" s="353"/>
      <c r="HE545" s="353"/>
      <c r="HF545" s="353"/>
      <c r="HG545" s="353"/>
      <c r="HH545" s="353"/>
      <c r="HI545" s="353"/>
      <c r="HJ545" s="353"/>
      <c r="HK545" s="353"/>
      <c r="HL545" s="353"/>
      <c r="HM545" s="353"/>
      <c r="HN545" s="353"/>
      <c r="HO545" s="353"/>
      <c r="HP545" s="353"/>
      <c r="HQ545" s="353"/>
      <c r="HR545" s="353"/>
      <c r="HS545" s="353"/>
      <c r="HT545" s="353"/>
      <c r="HU545" s="353"/>
      <c r="HV545" s="353"/>
      <c r="HW545" s="353"/>
      <c r="HX545" s="353"/>
      <c r="HY545" s="353"/>
      <c r="HZ545" s="353"/>
      <c r="IA545" s="353"/>
      <c r="IB545" s="353"/>
    </row>
    <row r="546" spans="1:236" s="323" customFormat="1" ht="11.25">
      <c r="A546" s="342">
        <v>404</v>
      </c>
      <c r="B546" s="343" t="s">
        <v>695</v>
      </c>
      <c r="C546" s="344" t="s">
        <v>726</v>
      </c>
      <c r="D546" s="345"/>
      <c r="E546" s="346" t="s">
        <v>852</v>
      </c>
      <c r="F546" s="347">
        <f aca="true" t="shared" si="225" ref="F546:AB546">(F533)</f>
        <v>0.06471605693392507</v>
      </c>
      <c r="G546" s="347">
        <f t="shared" si="225"/>
        <v>0.07879683088113967</v>
      </c>
      <c r="H546" s="347">
        <f t="shared" si="225"/>
        <v>0.06948933002730022</v>
      </c>
      <c r="I546" s="347">
        <f t="shared" si="225"/>
        <v>0.06318546260470644</v>
      </c>
      <c r="J546" s="347">
        <f t="shared" si="225"/>
        <v>0.0583081286101053</v>
      </c>
      <c r="K546" s="347">
        <f t="shared" si="225"/>
        <v>0.058601834379615615</v>
      </c>
      <c r="L546" s="347">
        <f t="shared" si="225"/>
        <v>0.0035477018867271348</v>
      </c>
      <c r="M546" s="347">
        <f t="shared" si="225"/>
        <v>0.050337802436075864</v>
      </c>
      <c r="N546" s="347">
        <f t="shared" si="225"/>
        <v>0.15623143847670443</v>
      </c>
      <c r="O546" s="347">
        <f t="shared" si="225"/>
        <v>0.013934454897761472</v>
      </c>
      <c r="P546" s="335">
        <f t="shared" si="225"/>
        <v>0.07879683088113967</v>
      </c>
      <c r="Q546" s="335">
        <f t="shared" si="225"/>
        <v>0.06948933002730022</v>
      </c>
      <c r="R546" s="335">
        <f t="shared" si="225"/>
        <v>0.06318546260470644</v>
      </c>
      <c r="S546" s="335">
        <f t="shared" si="225"/>
        <v>0.0583081286101053</v>
      </c>
      <c r="T546" s="335">
        <f t="shared" si="225"/>
        <v>0.05780913015751272</v>
      </c>
      <c r="U546" s="335">
        <f t="shared" si="225"/>
        <v>0.05096045206224754</v>
      </c>
      <c r="V546" s="335">
        <f t="shared" si="225"/>
        <v>0.06570973840377083</v>
      </c>
      <c r="W546" s="335">
        <f t="shared" si="225"/>
        <v>0.007753596938996798</v>
      </c>
      <c r="X546" s="335">
        <f t="shared" si="225"/>
        <v>0.050337802436075864</v>
      </c>
      <c r="Y546" s="335">
        <f t="shared" si="225"/>
        <v>0.0032953554144669584</v>
      </c>
      <c r="Z546" s="335">
        <f t="shared" si="225"/>
        <v>0.15623143847670443</v>
      </c>
      <c r="AA546" s="335">
        <f t="shared" si="225"/>
        <v>0.010830430206379962</v>
      </c>
      <c r="AB546" s="335">
        <f t="shared" si="225"/>
        <v>0.06353891641250198</v>
      </c>
      <c r="AC546" s="335"/>
      <c r="AD546" s="335"/>
      <c r="AE546" s="335"/>
      <c r="AF546" s="335"/>
      <c r="AG546" s="335"/>
      <c r="AH546" s="335"/>
      <c r="AI546" s="335"/>
      <c r="AJ546" s="335"/>
      <c r="AK546" s="335"/>
      <c r="AL546" s="335"/>
      <c r="AM546" s="335"/>
      <c r="AN546" s="335"/>
      <c r="AO546" s="347"/>
      <c r="AP546" s="347"/>
      <c r="AQ546" s="347"/>
      <c r="AR546" s="347"/>
      <c r="AS546" s="347"/>
      <c r="AT546" s="347"/>
      <c r="AU546" s="347"/>
      <c r="AV546" s="347"/>
      <c r="AW546" s="347"/>
      <c r="AX546" s="347"/>
      <c r="AY546" s="347"/>
      <c r="AZ546" s="347"/>
      <c r="BA546" s="347"/>
      <c r="BB546" s="347"/>
      <c r="BC546" s="347"/>
      <c r="BD546" s="347"/>
      <c r="BE546" s="347"/>
      <c r="BF546" s="347"/>
      <c r="BG546" s="347"/>
      <c r="BH546" s="347"/>
      <c r="BI546" s="347"/>
      <c r="BJ546" s="347"/>
      <c r="BK546" s="347"/>
      <c r="BL546" s="347"/>
      <c r="BM546" s="347"/>
      <c r="BN546" s="347"/>
      <c r="BO546" s="347"/>
      <c r="BP546" s="347"/>
      <c r="BQ546" s="347"/>
      <c r="BR546" s="347"/>
      <c r="BS546" s="347"/>
      <c r="BT546" s="347"/>
      <c r="BU546" s="347"/>
      <c r="BV546" s="347"/>
      <c r="BW546" s="347"/>
      <c r="BX546" s="347"/>
      <c r="BY546" s="347"/>
      <c r="BZ546" s="347"/>
      <c r="CA546" s="347"/>
      <c r="CB546" s="347"/>
      <c r="CC546" s="347"/>
      <c r="CD546" s="347"/>
      <c r="CE546" s="347"/>
      <c r="CF546" s="347"/>
      <c r="CG546" s="347"/>
      <c r="CH546" s="347"/>
      <c r="CI546" s="347"/>
      <c r="CJ546" s="347"/>
      <c r="CK546" s="347"/>
      <c r="CL546" s="347"/>
      <c r="CM546" s="347"/>
      <c r="CN546" s="347"/>
      <c r="CO546" s="347"/>
      <c r="CP546" s="347"/>
      <c r="CQ546" s="347"/>
      <c r="CR546" s="347"/>
      <c r="CS546" s="347"/>
      <c r="CT546" s="347"/>
      <c r="CU546" s="347"/>
      <c r="CV546" s="347"/>
      <c r="CW546" s="347"/>
      <c r="CX546" s="347"/>
      <c r="CY546" s="347"/>
      <c r="CZ546" s="347"/>
      <c r="DA546" s="347"/>
      <c r="DB546" s="347"/>
      <c r="DC546" s="347"/>
      <c r="DD546" s="347"/>
      <c r="DE546" s="347"/>
      <c r="DF546" s="347"/>
      <c r="DG546" s="347"/>
      <c r="DH546" s="347"/>
      <c r="DI546" s="347"/>
      <c r="DJ546" s="347"/>
      <c r="DK546" s="347"/>
      <c r="DL546" s="347"/>
      <c r="DM546" s="347"/>
      <c r="DN546" s="347"/>
      <c r="DO546" s="347"/>
      <c r="DP546" s="347"/>
      <c r="DQ546" s="347"/>
      <c r="DR546" s="347"/>
      <c r="DS546" s="347"/>
      <c r="DT546" s="347"/>
      <c r="DU546" s="347"/>
      <c r="DV546" s="347"/>
      <c r="DW546" s="347"/>
      <c r="DX546" s="347"/>
      <c r="DY546" s="347"/>
      <c r="DZ546" s="347"/>
      <c r="EA546" s="347"/>
      <c r="EB546" s="347"/>
      <c r="EC546" s="347"/>
      <c r="ED546" s="347"/>
      <c r="EE546" s="347"/>
      <c r="EF546" s="347"/>
      <c r="EG546" s="347"/>
      <c r="EH546" s="347"/>
      <c r="EI546" s="347"/>
      <c r="EJ546" s="347"/>
      <c r="EK546" s="347"/>
      <c r="EL546" s="347"/>
      <c r="EM546" s="347"/>
      <c r="EN546" s="347"/>
      <c r="EO546" s="347"/>
      <c r="EP546" s="347"/>
      <c r="EQ546" s="347"/>
      <c r="ER546" s="347"/>
      <c r="ES546" s="347"/>
      <c r="ET546" s="347"/>
      <c r="EU546" s="347"/>
      <c r="EV546" s="347"/>
      <c r="EW546" s="347"/>
      <c r="EX546" s="347"/>
      <c r="EY546" s="347"/>
      <c r="EZ546" s="347"/>
      <c r="FA546" s="347"/>
      <c r="FB546" s="347"/>
      <c r="FC546" s="347"/>
      <c r="FD546" s="347"/>
      <c r="FE546" s="347"/>
      <c r="FF546" s="347"/>
      <c r="FG546" s="347"/>
      <c r="FH546" s="347"/>
      <c r="FI546" s="347"/>
      <c r="FJ546" s="347"/>
      <c r="FK546" s="347"/>
      <c r="FL546" s="347"/>
      <c r="FM546" s="347"/>
      <c r="FN546" s="347"/>
      <c r="FO546" s="347"/>
      <c r="FP546" s="347"/>
      <c r="FQ546" s="347"/>
      <c r="FR546" s="347"/>
      <c r="FS546" s="347"/>
      <c r="FT546" s="347"/>
      <c r="FU546" s="347"/>
      <c r="FV546" s="347"/>
      <c r="FW546" s="347"/>
      <c r="FX546" s="347"/>
      <c r="FY546" s="347"/>
      <c r="FZ546" s="347"/>
      <c r="GA546" s="347"/>
      <c r="GB546" s="347"/>
      <c r="GC546" s="347"/>
      <c r="GD546" s="347"/>
      <c r="GE546" s="347"/>
      <c r="GF546" s="347"/>
      <c r="GG546" s="347"/>
      <c r="GH546" s="347"/>
      <c r="GI546" s="347"/>
      <c r="GJ546" s="347"/>
      <c r="GK546" s="347"/>
      <c r="GL546" s="347"/>
      <c r="GM546" s="347"/>
      <c r="GN546" s="347"/>
      <c r="GO546" s="347"/>
      <c r="GP546" s="347"/>
      <c r="GQ546" s="347"/>
      <c r="GR546" s="347"/>
      <c r="GS546" s="347"/>
      <c r="GT546" s="347"/>
      <c r="GU546" s="347"/>
      <c r="GV546" s="347"/>
      <c r="GW546" s="347"/>
      <c r="GX546" s="347"/>
      <c r="GY546" s="347"/>
      <c r="GZ546" s="347"/>
      <c r="HA546" s="347"/>
      <c r="HB546" s="347"/>
      <c r="HC546" s="347"/>
      <c r="HD546" s="347"/>
      <c r="HE546" s="347"/>
      <c r="HF546" s="347"/>
      <c r="HG546" s="347"/>
      <c r="HH546" s="347"/>
      <c r="HI546" s="347"/>
      <c r="HJ546" s="347"/>
      <c r="HK546" s="347"/>
      <c r="HL546" s="347"/>
      <c r="HM546" s="347"/>
      <c r="HN546" s="347"/>
      <c r="HO546" s="347"/>
      <c r="HP546" s="347"/>
      <c r="HQ546" s="347"/>
      <c r="HR546" s="347"/>
      <c r="HS546" s="347"/>
      <c r="HT546" s="347"/>
      <c r="HU546" s="347"/>
      <c r="HV546" s="347"/>
      <c r="HW546" s="347"/>
      <c r="HX546" s="347"/>
      <c r="HY546" s="347"/>
      <c r="HZ546" s="347"/>
      <c r="IA546" s="347"/>
      <c r="IB546" s="347"/>
    </row>
    <row r="547" spans="1:236" ht="11.25">
      <c r="A547" s="348"/>
      <c r="B547" s="349"/>
      <c r="C547" s="351"/>
      <c r="D547" s="351"/>
      <c r="E547" s="351"/>
      <c r="F547" s="356"/>
      <c r="G547" s="356"/>
      <c r="H547" s="356"/>
      <c r="I547" s="356"/>
      <c r="J547" s="356"/>
      <c r="K547" s="356"/>
      <c r="L547" s="356"/>
      <c r="M547" s="356"/>
      <c r="N547" s="356"/>
      <c r="O547" s="356"/>
      <c r="P547" s="335"/>
      <c r="Q547" s="335"/>
      <c r="R547" s="335"/>
      <c r="S547" s="335"/>
      <c r="T547" s="335"/>
      <c r="U547" s="335"/>
      <c r="V547" s="335"/>
      <c r="W547" s="335"/>
      <c r="X547" s="335"/>
      <c r="Y547" s="335"/>
      <c r="Z547" s="335"/>
      <c r="AA547" s="335"/>
      <c r="AB547" s="335"/>
      <c r="AC547" s="335"/>
      <c r="AD547" s="335"/>
      <c r="AE547" s="335"/>
      <c r="AF547" s="335"/>
      <c r="AG547" s="335"/>
      <c r="AH547" s="335"/>
      <c r="AI547" s="335"/>
      <c r="AJ547" s="335"/>
      <c r="AK547" s="335"/>
      <c r="AL547" s="335"/>
      <c r="AM547" s="335"/>
      <c r="AN547" s="335"/>
      <c r="AO547" s="356"/>
      <c r="AP547" s="356"/>
      <c r="AQ547" s="356"/>
      <c r="AR547" s="356"/>
      <c r="AS547" s="356"/>
      <c r="AT547" s="356"/>
      <c r="AU547" s="356"/>
      <c r="AV547" s="356"/>
      <c r="AW547" s="356"/>
      <c r="AX547" s="356"/>
      <c r="AY547" s="356"/>
      <c r="AZ547" s="356"/>
      <c r="BA547" s="356"/>
      <c r="BB547" s="356"/>
      <c r="BC547" s="356"/>
      <c r="BD547" s="356"/>
      <c r="BE547" s="356"/>
      <c r="BF547" s="356"/>
      <c r="BG547" s="356"/>
      <c r="BH547" s="356"/>
      <c r="BI547" s="356"/>
      <c r="BJ547" s="356"/>
      <c r="BK547" s="356"/>
      <c r="BL547" s="356"/>
      <c r="BM547" s="356"/>
      <c r="BN547" s="356"/>
      <c r="BO547" s="356"/>
      <c r="BP547" s="356"/>
      <c r="BQ547" s="356"/>
      <c r="BR547" s="356"/>
      <c r="BS547" s="356"/>
      <c r="BT547" s="356"/>
      <c r="BU547" s="356"/>
      <c r="BV547" s="356"/>
      <c r="BW547" s="356"/>
      <c r="BX547" s="356"/>
      <c r="BY547" s="356"/>
      <c r="BZ547" s="356"/>
      <c r="CA547" s="356"/>
      <c r="CB547" s="356"/>
      <c r="CC547" s="356"/>
      <c r="CD547" s="356"/>
      <c r="CE547" s="356"/>
      <c r="CF547" s="356"/>
      <c r="CG547" s="356"/>
      <c r="CH547" s="356"/>
      <c r="CI547" s="356"/>
      <c r="CJ547" s="356"/>
      <c r="CK547" s="356"/>
      <c r="CL547" s="356"/>
      <c r="CM547" s="356"/>
      <c r="CN547" s="356"/>
      <c r="CO547" s="356"/>
      <c r="CP547" s="356"/>
      <c r="CQ547" s="356"/>
      <c r="CR547" s="356"/>
      <c r="CS547" s="356"/>
      <c r="CT547" s="356"/>
      <c r="CU547" s="356"/>
      <c r="CV547" s="356"/>
      <c r="CW547" s="356"/>
      <c r="CX547" s="356"/>
      <c r="CY547" s="356"/>
      <c r="CZ547" s="356"/>
      <c r="DA547" s="356"/>
      <c r="DB547" s="356"/>
      <c r="DC547" s="356"/>
      <c r="DD547" s="356"/>
      <c r="DE547" s="356"/>
      <c r="DF547" s="356"/>
      <c r="DG547" s="356"/>
      <c r="DH547" s="356"/>
      <c r="DI547" s="356"/>
      <c r="DJ547" s="356"/>
      <c r="DK547" s="356"/>
      <c r="DL547" s="356"/>
      <c r="DM547" s="356"/>
      <c r="DN547" s="356"/>
      <c r="DO547" s="356"/>
      <c r="DP547" s="356"/>
      <c r="DQ547" s="356"/>
      <c r="DR547" s="356"/>
      <c r="DS547" s="356"/>
      <c r="DT547" s="356"/>
      <c r="DU547" s="356"/>
      <c r="DV547" s="356"/>
      <c r="DW547" s="356"/>
      <c r="DX547" s="356"/>
      <c r="DY547" s="356"/>
      <c r="DZ547" s="356"/>
      <c r="EA547" s="356"/>
      <c r="EB547" s="356"/>
      <c r="EC547" s="356"/>
      <c r="ED547" s="356"/>
      <c r="EE547" s="356"/>
      <c r="EF547" s="356"/>
      <c r="EG547" s="356"/>
      <c r="EH547" s="356"/>
      <c r="EI547" s="356"/>
      <c r="EJ547" s="356"/>
      <c r="EK547" s="356"/>
      <c r="EL547" s="356"/>
      <c r="EM547" s="356"/>
      <c r="EN547" s="356"/>
      <c r="EO547" s="356"/>
      <c r="EP547" s="356"/>
      <c r="EQ547" s="356"/>
      <c r="ER547" s="356"/>
      <c r="ES547" s="356"/>
      <c r="ET547" s="356"/>
      <c r="EU547" s="356"/>
      <c r="EV547" s="356"/>
      <c r="EW547" s="356"/>
      <c r="EX547" s="356"/>
      <c r="EY547" s="356"/>
      <c r="EZ547" s="356"/>
      <c r="FA547" s="356"/>
      <c r="FB547" s="356"/>
      <c r="FC547" s="356"/>
      <c r="FD547" s="356"/>
      <c r="FE547" s="356"/>
      <c r="FF547" s="356"/>
      <c r="FG547" s="356"/>
      <c r="FH547" s="356"/>
      <c r="FI547" s="356"/>
      <c r="FJ547" s="356"/>
      <c r="FK547" s="356"/>
      <c r="FL547" s="356"/>
      <c r="FM547" s="356"/>
      <c r="FN547" s="356"/>
      <c r="FO547" s="356"/>
      <c r="FP547" s="356"/>
      <c r="FQ547" s="356"/>
      <c r="FR547" s="356"/>
      <c r="FS547" s="356"/>
      <c r="FT547" s="356"/>
      <c r="FU547" s="356"/>
      <c r="FV547" s="356"/>
      <c r="FW547" s="356"/>
      <c r="FX547" s="356"/>
      <c r="FY547" s="356"/>
      <c r="FZ547" s="356"/>
      <c r="GA547" s="356"/>
      <c r="GB547" s="356"/>
      <c r="GC547" s="356"/>
      <c r="GD547" s="356"/>
      <c r="GE547" s="356"/>
      <c r="GF547" s="356"/>
      <c r="GG547" s="356"/>
      <c r="GH547" s="356"/>
      <c r="GI547" s="356"/>
      <c r="GJ547" s="356"/>
      <c r="GK547" s="356"/>
      <c r="GL547" s="356"/>
      <c r="GM547" s="356"/>
      <c r="GN547" s="356"/>
      <c r="GO547" s="356"/>
      <c r="GP547" s="356"/>
      <c r="GQ547" s="356"/>
      <c r="GR547" s="356"/>
      <c r="GS547" s="356"/>
      <c r="GT547" s="356"/>
      <c r="GU547" s="356"/>
      <c r="GV547" s="356"/>
      <c r="GW547" s="356"/>
      <c r="GX547" s="356"/>
      <c r="GY547" s="356"/>
      <c r="GZ547" s="356"/>
      <c r="HA547" s="356"/>
      <c r="HB547" s="356"/>
      <c r="HC547" s="356"/>
      <c r="HD547" s="356"/>
      <c r="HE547" s="356"/>
      <c r="HF547" s="356"/>
      <c r="HG547" s="356"/>
      <c r="HH547" s="356"/>
      <c r="HI547" s="356"/>
      <c r="HJ547" s="356"/>
      <c r="HK547" s="356"/>
      <c r="HL547" s="356"/>
      <c r="HM547" s="356"/>
      <c r="HN547" s="356"/>
      <c r="HO547" s="356"/>
      <c r="HP547" s="356"/>
      <c r="HQ547" s="356"/>
      <c r="HR547" s="356"/>
      <c r="HS547" s="356"/>
      <c r="HT547" s="356"/>
      <c r="HU547" s="356"/>
      <c r="HV547" s="356"/>
      <c r="HW547" s="356"/>
      <c r="HX547" s="356"/>
      <c r="HY547" s="356"/>
      <c r="HZ547" s="356"/>
      <c r="IA547" s="356"/>
      <c r="IB547" s="356"/>
    </row>
    <row r="548" spans="1:236" ht="11.25">
      <c r="A548" s="348">
        <v>405</v>
      </c>
      <c r="B548" s="354" t="s">
        <v>698</v>
      </c>
      <c r="C548" s="350" t="s">
        <v>727</v>
      </c>
      <c r="D548" s="351"/>
      <c r="E548" s="352" t="s">
        <v>852</v>
      </c>
      <c r="F548" s="353">
        <f aca="true" t="shared" si="226" ref="F548:AB548">(F535)</f>
        <v>0.004468308797118103</v>
      </c>
      <c r="G548" s="353">
        <f t="shared" si="226"/>
        <v>0.006052976061057829</v>
      </c>
      <c r="H548" s="353">
        <f t="shared" si="226"/>
        <v>0.004759759473883824</v>
      </c>
      <c r="I548" s="353">
        <f t="shared" si="226"/>
        <v>0.00335516794672269</v>
      </c>
      <c r="J548" s="353">
        <f t="shared" si="226"/>
        <v>0.0028118222817658605</v>
      </c>
      <c r="K548" s="353">
        <f t="shared" si="226"/>
        <v>0.0030759059299073047</v>
      </c>
      <c r="L548" s="353">
        <f t="shared" si="226"/>
        <v>0.0004196788220105172</v>
      </c>
      <c r="M548" s="353">
        <f t="shared" si="226"/>
        <v>0.0025382796346038058</v>
      </c>
      <c r="N548" s="353">
        <f t="shared" si="226"/>
        <v>0.023742963051656674</v>
      </c>
      <c r="O548" s="353">
        <f t="shared" si="226"/>
        <v>0.0013417327059193377</v>
      </c>
      <c r="P548" s="335">
        <f t="shared" si="226"/>
        <v>0.006052976061057829</v>
      </c>
      <c r="Q548" s="335">
        <f t="shared" si="226"/>
        <v>0.004759759473883824</v>
      </c>
      <c r="R548" s="335">
        <f t="shared" si="226"/>
        <v>0.00335516794672269</v>
      </c>
      <c r="S548" s="335">
        <f t="shared" si="226"/>
        <v>0.0028118222817658605</v>
      </c>
      <c r="T548" s="335">
        <f t="shared" si="226"/>
        <v>0.0028674675719007566</v>
      </c>
      <c r="U548" s="335">
        <f t="shared" si="226"/>
        <v>0.002787255480367872</v>
      </c>
      <c r="V548" s="335">
        <f t="shared" si="226"/>
        <v>0.004900061512652145</v>
      </c>
      <c r="W548" s="335">
        <f t="shared" si="226"/>
        <v>0.0009355279327060604</v>
      </c>
      <c r="X548" s="335">
        <f t="shared" si="226"/>
        <v>0.0025382796346038058</v>
      </c>
      <c r="Y548" s="335">
        <f t="shared" si="226"/>
        <v>0.00038872876222899175</v>
      </c>
      <c r="Z548" s="335">
        <f t="shared" si="226"/>
        <v>0.023742963051656674</v>
      </c>
      <c r="AA548" s="335">
        <f t="shared" si="226"/>
        <v>0.001168705092211245</v>
      </c>
      <c r="AB548" s="335">
        <f t="shared" si="226"/>
        <v>0.004106833650187415</v>
      </c>
      <c r="AC548" s="335"/>
      <c r="AD548" s="335"/>
      <c r="AE548" s="335"/>
      <c r="AF548" s="335"/>
      <c r="AG548" s="335"/>
      <c r="AH548" s="335"/>
      <c r="AI548" s="335"/>
      <c r="AJ548" s="335"/>
      <c r="AK548" s="335"/>
      <c r="AL548" s="335"/>
      <c r="AM548" s="335"/>
      <c r="AN548" s="335"/>
      <c r="AO548" s="353"/>
      <c r="AP548" s="353"/>
      <c r="AQ548" s="353"/>
      <c r="AR548" s="353"/>
      <c r="AS548" s="353"/>
      <c r="AT548" s="353"/>
      <c r="AU548" s="353"/>
      <c r="AV548" s="353"/>
      <c r="AW548" s="353"/>
      <c r="AX548" s="353"/>
      <c r="AY548" s="353"/>
      <c r="AZ548" s="353"/>
      <c r="BA548" s="353"/>
      <c r="BB548" s="353"/>
      <c r="BC548" s="353"/>
      <c r="BD548" s="353"/>
      <c r="BE548" s="353"/>
      <c r="BF548" s="353"/>
      <c r="BG548" s="353"/>
      <c r="BH548" s="353"/>
      <c r="BI548" s="353"/>
      <c r="BJ548" s="353"/>
      <c r="BK548" s="353"/>
      <c r="BL548" s="353"/>
      <c r="BM548" s="353"/>
      <c r="BN548" s="353"/>
      <c r="BO548" s="353"/>
      <c r="BP548" s="353"/>
      <c r="BQ548" s="353"/>
      <c r="BR548" s="353"/>
      <c r="BS548" s="353"/>
      <c r="BT548" s="353"/>
      <c r="BU548" s="353"/>
      <c r="BV548" s="353"/>
      <c r="BW548" s="353"/>
      <c r="BX548" s="353"/>
      <c r="BY548" s="353"/>
      <c r="BZ548" s="353"/>
      <c r="CA548" s="353"/>
      <c r="CB548" s="353"/>
      <c r="CC548" s="353"/>
      <c r="CD548" s="353"/>
      <c r="CE548" s="353"/>
      <c r="CF548" s="353"/>
      <c r="CG548" s="353"/>
      <c r="CH548" s="353"/>
      <c r="CI548" s="353"/>
      <c r="CJ548" s="353"/>
      <c r="CK548" s="353"/>
      <c r="CL548" s="353"/>
      <c r="CM548" s="353"/>
      <c r="CN548" s="353"/>
      <c r="CO548" s="353"/>
      <c r="CP548" s="353"/>
      <c r="CQ548" s="353"/>
      <c r="CR548" s="353"/>
      <c r="CS548" s="353"/>
      <c r="CT548" s="353"/>
      <c r="CU548" s="353"/>
      <c r="CV548" s="353"/>
      <c r="CW548" s="353"/>
      <c r="CX548" s="353"/>
      <c r="CY548" s="353"/>
      <c r="CZ548" s="353"/>
      <c r="DA548" s="353"/>
      <c r="DB548" s="353"/>
      <c r="DC548" s="353"/>
      <c r="DD548" s="353"/>
      <c r="DE548" s="353"/>
      <c r="DF548" s="353"/>
      <c r="DG548" s="353"/>
      <c r="DH548" s="353"/>
      <c r="DI548" s="353"/>
      <c r="DJ548" s="353"/>
      <c r="DK548" s="353"/>
      <c r="DL548" s="353"/>
      <c r="DM548" s="353"/>
      <c r="DN548" s="353"/>
      <c r="DO548" s="353"/>
      <c r="DP548" s="353"/>
      <c r="DQ548" s="353"/>
      <c r="DR548" s="353"/>
      <c r="DS548" s="353"/>
      <c r="DT548" s="353"/>
      <c r="DU548" s="353"/>
      <c r="DV548" s="353"/>
      <c r="DW548" s="353"/>
      <c r="DX548" s="353"/>
      <c r="DY548" s="353"/>
      <c r="DZ548" s="353"/>
      <c r="EA548" s="353"/>
      <c r="EB548" s="353"/>
      <c r="EC548" s="353"/>
      <c r="ED548" s="353"/>
      <c r="EE548" s="353"/>
      <c r="EF548" s="353"/>
      <c r="EG548" s="353"/>
      <c r="EH548" s="353"/>
      <c r="EI548" s="353"/>
      <c r="EJ548" s="353"/>
      <c r="EK548" s="353"/>
      <c r="EL548" s="353"/>
      <c r="EM548" s="353"/>
      <c r="EN548" s="353"/>
      <c r="EO548" s="353"/>
      <c r="EP548" s="353"/>
      <c r="EQ548" s="353"/>
      <c r="ER548" s="353"/>
      <c r="ES548" s="353"/>
      <c r="ET548" s="353"/>
      <c r="EU548" s="353"/>
      <c r="EV548" s="353"/>
      <c r="EW548" s="353"/>
      <c r="EX548" s="353"/>
      <c r="EY548" s="353"/>
      <c r="EZ548" s="353"/>
      <c r="FA548" s="353"/>
      <c r="FB548" s="353"/>
      <c r="FC548" s="353"/>
      <c r="FD548" s="353"/>
      <c r="FE548" s="353"/>
      <c r="FF548" s="353"/>
      <c r="FG548" s="353"/>
      <c r="FH548" s="353"/>
      <c r="FI548" s="353"/>
      <c r="FJ548" s="353"/>
      <c r="FK548" s="353"/>
      <c r="FL548" s="353"/>
      <c r="FM548" s="353"/>
      <c r="FN548" s="353"/>
      <c r="FO548" s="353"/>
      <c r="FP548" s="353"/>
      <c r="FQ548" s="353"/>
      <c r="FR548" s="353"/>
      <c r="FS548" s="353"/>
      <c r="FT548" s="353"/>
      <c r="FU548" s="353"/>
      <c r="FV548" s="353"/>
      <c r="FW548" s="353"/>
      <c r="FX548" s="353"/>
      <c r="FY548" s="353"/>
      <c r="FZ548" s="353"/>
      <c r="GA548" s="353"/>
      <c r="GB548" s="353"/>
      <c r="GC548" s="353"/>
      <c r="GD548" s="353"/>
      <c r="GE548" s="353"/>
      <c r="GF548" s="353"/>
      <c r="GG548" s="353"/>
      <c r="GH548" s="353"/>
      <c r="GI548" s="353"/>
      <c r="GJ548" s="353"/>
      <c r="GK548" s="353"/>
      <c r="GL548" s="353"/>
      <c r="GM548" s="353"/>
      <c r="GN548" s="353"/>
      <c r="GO548" s="353"/>
      <c r="GP548" s="353"/>
      <c r="GQ548" s="353"/>
      <c r="GR548" s="353"/>
      <c r="GS548" s="353"/>
      <c r="GT548" s="353"/>
      <c r="GU548" s="353"/>
      <c r="GV548" s="353"/>
      <c r="GW548" s="353"/>
      <c r="GX548" s="353"/>
      <c r="GY548" s="353"/>
      <c r="GZ548" s="353"/>
      <c r="HA548" s="353"/>
      <c r="HB548" s="353"/>
      <c r="HC548" s="353"/>
      <c r="HD548" s="353"/>
      <c r="HE548" s="353"/>
      <c r="HF548" s="353"/>
      <c r="HG548" s="353"/>
      <c r="HH548" s="353"/>
      <c r="HI548" s="353"/>
      <c r="HJ548" s="353"/>
      <c r="HK548" s="353"/>
      <c r="HL548" s="353"/>
      <c r="HM548" s="353"/>
      <c r="HN548" s="353"/>
      <c r="HO548" s="353"/>
      <c r="HP548" s="353"/>
      <c r="HQ548" s="353"/>
      <c r="HR548" s="353"/>
      <c r="HS548" s="353"/>
      <c r="HT548" s="353"/>
      <c r="HU548" s="353"/>
      <c r="HV548" s="353"/>
      <c r="HW548" s="353"/>
      <c r="HX548" s="353"/>
      <c r="HY548" s="353"/>
      <c r="HZ548" s="353"/>
      <c r="IA548" s="353"/>
      <c r="IB548" s="353"/>
    </row>
    <row r="549" spans="1:236" ht="11.25">
      <c r="A549" s="348">
        <v>406</v>
      </c>
      <c r="B549" s="354" t="s">
        <v>608</v>
      </c>
      <c r="C549" s="350" t="s">
        <v>728</v>
      </c>
      <c r="D549" s="351"/>
      <c r="E549" s="352" t="s">
        <v>852</v>
      </c>
      <c r="F549" s="353">
        <f aca="true" t="shared" si="227" ref="F549:AB549">(F536)</f>
        <v>0.006427595695080663</v>
      </c>
      <c r="G549" s="353">
        <f t="shared" si="227"/>
        <v>0.00784323818081641</v>
      </c>
      <c r="H549" s="353">
        <f t="shared" si="227"/>
        <v>0.007031727638729425</v>
      </c>
      <c r="I549" s="353">
        <f t="shared" si="227"/>
        <v>0.006562341456038158</v>
      </c>
      <c r="J549" s="353">
        <f t="shared" si="227"/>
        <v>0.005438593696675982</v>
      </c>
      <c r="K549" s="353">
        <f t="shared" si="227"/>
        <v>0.0052495851719579455</v>
      </c>
      <c r="L549" s="353">
        <f t="shared" si="227"/>
        <v>0.0007725066618902673</v>
      </c>
      <c r="M549" s="353">
        <f t="shared" si="227"/>
        <v>0.003622185229301534</v>
      </c>
      <c r="N549" s="353">
        <f t="shared" si="227"/>
        <v>0.017178525641420334</v>
      </c>
      <c r="O549" s="353">
        <f t="shared" si="227"/>
        <v>0.0020227854635950144</v>
      </c>
      <c r="P549" s="335">
        <f t="shared" si="227"/>
        <v>0.00784323818081641</v>
      </c>
      <c r="Q549" s="335">
        <f t="shared" si="227"/>
        <v>0.007031727638729425</v>
      </c>
      <c r="R549" s="335">
        <f t="shared" si="227"/>
        <v>0.006562341456038158</v>
      </c>
      <c r="S549" s="335">
        <f t="shared" si="227"/>
        <v>0.005438593696675982</v>
      </c>
      <c r="T549" s="335">
        <f t="shared" si="227"/>
        <v>0.0050688102160792265</v>
      </c>
      <c r="U549" s="335">
        <f t="shared" si="227"/>
        <v>0.0035144957760976582</v>
      </c>
      <c r="V549" s="335">
        <f t="shared" si="227"/>
        <v>0.006870335686632735</v>
      </c>
      <c r="W549" s="335">
        <f t="shared" si="227"/>
        <v>0.0014319028060206412</v>
      </c>
      <c r="X549" s="335">
        <f t="shared" si="227"/>
        <v>0.003622185229301534</v>
      </c>
      <c r="Y549" s="335">
        <f t="shared" si="227"/>
        <v>0.0007329440268921666</v>
      </c>
      <c r="Z549" s="335">
        <f t="shared" si="227"/>
        <v>0.017178525641420334</v>
      </c>
      <c r="AA549" s="335">
        <f t="shared" si="227"/>
        <v>0.0017529673316537136</v>
      </c>
      <c r="AB549" s="335">
        <f t="shared" si="227"/>
        <v>0.006334665835881781</v>
      </c>
      <c r="AC549" s="335"/>
      <c r="AD549" s="335"/>
      <c r="AE549" s="335"/>
      <c r="AF549" s="335"/>
      <c r="AG549" s="335"/>
      <c r="AH549" s="335"/>
      <c r="AI549" s="335"/>
      <c r="AJ549" s="335"/>
      <c r="AK549" s="335"/>
      <c r="AL549" s="335"/>
      <c r="AM549" s="335"/>
      <c r="AN549" s="335"/>
      <c r="AO549" s="353"/>
      <c r="AP549" s="353"/>
      <c r="AQ549" s="353"/>
      <c r="AR549" s="353"/>
      <c r="AS549" s="353"/>
      <c r="AT549" s="353"/>
      <c r="AU549" s="353"/>
      <c r="AV549" s="353"/>
      <c r="AW549" s="353"/>
      <c r="AX549" s="353"/>
      <c r="AY549" s="353"/>
      <c r="AZ549" s="353"/>
      <c r="BA549" s="353"/>
      <c r="BB549" s="353"/>
      <c r="BC549" s="353"/>
      <c r="BD549" s="353"/>
      <c r="BE549" s="353"/>
      <c r="BF549" s="353"/>
      <c r="BG549" s="353"/>
      <c r="BH549" s="353"/>
      <c r="BI549" s="353"/>
      <c r="BJ549" s="353"/>
      <c r="BK549" s="353"/>
      <c r="BL549" s="353"/>
      <c r="BM549" s="353"/>
      <c r="BN549" s="353"/>
      <c r="BO549" s="353"/>
      <c r="BP549" s="353"/>
      <c r="BQ549" s="353"/>
      <c r="BR549" s="353"/>
      <c r="BS549" s="353"/>
      <c r="BT549" s="353"/>
      <c r="BU549" s="353"/>
      <c r="BV549" s="353"/>
      <c r="BW549" s="353"/>
      <c r="BX549" s="353"/>
      <c r="BY549" s="353"/>
      <c r="BZ549" s="353"/>
      <c r="CA549" s="353"/>
      <c r="CB549" s="353"/>
      <c r="CC549" s="353"/>
      <c r="CD549" s="353"/>
      <c r="CE549" s="353"/>
      <c r="CF549" s="353"/>
      <c r="CG549" s="353"/>
      <c r="CH549" s="353"/>
      <c r="CI549" s="353"/>
      <c r="CJ549" s="353"/>
      <c r="CK549" s="353"/>
      <c r="CL549" s="353"/>
      <c r="CM549" s="353"/>
      <c r="CN549" s="353"/>
      <c r="CO549" s="353"/>
      <c r="CP549" s="353"/>
      <c r="CQ549" s="353"/>
      <c r="CR549" s="353"/>
      <c r="CS549" s="353"/>
      <c r="CT549" s="353"/>
      <c r="CU549" s="353"/>
      <c r="CV549" s="353"/>
      <c r="CW549" s="353"/>
      <c r="CX549" s="353"/>
      <c r="CY549" s="353"/>
      <c r="CZ549" s="353"/>
      <c r="DA549" s="353"/>
      <c r="DB549" s="353"/>
      <c r="DC549" s="353"/>
      <c r="DD549" s="353"/>
      <c r="DE549" s="353"/>
      <c r="DF549" s="353"/>
      <c r="DG549" s="353"/>
      <c r="DH549" s="353"/>
      <c r="DI549" s="353"/>
      <c r="DJ549" s="353"/>
      <c r="DK549" s="353"/>
      <c r="DL549" s="353"/>
      <c r="DM549" s="353"/>
      <c r="DN549" s="353"/>
      <c r="DO549" s="353"/>
      <c r="DP549" s="353"/>
      <c r="DQ549" s="353"/>
      <c r="DR549" s="353"/>
      <c r="DS549" s="353"/>
      <c r="DT549" s="353"/>
      <c r="DU549" s="353"/>
      <c r="DV549" s="353"/>
      <c r="DW549" s="353"/>
      <c r="DX549" s="353"/>
      <c r="DY549" s="353"/>
      <c r="DZ549" s="353"/>
      <c r="EA549" s="353"/>
      <c r="EB549" s="353"/>
      <c r="EC549" s="353"/>
      <c r="ED549" s="353"/>
      <c r="EE549" s="353"/>
      <c r="EF549" s="353"/>
      <c r="EG549" s="353"/>
      <c r="EH549" s="353"/>
      <c r="EI549" s="353"/>
      <c r="EJ549" s="353"/>
      <c r="EK549" s="353"/>
      <c r="EL549" s="353"/>
      <c r="EM549" s="353"/>
      <c r="EN549" s="353"/>
      <c r="EO549" s="353"/>
      <c r="EP549" s="353"/>
      <c r="EQ549" s="353"/>
      <c r="ER549" s="353"/>
      <c r="ES549" s="353"/>
      <c r="ET549" s="353"/>
      <c r="EU549" s="353"/>
      <c r="EV549" s="353"/>
      <c r="EW549" s="353"/>
      <c r="EX549" s="353"/>
      <c r="EY549" s="353"/>
      <c r="EZ549" s="353"/>
      <c r="FA549" s="353"/>
      <c r="FB549" s="353"/>
      <c r="FC549" s="353"/>
      <c r="FD549" s="353"/>
      <c r="FE549" s="353"/>
      <c r="FF549" s="353"/>
      <c r="FG549" s="353"/>
      <c r="FH549" s="353"/>
      <c r="FI549" s="353"/>
      <c r="FJ549" s="353"/>
      <c r="FK549" s="353"/>
      <c r="FL549" s="353"/>
      <c r="FM549" s="353"/>
      <c r="FN549" s="353"/>
      <c r="FO549" s="353"/>
      <c r="FP549" s="353"/>
      <c r="FQ549" s="353"/>
      <c r="FR549" s="353"/>
      <c r="FS549" s="353"/>
      <c r="FT549" s="353"/>
      <c r="FU549" s="353"/>
      <c r="FV549" s="353"/>
      <c r="FW549" s="353"/>
      <c r="FX549" s="353"/>
      <c r="FY549" s="353"/>
      <c r="FZ549" s="353"/>
      <c r="GA549" s="353"/>
      <c r="GB549" s="353"/>
      <c r="GC549" s="353"/>
      <c r="GD549" s="353"/>
      <c r="GE549" s="353"/>
      <c r="GF549" s="353"/>
      <c r="GG549" s="353"/>
      <c r="GH549" s="353"/>
      <c r="GI549" s="353"/>
      <c r="GJ549" s="353"/>
      <c r="GK549" s="353"/>
      <c r="GL549" s="353"/>
      <c r="GM549" s="353"/>
      <c r="GN549" s="353"/>
      <c r="GO549" s="353"/>
      <c r="GP549" s="353"/>
      <c r="GQ549" s="353"/>
      <c r="GR549" s="353"/>
      <c r="GS549" s="353"/>
      <c r="GT549" s="353"/>
      <c r="GU549" s="353"/>
      <c r="GV549" s="353"/>
      <c r="GW549" s="353"/>
      <c r="GX549" s="353"/>
      <c r="GY549" s="353"/>
      <c r="GZ549" s="353"/>
      <c r="HA549" s="353"/>
      <c r="HB549" s="353"/>
      <c r="HC549" s="353"/>
      <c r="HD549" s="353"/>
      <c r="HE549" s="353"/>
      <c r="HF549" s="353"/>
      <c r="HG549" s="353"/>
      <c r="HH549" s="353"/>
      <c r="HI549" s="353"/>
      <c r="HJ549" s="353"/>
      <c r="HK549" s="353"/>
      <c r="HL549" s="353"/>
      <c r="HM549" s="353"/>
      <c r="HN549" s="353"/>
      <c r="HO549" s="353"/>
      <c r="HP549" s="353"/>
      <c r="HQ549" s="353"/>
      <c r="HR549" s="353"/>
      <c r="HS549" s="353"/>
      <c r="HT549" s="353"/>
      <c r="HU549" s="353"/>
      <c r="HV549" s="353"/>
      <c r="HW549" s="353"/>
      <c r="HX549" s="353"/>
      <c r="HY549" s="353"/>
      <c r="HZ549" s="353"/>
      <c r="IA549" s="353"/>
      <c r="IB549" s="353"/>
    </row>
    <row r="550" spans="6:236" ht="11.25">
      <c r="F550" s="341"/>
      <c r="G550" s="341"/>
      <c r="H550" s="341"/>
      <c r="I550" s="341"/>
      <c r="J550" s="341"/>
      <c r="K550" s="341"/>
      <c r="L550" s="341"/>
      <c r="M550" s="341"/>
      <c r="N550" s="341"/>
      <c r="O550" s="341"/>
      <c r="P550" s="341"/>
      <c r="Q550" s="341"/>
      <c r="R550" s="341"/>
      <c r="S550" s="341"/>
      <c r="T550" s="341"/>
      <c r="U550" s="341"/>
      <c r="V550" s="341"/>
      <c r="W550" s="341"/>
      <c r="X550" s="341"/>
      <c r="Y550" s="341"/>
      <c r="Z550" s="341"/>
      <c r="AA550" s="341"/>
      <c r="AB550" s="341"/>
      <c r="AC550" s="341"/>
      <c r="AD550" s="341"/>
      <c r="AE550" s="341"/>
      <c r="AF550" s="341"/>
      <c r="AG550" s="341"/>
      <c r="AH550" s="341"/>
      <c r="AI550" s="341"/>
      <c r="AJ550" s="341"/>
      <c r="AK550" s="341"/>
      <c r="AL550" s="341"/>
      <c r="AM550" s="341"/>
      <c r="AN550" s="341"/>
      <c r="AO550" s="341"/>
      <c r="AP550" s="357"/>
      <c r="AQ550" s="357"/>
      <c r="AR550" s="357"/>
      <c r="AS550" s="357"/>
      <c r="AT550" s="357"/>
      <c r="AU550" s="357"/>
      <c r="AV550" s="357"/>
      <c r="AW550" s="357"/>
      <c r="AX550" s="357"/>
      <c r="AY550" s="357"/>
      <c r="AZ550" s="357"/>
      <c r="BA550" s="357"/>
      <c r="BB550" s="357"/>
      <c r="BC550" s="357"/>
      <c r="BD550" s="357"/>
      <c r="BE550" s="357"/>
      <c r="BF550" s="357"/>
      <c r="BG550" s="357"/>
      <c r="BH550" s="357"/>
      <c r="BI550" s="357"/>
      <c r="BJ550" s="357"/>
      <c r="BK550" s="357"/>
      <c r="BL550" s="357"/>
      <c r="BM550" s="357"/>
      <c r="BN550" s="357"/>
      <c r="BO550" s="357"/>
      <c r="BP550" s="357"/>
      <c r="BQ550" s="357"/>
      <c r="BR550" s="357"/>
      <c r="BS550" s="357"/>
      <c r="BT550" s="357"/>
      <c r="BU550" s="357"/>
      <c r="BV550" s="357"/>
      <c r="BW550" s="357"/>
      <c r="BX550" s="357"/>
      <c r="BY550" s="357"/>
      <c r="BZ550" s="357"/>
      <c r="CA550" s="357"/>
      <c r="CB550" s="357"/>
      <c r="CC550" s="357"/>
      <c r="CD550" s="357"/>
      <c r="CE550" s="357"/>
      <c r="CF550" s="357"/>
      <c r="CG550" s="357"/>
      <c r="CH550" s="357"/>
      <c r="CI550" s="357"/>
      <c r="CJ550" s="357"/>
      <c r="CK550" s="357"/>
      <c r="CL550" s="357"/>
      <c r="CM550" s="357"/>
      <c r="CN550" s="357"/>
      <c r="CO550" s="357"/>
      <c r="CP550" s="357"/>
      <c r="CQ550" s="357"/>
      <c r="CR550" s="357"/>
      <c r="CS550" s="357"/>
      <c r="CT550" s="357"/>
      <c r="CU550" s="357"/>
      <c r="CV550" s="357"/>
      <c r="CW550" s="357"/>
      <c r="CX550" s="357"/>
      <c r="CY550" s="357"/>
      <c r="CZ550" s="357"/>
      <c r="DA550" s="357"/>
      <c r="DB550" s="357"/>
      <c r="DC550" s="357"/>
      <c r="DD550" s="357"/>
      <c r="DE550" s="357"/>
      <c r="DF550" s="357"/>
      <c r="DG550" s="357"/>
      <c r="DH550" s="357"/>
      <c r="DI550" s="357"/>
      <c r="DJ550" s="357"/>
      <c r="DK550" s="357"/>
      <c r="DL550" s="357"/>
      <c r="DM550" s="357"/>
      <c r="DN550" s="357"/>
      <c r="DO550" s="357"/>
      <c r="DP550" s="357"/>
      <c r="DQ550" s="357"/>
      <c r="DR550" s="357"/>
      <c r="DS550" s="357"/>
      <c r="DT550" s="357"/>
      <c r="DU550" s="357"/>
      <c r="DV550" s="357"/>
      <c r="DW550" s="357"/>
      <c r="DX550" s="357"/>
      <c r="DY550" s="357"/>
      <c r="DZ550" s="357"/>
      <c r="EA550" s="357"/>
      <c r="EB550" s="357"/>
      <c r="EC550" s="357"/>
      <c r="ED550" s="357"/>
      <c r="EE550" s="357"/>
      <c r="EF550" s="357"/>
      <c r="EG550" s="357"/>
      <c r="EH550" s="357"/>
      <c r="EI550" s="357"/>
      <c r="EJ550" s="357"/>
      <c r="EK550" s="357"/>
      <c r="EL550" s="357"/>
      <c r="EM550" s="357"/>
      <c r="EN550" s="357"/>
      <c r="EO550" s="357"/>
      <c r="EP550" s="357"/>
      <c r="EQ550" s="357"/>
      <c r="ER550" s="357"/>
      <c r="ES550" s="357"/>
      <c r="ET550" s="357"/>
      <c r="EU550" s="357"/>
      <c r="EV550" s="357"/>
      <c r="EW550" s="357"/>
      <c r="EX550" s="357"/>
      <c r="EY550" s="357"/>
      <c r="EZ550" s="357"/>
      <c r="FA550" s="357"/>
      <c r="FB550" s="357"/>
      <c r="FC550" s="357"/>
      <c r="FD550" s="357"/>
      <c r="FE550" s="357"/>
      <c r="FF550" s="357"/>
      <c r="FG550" s="357"/>
      <c r="FH550" s="357"/>
      <c r="FI550" s="357"/>
      <c r="FJ550" s="357"/>
      <c r="FK550" s="357"/>
      <c r="FL550" s="357"/>
      <c r="FM550" s="357"/>
      <c r="FN550" s="357"/>
      <c r="FO550" s="357"/>
      <c r="FP550" s="357"/>
      <c r="FQ550" s="357"/>
      <c r="FR550" s="357"/>
      <c r="FS550" s="357"/>
      <c r="FT550" s="357"/>
      <c r="FU550" s="357"/>
      <c r="FV550" s="357"/>
      <c r="FW550" s="357"/>
      <c r="FX550" s="357"/>
      <c r="FY550" s="357"/>
      <c r="FZ550" s="357"/>
      <c r="GA550" s="357"/>
      <c r="GB550" s="357"/>
      <c r="GC550" s="357"/>
      <c r="GD550" s="357"/>
      <c r="GE550" s="357"/>
      <c r="GF550" s="357"/>
      <c r="GG550" s="357"/>
      <c r="GH550" s="357"/>
      <c r="GI550" s="357"/>
      <c r="GJ550" s="357"/>
      <c r="GK550" s="357"/>
      <c r="GL550" s="357"/>
      <c r="GM550" s="357"/>
      <c r="GN550" s="357"/>
      <c r="GO550" s="357"/>
      <c r="GP550" s="357"/>
      <c r="GQ550" s="357"/>
      <c r="GR550" s="357"/>
      <c r="GS550" s="357"/>
      <c r="GT550" s="357"/>
      <c r="GU550" s="357"/>
      <c r="GV550" s="357"/>
      <c r="GW550" s="357"/>
      <c r="GX550" s="357"/>
      <c r="GY550" s="357"/>
      <c r="GZ550" s="357"/>
      <c r="HA550" s="357"/>
      <c r="HB550" s="357"/>
      <c r="HC550" s="357"/>
      <c r="HD550" s="357"/>
      <c r="HE550" s="357"/>
      <c r="HF550" s="357"/>
      <c r="HG550" s="357"/>
      <c r="HH550" s="357"/>
      <c r="HI550" s="357"/>
      <c r="HJ550" s="357"/>
      <c r="HK550" s="357"/>
      <c r="HL550" s="357"/>
      <c r="HM550" s="357"/>
      <c r="HN550" s="357"/>
      <c r="HO550" s="357"/>
      <c r="HP550" s="357"/>
      <c r="HQ550" s="357"/>
      <c r="HR550" s="357"/>
      <c r="HS550" s="357"/>
      <c r="HT550" s="357"/>
      <c r="HU550" s="357"/>
      <c r="HV550" s="357"/>
      <c r="HW550" s="357"/>
      <c r="HX550" s="357"/>
      <c r="HY550" s="357"/>
      <c r="HZ550" s="357"/>
      <c r="IA550" s="357"/>
      <c r="IB550" s="357"/>
    </row>
    <row r="551" spans="6:236" ht="11.25">
      <c r="F551" s="341"/>
      <c r="G551" s="341"/>
      <c r="H551" s="341"/>
      <c r="I551" s="341"/>
      <c r="J551" s="341"/>
      <c r="K551" s="341"/>
      <c r="L551" s="341"/>
      <c r="M551" s="341"/>
      <c r="N551" s="341"/>
      <c r="O551" s="341"/>
      <c r="P551" s="341"/>
      <c r="Q551" s="341"/>
      <c r="R551" s="341"/>
      <c r="S551" s="341"/>
      <c r="T551" s="341"/>
      <c r="U551" s="341"/>
      <c r="V551" s="341"/>
      <c r="W551" s="341"/>
      <c r="X551" s="341"/>
      <c r="Y551" s="341"/>
      <c r="Z551" s="341"/>
      <c r="AA551" s="341"/>
      <c r="AB551" s="341"/>
      <c r="AC551" s="341"/>
      <c r="AD551" s="341"/>
      <c r="AE551" s="341"/>
      <c r="AF551" s="341"/>
      <c r="AG551" s="341"/>
      <c r="AH551" s="341"/>
      <c r="AI551" s="341"/>
      <c r="AJ551" s="341"/>
      <c r="AK551" s="341"/>
      <c r="AL551" s="341"/>
      <c r="AM551" s="341"/>
      <c r="AN551" s="341"/>
      <c r="AO551" s="341"/>
      <c r="AP551" s="357"/>
      <c r="AQ551" s="357"/>
      <c r="AR551" s="357"/>
      <c r="AS551" s="357"/>
      <c r="AT551" s="357"/>
      <c r="AU551" s="357"/>
      <c r="AV551" s="357"/>
      <c r="AW551" s="357"/>
      <c r="AX551" s="357"/>
      <c r="AY551" s="357"/>
      <c r="AZ551" s="357"/>
      <c r="BA551" s="357"/>
      <c r="BB551" s="357"/>
      <c r="BC551" s="357"/>
      <c r="BD551" s="357"/>
      <c r="BE551" s="357"/>
      <c r="BF551" s="357"/>
      <c r="BG551" s="357"/>
      <c r="BH551" s="357"/>
      <c r="BI551" s="357"/>
      <c r="BJ551" s="357"/>
      <c r="BK551" s="357"/>
      <c r="BL551" s="357"/>
      <c r="BM551" s="357"/>
      <c r="BN551" s="357"/>
      <c r="BO551" s="357"/>
      <c r="BP551" s="357"/>
      <c r="BQ551" s="357"/>
      <c r="BR551" s="357"/>
      <c r="BS551" s="357"/>
      <c r="BT551" s="357"/>
      <c r="BU551" s="357"/>
      <c r="BV551" s="357"/>
      <c r="BW551" s="357"/>
      <c r="BX551" s="357"/>
      <c r="BY551" s="357"/>
      <c r="BZ551" s="357"/>
      <c r="CA551" s="357"/>
      <c r="CB551" s="357"/>
      <c r="CC551" s="357"/>
      <c r="CD551" s="357"/>
      <c r="CE551" s="357"/>
      <c r="CF551" s="357"/>
      <c r="CG551" s="357"/>
      <c r="CH551" s="357"/>
      <c r="CI551" s="357"/>
      <c r="CJ551" s="357"/>
      <c r="CK551" s="357"/>
      <c r="CL551" s="357"/>
      <c r="CM551" s="357"/>
      <c r="CN551" s="357"/>
      <c r="CO551" s="357"/>
      <c r="CP551" s="357"/>
      <c r="CQ551" s="357"/>
      <c r="CR551" s="357"/>
      <c r="CS551" s="357"/>
      <c r="CT551" s="357"/>
      <c r="CU551" s="357"/>
      <c r="CV551" s="357"/>
      <c r="CW551" s="357"/>
      <c r="CX551" s="357"/>
      <c r="CY551" s="357"/>
      <c r="CZ551" s="357"/>
      <c r="DA551" s="357"/>
      <c r="DB551" s="357"/>
      <c r="DC551" s="357"/>
      <c r="DD551" s="357"/>
      <c r="DE551" s="357"/>
      <c r="DF551" s="357"/>
      <c r="DG551" s="357"/>
      <c r="DH551" s="357"/>
      <c r="DI551" s="357"/>
      <c r="DJ551" s="357"/>
      <c r="DK551" s="357"/>
      <c r="DL551" s="357"/>
      <c r="DM551" s="357"/>
      <c r="DN551" s="357"/>
      <c r="DO551" s="357"/>
      <c r="DP551" s="357"/>
      <c r="DQ551" s="357"/>
      <c r="DR551" s="357"/>
      <c r="DS551" s="357"/>
      <c r="DT551" s="357"/>
      <c r="DU551" s="357"/>
      <c r="DV551" s="357"/>
      <c r="DW551" s="357"/>
      <c r="DX551" s="357"/>
      <c r="DY551" s="357"/>
      <c r="DZ551" s="357"/>
      <c r="EA551" s="357"/>
      <c r="EB551" s="357"/>
      <c r="EC551" s="357"/>
      <c r="ED551" s="357"/>
      <c r="EE551" s="357"/>
      <c r="EF551" s="357"/>
      <c r="EG551" s="357"/>
      <c r="EH551" s="357"/>
      <c r="EI551" s="357"/>
      <c r="EJ551" s="357"/>
      <c r="EK551" s="357"/>
      <c r="EL551" s="357"/>
      <c r="EM551" s="357"/>
      <c r="EN551" s="357"/>
      <c r="EO551" s="357"/>
      <c r="EP551" s="357"/>
      <c r="EQ551" s="357"/>
      <c r="ER551" s="357"/>
      <c r="ES551" s="357"/>
      <c r="ET551" s="357"/>
      <c r="EU551" s="357"/>
      <c r="EV551" s="357"/>
      <c r="EW551" s="357"/>
      <c r="EX551" s="357"/>
      <c r="EY551" s="357"/>
      <c r="EZ551" s="357"/>
      <c r="FA551" s="357"/>
      <c r="FB551" s="357"/>
      <c r="FC551" s="357"/>
      <c r="FD551" s="357"/>
      <c r="FE551" s="357"/>
      <c r="FF551" s="357"/>
      <c r="FG551" s="357"/>
      <c r="FH551" s="357"/>
      <c r="FI551" s="357"/>
      <c r="FJ551" s="357"/>
      <c r="FK551" s="357"/>
      <c r="FL551" s="357"/>
      <c r="FM551" s="357"/>
      <c r="FN551" s="357"/>
      <c r="FO551" s="357"/>
      <c r="FP551" s="357"/>
      <c r="FQ551" s="357"/>
      <c r="FR551" s="357"/>
      <c r="FS551" s="357"/>
      <c r="FT551" s="357"/>
      <c r="FU551" s="357"/>
      <c r="FV551" s="357"/>
      <c r="FW551" s="357"/>
      <c r="FX551" s="357"/>
      <c r="FY551" s="357"/>
      <c r="FZ551" s="357"/>
      <c r="GA551" s="357"/>
      <c r="GB551" s="357"/>
      <c r="GC551" s="357"/>
      <c r="GD551" s="357"/>
      <c r="GE551" s="357"/>
      <c r="GF551" s="357"/>
      <c r="GG551" s="357"/>
      <c r="GH551" s="357"/>
      <c r="GI551" s="357"/>
      <c r="GJ551" s="357"/>
      <c r="GK551" s="357"/>
      <c r="GL551" s="357"/>
      <c r="GM551" s="357"/>
      <c r="GN551" s="357"/>
      <c r="GO551" s="357"/>
      <c r="GP551" s="357"/>
      <c r="GQ551" s="357"/>
      <c r="GR551" s="357"/>
      <c r="GS551" s="357"/>
      <c r="GT551" s="357"/>
      <c r="GU551" s="357"/>
      <c r="GV551" s="357"/>
      <c r="GW551" s="357"/>
      <c r="GX551" s="357"/>
      <c r="GY551" s="357"/>
      <c r="GZ551" s="357"/>
      <c r="HA551" s="357"/>
      <c r="HB551" s="357"/>
      <c r="HC551" s="357"/>
      <c r="HD551" s="357"/>
      <c r="HE551" s="357"/>
      <c r="HF551" s="357"/>
      <c r="HG551" s="357"/>
      <c r="HH551" s="357"/>
      <c r="HI551" s="357"/>
      <c r="HJ551" s="357"/>
      <c r="HK551" s="357"/>
      <c r="HL551" s="357"/>
      <c r="HM551" s="357"/>
      <c r="HN551" s="357"/>
      <c r="HO551" s="357"/>
      <c r="HP551" s="357"/>
      <c r="HQ551" s="357"/>
      <c r="HR551" s="357"/>
      <c r="HS551" s="357"/>
      <c r="HT551" s="357"/>
      <c r="HU551" s="357"/>
      <c r="HV551" s="357"/>
      <c r="HW551" s="357"/>
      <c r="HX551" s="357"/>
      <c r="HY551" s="357"/>
      <c r="HZ551" s="357"/>
      <c r="IA551" s="357"/>
      <c r="IB551" s="357"/>
    </row>
    <row r="552" spans="6:236" ht="11.25">
      <c r="F552" s="341"/>
      <c r="G552" s="341"/>
      <c r="H552" s="341"/>
      <c r="I552" s="341"/>
      <c r="J552" s="341"/>
      <c r="K552" s="341"/>
      <c r="L552" s="341"/>
      <c r="M552" s="341"/>
      <c r="N552" s="341"/>
      <c r="O552" s="341"/>
      <c r="P552" s="341"/>
      <c r="Q552" s="341"/>
      <c r="R552" s="341"/>
      <c r="S552" s="341"/>
      <c r="T552" s="341"/>
      <c r="U552" s="341"/>
      <c r="V552" s="341"/>
      <c r="W552" s="341"/>
      <c r="X552" s="341"/>
      <c r="Y552" s="341"/>
      <c r="Z552" s="341"/>
      <c r="AA552" s="341"/>
      <c r="AB552" s="341"/>
      <c r="AC552" s="341"/>
      <c r="AD552" s="341"/>
      <c r="AE552" s="341"/>
      <c r="AF552" s="341"/>
      <c r="AG552" s="341"/>
      <c r="AH552" s="341"/>
      <c r="AI552" s="341"/>
      <c r="AJ552" s="341"/>
      <c r="AK552" s="341"/>
      <c r="AL552" s="341"/>
      <c r="AM552" s="341"/>
      <c r="AN552" s="341"/>
      <c r="AO552" s="341"/>
      <c r="AP552" s="357"/>
      <c r="AQ552" s="357"/>
      <c r="AR552" s="357"/>
      <c r="AS552" s="357"/>
      <c r="AT552" s="357"/>
      <c r="AU552" s="357"/>
      <c r="AV552" s="357"/>
      <c r="AW552" s="357"/>
      <c r="AX552" s="357"/>
      <c r="AY552" s="357"/>
      <c r="AZ552" s="357"/>
      <c r="BA552" s="357"/>
      <c r="BB552" s="357"/>
      <c r="BC552" s="357"/>
      <c r="BD552" s="357"/>
      <c r="BE552" s="357"/>
      <c r="BF552" s="357"/>
      <c r="BG552" s="357"/>
      <c r="BH552" s="357"/>
      <c r="BI552" s="357"/>
      <c r="BJ552" s="357"/>
      <c r="BK552" s="357"/>
      <c r="BL552" s="357"/>
      <c r="BM552" s="357"/>
      <c r="BN552" s="357"/>
      <c r="BO552" s="357"/>
      <c r="BP552" s="357"/>
      <c r="BQ552" s="357"/>
      <c r="BR552" s="357"/>
      <c r="BS552" s="357"/>
      <c r="BT552" s="357"/>
      <c r="BU552" s="357"/>
      <c r="BV552" s="357"/>
      <c r="BW552" s="357"/>
      <c r="BX552" s="357"/>
      <c r="BY552" s="357"/>
      <c r="BZ552" s="357"/>
      <c r="CA552" s="357"/>
      <c r="CB552" s="357"/>
      <c r="CC552" s="357"/>
      <c r="CD552" s="357"/>
      <c r="CE552" s="357"/>
      <c r="CF552" s="357"/>
      <c r="CG552" s="357"/>
      <c r="CH552" s="357"/>
      <c r="CI552" s="357"/>
      <c r="CJ552" s="357"/>
      <c r="CK552" s="357"/>
      <c r="CL552" s="357"/>
      <c r="CM552" s="357"/>
      <c r="CN552" s="357"/>
      <c r="CO552" s="357"/>
      <c r="CP552" s="357"/>
      <c r="CQ552" s="357"/>
      <c r="CR552" s="357"/>
      <c r="CS552" s="357"/>
      <c r="CT552" s="357"/>
      <c r="CU552" s="357"/>
      <c r="CV552" s="357"/>
      <c r="CW552" s="357"/>
      <c r="CX552" s="357"/>
      <c r="CY552" s="357"/>
      <c r="CZ552" s="357"/>
      <c r="DA552" s="357"/>
      <c r="DB552" s="357"/>
      <c r="DC552" s="357"/>
      <c r="DD552" s="357"/>
      <c r="DE552" s="357"/>
      <c r="DF552" s="357"/>
      <c r="DG552" s="357"/>
      <c r="DH552" s="357"/>
      <c r="DI552" s="357"/>
      <c r="DJ552" s="357"/>
      <c r="DK552" s="357"/>
      <c r="DL552" s="357"/>
      <c r="DM552" s="357"/>
      <c r="DN552" s="357"/>
      <c r="DO552" s="357"/>
      <c r="DP552" s="357"/>
      <c r="DQ552" s="357"/>
      <c r="DR552" s="357"/>
      <c r="DS552" s="357"/>
      <c r="DT552" s="357"/>
      <c r="DU552" s="357"/>
      <c r="DV552" s="357"/>
      <c r="DW552" s="357"/>
      <c r="DX552" s="357"/>
      <c r="DY552" s="357"/>
      <c r="DZ552" s="357"/>
      <c r="EA552" s="357"/>
      <c r="EB552" s="357"/>
      <c r="EC552" s="357"/>
      <c r="ED552" s="357"/>
      <c r="EE552" s="357"/>
      <c r="EF552" s="357"/>
      <c r="EG552" s="357"/>
      <c r="EH552" s="357"/>
      <c r="EI552" s="357"/>
      <c r="EJ552" s="357"/>
      <c r="EK552" s="357"/>
      <c r="EL552" s="357"/>
      <c r="EM552" s="357"/>
      <c r="EN552" s="357"/>
      <c r="EO552" s="357"/>
      <c r="EP552" s="357"/>
      <c r="EQ552" s="357"/>
      <c r="ER552" s="357"/>
      <c r="ES552" s="357"/>
      <c r="ET552" s="357"/>
      <c r="EU552" s="357"/>
      <c r="EV552" s="357"/>
      <c r="EW552" s="357"/>
      <c r="EX552" s="357"/>
      <c r="EY552" s="357"/>
      <c r="EZ552" s="357"/>
      <c r="FA552" s="357"/>
      <c r="FB552" s="357"/>
      <c r="FC552" s="357"/>
      <c r="FD552" s="357"/>
      <c r="FE552" s="357"/>
      <c r="FF552" s="357"/>
      <c r="FG552" s="357"/>
      <c r="FH552" s="357"/>
      <c r="FI552" s="357"/>
      <c r="FJ552" s="357"/>
      <c r="FK552" s="357"/>
      <c r="FL552" s="357"/>
      <c r="FM552" s="357"/>
      <c r="FN552" s="357"/>
      <c r="FO552" s="357"/>
      <c r="FP552" s="357"/>
      <c r="FQ552" s="357"/>
      <c r="FR552" s="357"/>
      <c r="FS552" s="357"/>
      <c r="FT552" s="357"/>
      <c r="FU552" s="357"/>
      <c r="FV552" s="357"/>
      <c r="FW552" s="357"/>
      <c r="FX552" s="357"/>
      <c r="FY552" s="357"/>
      <c r="FZ552" s="357"/>
      <c r="GA552" s="357"/>
      <c r="GB552" s="357"/>
      <c r="GC552" s="357"/>
      <c r="GD552" s="357"/>
      <c r="GE552" s="357"/>
      <c r="GF552" s="357"/>
      <c r="GG552" s="357"/>
      <c r="GH552" s="357"/>
      <c r="GI552" s="357"/>
      <c r="GJ552" s="357"/>
      <c r="GK552" s="357"/>
      <c r="GL552" s="357"/>
      <c r="GM552" s="357"/>
      <c r="GN552" s="357"/>
      <c r="GO552" s="357"/>
      <c r="GP552" s="357"/>
      <c r="GQ552" s="357"/>
      <c r="GR552" s="357"/>
      <c r="GS552" s="357"/>
      <c r="GT552" s="357"/>
      <c r="GU552" s="357"/>
      <c r="GV552" s="357"/>
      <c r="GW552" s="357"/>
      <c r="GX552" s="357"/>
      <c r="GY552" s="357"/>
      <c r="GZ552" s="357"/>
      <c r="HA552" s="357"/>
      <c r="HB552" s="357"/>
      <c r="HC552" s="357"/>
      <c r="HD552" s="357"/>
      <c r="HE552" s="357"/>
      <c r="HF552" s="357"/>
      <c r="HG552" s="357"/>
      <c r="HH552" s="357"/>
      <c r="HI552" s="357"/>
      <c r="HJ552" s="357"/>
      <c r="HK552" s="357"/>
      <c r="HL552" s="357"/>
      <c r="HM552" s="357"/>
      <c r="HN552" s="357"/>
      <c r="HO552" s="357"/>
      <c r="HP552" s="357"/>
      <c r="HQ552" s="357"/>
      <c r="HR552" s="357"/>
      <c r="HS552" s="357"/>
      <c r="HT552" s="357"/>
      <c r="HU552" s="357"/>
      <c r="HV552" s="357"/>
      <c r="HW552" s="357"/>
      <c r="HX552" s="357"/>
      <c r="HY552" s="357"/>
      <c r="HZ552" s="357"/>
      <c r="IA552" s="357"/>
      <c r="IB552" s="357"/>
    </row>
    <row r="553" spans="6:236" ht="11.25">
      <c r="F553" s="341"/>
      <c r="G553" s="341"/>
      <c r="H553" s="341"/>
      <c r="I553" s="341"/>
      <c r="J553" s="341"/>
      <c r="K553" s="341"/>
      <c r="L553" s="341"/>
      <c r="M553" s="341"/>
      <c r="N553" s="341"/>
      <c r="O553" s="341"/>
      <c r="P553" s="341"/>
      <c r="Q553" s="341"/>
      <c r="R553" s="341"/>
      <c r="S553" s="341"/>
      <c r="T553" s="341"/>
      <c r="U553" s="341"/>
      <c r="V553" s="341"/>
      <c r="W553" s="341"/>
      <c r="X553" s="341"/>
      <c r="Y553" s="341"/>
      <c r="Z553" s="341"/>
      <c r="AA553" s="341"/>
      <c r="AB553" s="341"/>
      <c r="AC553" s="341"/>
      <c r="AD553" s="341"/>
      <c r="AE553" s="341"/>
      <c r="AF553" s="341"/>
      <c r="AG553" s="341"/>
      <c r="AH553" s="341"/>
      <c r="AI553" s="341"/>
      <c r="AJ553" s="341"/>
      <c r="AK553" s="341"/>
      <c r="AL553" s="341"/>
      <c r="AM553" s="341"/>
      <c r="AN553" s="341"/>
      <c r="AO553" s="341"/>
      <c r="AP553" s="357"/>
      <c r="AQ553" s="357"/>
      <c r="AR553" s="357"/>
      <c r="AS553" s="357"/>
      <c r="AT553" s="357"/>
      <c r="AU553" s="357"/>
      <c r="AV553" s="357"/>
      <c r="AW553" s="357"/>
      <c r="AX553" s="357"/>
      <c r="AY553" s="357"/>
      <c r="AZ553" s="357"/>
      <c r="BA553" s="357"/>
      <c r="BB553" s="357"/>
      <c r="BC553" s="357"/>
      <c r="BD553" s="357"/>
      <c r="BE553" s="357"/>
      <c r="BF553" s="357"/>
      <c r="BG553" s="357"/>
      <c r="BH553" s="357"/>
      <c r="BI553" s="357"/>
      <c r="BJ553" s="357"/>
      <c r="BK553" s="357"/>
      <c r="BL553" s="357"/>
      <c r="BM553" s="357"/>
      <c r="BN553" s="357"/>
      <c r="BO553" s="357"/>
      <c r="BP553" s="357"/>
      <c r="BQ553" s="357"/>
      <c r="BR553" s="357"/>
      <c r="BS553" s="357"/>
      <c r="BT553" s="357"/>
      <c r="BU553" s="357"/>
      <c r="BV553" s="357"/>
      <c r="BW553" s="357"/>
      <c r="BX553" s="357"/>
      <c r="BY553" s="357"/>
      <c r="BZ553" s="357"/>
      <c r="CA553" s="357"/>
      <c r="CB553" s="357"/>
      <c r="CC553" s="357"/>
      <c r="CD553" s="357"/>
      <c r="CE553" s="357"/>
      <c r="CF553" s="357"/>
      <c r="CG553" s="357"/>
      <c r="CH553" s="357"/>
      <c r="CI553" s="357"/>
      <c r="CJ553" s="357"/>
      <c r="CK553" s="357"/>
      <c r="CL553" s="357"/>
      <c r="CM553" s="357"/>
      <c r="CN553" s="357"/>
      <c r="CO553" s="357"/>
      <c r="CP553" s="357"/>
      <c r="CQ553" s="357"/>
      <c r="CR553" s="357"/>
      <c r="CS553" s="357"/>
      <c r="CT553" s="357"/>
      <c r="CU553" s="357"/>
      <c r="CV553" s="357"/>
      <c r="CW553" s="357"/>
      <c r="CX553" s="357"/>
      <c r="CY553" s="357"/>
      <c r="CZ553" s="357"/>
      <c r="DA553" s="357"/>
      <c r="DB553" s="357"/>
      <c r="DC553" s="357"/>
      <c r="DD553" s="357"/>
      <c r="DE553" s="357"/>
      <c r="DF553" s="357"/>
      <c r="DG553" s="357"/>
      <c r="DH553" s="357"/>
      <c r="DI553" s="357"/>
      <c r="DJ553" s="357"/>
      <c r="DK553" s="357"/>
      <c r="DL553" s="357"/>
      <c r="DM553" s="357"/>
      <c r="DN553" s="357"/>
      <c r="DO553" s="357"/>
      <c r="DP553" s="357"/>
      <c r="DQ553" s="357"/>
      <c r="DR553" s="357"/>
      <c r="DS553" s="357"/>
      <c r="DT553" s="357"/>
      <c r="DU553" s="357"/>
      <c r="DV553" s="357"/>
      <c r="DW553" s="357"/>
      <c r="DX553" s="357"/>
      <c r="DY553" s="357"/>
      <c r="DZ553" s="357"/>
      <c r="EA553" s="357"/>
      <c r="EB553" s="357"/>
      <c r="EC553" s="357"/>
      <c r="ED553" s="357"/>
      <c r="EE553" s="357"/>
      <c r="EF553" s="357"/>
      <c r="EG553" s="357"/>
      <c r="EH553" s="357"/>
      <c r="EI553" s="357"/>
      <c r="EJ553" s="357"/>
      <c r="EK553" s="357"/>
      <c r="EL553" s="357"/>
      <c r="EM553" s="357"/>
      <c r="EN553" s="357"/>
      <c r="EO553" s="357"/>
      <c r="EP553" s="357"/>
      <c r="EQ553" s="357"/>
      <c r="ER553" s="357"/>
      <c r="ES553" s="357"/>
      <c r="ET553" s="357"/>
      <c r="EU553" s="357"/>
      <c r="EV553" s="357"/>
      <c r="EW553" s="357"/>
      <c r="EX553" s="357"/>
      <c r="EY553" s="357"/>
      <c r="EZ553" s="357"/>
      <c r="FA553" s="357"/>
      <c r="FB553" s="357"/>
      <c r="FC553" s="357"/>
      <c r="FD553" s="357"/>
      <c r="FE553" s="357"/>
      <c r="FF553" s="357"/>
      <c r="FG553" s="357"/>
      <c r="FH553" s="357"/>
      <c r="FI553" s="357"/>
      <c r="FJ553" s="357"/>
      <c r="FK553" s="357"/>
      <c r="FL553" s="357"/>
      <c r="FM553" s="357"/>
      <c r="FN553" s="357"/>
      <c r="FO553" s="357"/>
      <c r="FP553" s="357"/>
      <c r="FQ553" s="357"/>
      <c r="FR553" s="357"/>
      <c r="FS553" s="357"/>
      <c r="FT553" s="357"/>
      <c r="FU553" s="357"/>
      <c r="FV553" s="357"/>
      <c r="FW553" s="357"/>
      <c r="FX553" s="357"/>
      <c r="FY553" s="357"/>
      <c r="FZ553" s="357"/>
      <c r="GA553" s="357"/>
      <c r="GB553" s="357"/>
      <c r="GC553" s="357"/>
      <c r="GD553" s="357"/>
      <c r="GE553" s="357"/>
      <c r="GF553" s="357"/>
      <c r="GG553" s="357"/>
      <c r="GH553" s="357"/>
      <c r="GI553" s="357"/>
      <c r="GJ553" s="357"/>
      <c r="GK553" s="357"/>
      <c r="GL553" s="357"/>
      <c r="GM553" s="357"/>
      <c r="GN553" s="357"/>
      <c r="GO553" s="357"/>
      <c r="GP553" s="357"/>
      <c r="GQ553" s="357"/>
      <c r="GR553" s="357"/>
      <c r="GS553" s="357"/>
      <c r="GT553" s="357"/>
      <c r="GU553" s="357"/>
      <c r="GV553" s="357"/>
      <c r="GW553" s="357"/>
      <c r="GX553" s="357"/>
      <c r="GY553" s="357"/>
      <c r="GZ553" s="357"/>
      <c r="HA553" s="357"/>
      <c r="HB553" s="357"/>
      <c r="HC553" s="357"/>
      <c r="HD553" s="357"/>
      <c r="HE553" s="357"/>
      <c r="HF553" s="357"/>
      <c r="HG553" s="357"/>
      <c r="HH553" s="357"/>
      <c r="HI553" s="357"/>
      <c r="HJ553" s="357"/>
      <c r="HK553" s="357"/>
      <c r="HL553" s="357"/>
      <c r="HM553" s="357"/>
      <c r="HN553" s="357"/>
      <c r="HO553" s="357"/>
      <c r="HP553" s="357"/>
      <c r="HQ553" s="357"/>
      <c r="HR553" s="357"/>
      <c r="HS553" s="357"/>
      <c r="HT553" s="357"/>
      <c r="HU553" s="357"/>
      <c r="HV553" s="357"/>
      <c r="HW553" s="357"/>
      <c r="HX553" s="357"/>
      <c r="HY553" s="357"/>
      <c r="HZ553" s="357"/>
      <c r="IA553" s="357"/>
      <c r="IB553" s="357"/>
    </row>
    <row r="554" spans="6:236" ht="11.25">
      <c r="F554" s="341"/>
      <c r="G554" s="341"/>
      <c r="H554" s="341"/>
      <c r="I554" s="341"/>
      <c r="J554" s="341"/>
      <c r="K554" s="341"/>
      <c r="L554" s="341"/>
      <c r="M554" s="341"/>
      <c r="N554" s="341"/>
      <c r="O554" s="341"/>
      <c r="P554" s="341"/>
      <c r="Q554" s="341"/>
      <c r="R554" s="341"/>
      <c r="S554" s="341"/>
      <c r="T554" s="341"/>
      <c r="U554" s="341"/>
      <c r="V554" s="341"/>
      <c r="W554" s="341"/>
      <c r="X554" s="341"/>
      <c r="Y554" s="341"/>
      <c r="Z554" s="341"/>
      <c r="AA554" s="341"/>
      <c r="AB554" s="341"/>
      <c r="AC554" s="341"/>
      <c r="AD554" s="341"/>
      <c r="AE554" s="341"/>
      <c r="AF554" s="341"/>
      <c r="AG554" s="341"/>
      <c r="AH554" s="341"/>
      <c r="AI554" s="341"/>
      <c r="AJ554" s="341"/>
      <c r="AK554" s="341"/>
      <c r="AL554" s="341"/>
      <c r="AM554" s="341"/>
      <c r="AN554" s="341"/>
      <c r="AO554" s="341"/>
      <c r="AP554" s="357"/>
      <c r="AQ554" s="357"/>
      <c r="AR554" s="357"/>
      <c r="AS554" s="357"/>
      <c r="AT554" s="357"/>
      <c r="AU554" s="357"/>
      <c r="AV554" s="357"/>
      <c r="AW554" s="357"/>
      <c r="AX554" s="357"/>
      <c r="AY554" s="357"/>
      <c r="AZ554" s="357"/>
      <c r="BA554" s="357"/>
      <c r="BB554" s="357"/>
      <c r="BC554" s="357"/>
      <c r="BD554" s="357"/>
      <c r="BE554" s="357"/>
      <c r="BF554" s="357"/>
      <c r="BG554" s="357"/>
      <c r="BH554" s="357"/>
      <c r="BI554" s="357"/>
      <c r="BJ554" s="357"/>
      <c r="BK554" s="357"/>
      <c r="BL554" s="357"/>
      <c r="BM554" s="357"/>
      <c r="BN554" s="357"/>
      <c r="BO554" s="357"/>
      <c r="BP554" s="357"/>
      <c r="BQ554" s="357"/>
      <c r="BR554" s="357"/>
      <c r="BS554" s="357"/>
      <c r="BT554" s="357"/>
      <c r="BU554" s="357"/>
      <c r="BV554" s="357"/>
      <c r="BW554" s="357"/>
      <c r="BX554" s="357"/>
      <c r="BY554" s="357"/>
      <c r="BZ554" s="357"/>
      <c r="CA554" s="357"/>
      <c r="CB554" s="357"/>
      <c r="CC554" s="357"/>
      <c r="CD554" s="357"/>
      <c r="CE554" s="357"/>
      <c r="CF554" s="357"/>
      <c r="CG554" s="357"/>
      <c r="CH554" s="357"/>
      <c r="CI554" s="357"/>
      <c r="CJ554" s="357"/>
      <c r="CK554" s="357"/>
      <c r="CL554" s="357"/>
      <c r="CM554" s="357"/>
      <c r="CN554" s="357"/>
      <c r="CO554" s="357"/>
      <c r="CP554" s="357"/>
      <c r="CQ554" s="357"/>
      <c r="CR554" s="357"/>
      <c r="CS554" s="357"/>
      <c r="CT554" s="357"/>
      <c r="CU554" s="357"/>
      <c r="CV554" s="357"/>
      <c r="CW554" s="357"/>
      <c r="CX554" s="357"/>
      <c r="CY554" s="357"/>
      <c r="CZ554" s="357"/>
      <c r="DA554" s="357"/>
      <c r="DB554" s="357"/>
      <c r="DC554" s="357"/>
      <c r="DD554" s="357"/>
      <c r="DE554" s="357"/>
      <c r="DF554" s="357"/>
      <c r="DG554" s="357"/>
      <c r="DH554" s="357"/>
      <c r="DI554" s="357"/>
      <c r="DJ554" s="357"/>
      <c r="DK554" s="357"/>
      <c r="DL554" s="357"/>
      <c r="DM554" s="357"/>
      <c r="DN554" s="357"/>
      <c r="DO554" s="357"/>
      <c r="DP554" s="357"/>
      <c r="DQ554" s="357"/>
      <c r="DR554" s="357"/>
      <c r="DS554" s="357"/>
      <c r="DT554" s="357"/>
      <c r="DU554" s="357"/>
      <c r="DV554" s="357"/>
      <c r="DW554" s="357"/>
      <c r="DX554" s="357"/>
      <c r="DY554" s="357"/>
      <c r="DZ554" s="357"/>
      <c r="EA554" s="357"/>
      <c r="EB554" s="357"/>
      <c r="EC554" s="357"/>
      <c r="ED554" s="357"/>
      <c r="EE554" s="357"/>
      <c r="EF554" s="357"/>
      <c r="EG554" s="357"/>
      <c r="EH554" s="357"/>
      <c r="EI554" s="357"/>
      <c r="EJ554" s="357"/>
      <c r="EK554" s="357"/>
      <c r="EL554" s="357"/>
      <c r="EM554" s="357"/>
      <c r="EN554" s="357"/>
      <c r="EO554" s="357"/>
      <c r="EP554" s="357"/>
      <c r="EQ554" s="357"/>
      <c r="ER554" s="357"/>
      <c r="ES554" s="357"/>
      <c r="ET554" s="357"/>
      <c r="EU554" s="357"/>
      <c r="EV554" s="357"/>
      <c r="EW554" s="357"/>
      <c r="EX554" s="357"/>
      <c r="EY554" s="357"/>
      <c r="EZ554" s="357"/>
      <c r="FA554" s="357"/>
      <c r="FB554" s="357"/>
      <c r="FC554" s="357"/>
      <c r="FD554" s="357"/>
      <c r="FE554" s="357"/>
      <c r="FF554" s="357"/>
      <c r="FG554" s="357"/>
      <c r="FH554" s="357"/>
      <c r="FI554" s="357"/>
      <c r="FJ554" s="357"/>
      <c r="FK554" s="357"/>
      <c r="FL554" s="357"/>
      <c r="FM554" s="357"/>
      <c r="FN554" s="357"/>
      <c r="FO554" s="357"/>
      <c r="FP554" s="357"/>
      <c r="FQ554" s="357"/>
      <c r="FR554" s="357"/>
      <c r="FS554" s="357"/>
      <c r="FT554" s="357"/>
      <c r="FU554" s="357"/>
      <c r="FV554" s="357"/>
      <c r="FW554" s="357"/>
      <c r="FX554" s="357"/>
      <c r="FY554" s="357"/>
      <c r="FZ554" s="357"/>
      <c r="GA554" s="357"/>
      <c r="GB554" s="357"/>
      <c r="GC554" s="357"/>
      <c r="GD554" s="357"/>
      <c r="GE554" s="357"/>
      <c r="GF554" s="357"/>
      <c r="GG554" s="357"/>
      <c r="GH554" s="357"/>
      <c r="GI554" s="357"/>
      <c r="GJ554" s="357"/>
      <c r="GK554" s="357"/>
      <c r="GL554" s="357"/>
      <c r="GM554" s="357"/>
      <c r="GN554" s="357"/>
      <c r="GO554" s="357"/>
      <c r="GP554" s="357"/>
      <c r="GQ554" s="357"/>
      <c r="GR554" s="357"/>
      <c r="GS554" s="357"/>
      <c r="GT554" s="357"/>
      <c r="GU554" s="357"/>
      <c r="GV554" s="357"/>
      <c r="GW554" s="357"/>
      <c r="GX554" s="357"/>
      <c r="GY554" s="357"/>
      <c r="GZ554" s="357"/>
      <c r="HA554" s="357"/>
      <c r="HB554" s="357"/>
      <c r="HC554" s="357"/>
      <c r="HD554" s="357"/>
      <c r="HE554" s="357"/>
      <c r="HF554" s="357"/>
      <c r="HG554" s="357"/>
      <c r="HH554" s="357"/>
      <c r="HI554" s="357"/>
      <c r="HJ554" s="357"/>
      <c r="HK554" s="357"/>
      <c r="HL554" s="357"/>
      <c r="HM554" s="357"/>
      <c r="HN554" s="357"/>
      <c r="HO554" s="357"/>
      <c r="HP554" s="357"/>
      <c r="HQ554" s="357"/>
      <c r="HR554" s="357"/>
      <c r="HS554" s="357"/>
      <c r="HT554" s="357"/>
      <c r="HU554" s="357"/>
      <c r="HV554" s="357"/>
      <c r="HW554" s="357"/>
      <c r="HX554" s="357"/>
      <c r="HY554" s="357"/>
      <c r="HZ554" s="357"/>
      <c r="IA554" s="357"/>
      <c r="IB554" s="357"/>
    </row>
    <row r="555" spans="6:236" ht="11.25">
      <c r="F555" s="341"/>
      <c r="G555" s="341"/>
      <c r="H555" s="341"/>
      <c r="I555" s="341"/>
      <c r="J555" s="341"/>
      <c r="K555" s="341"/>
      <c r="L555" s="341"/>
      <c r="M555" s="341"/>
      <c r="N555" s="341"/>
      <c r="O555" s="341"/>
      <c r="P555" s="341"/>
      <c r="Q555" s="341"/>
      <c r="R555" s="341"/>
      <c r="S555" s="341"/>
      <c r="T555" s="341"/>
      <c r="U555" s="341"/>
      <c r="V555" s="341"/>
      <c r="W555" s="341"/>
      <c r="X555" s="341"/>
      <c r="Y555" s="341"/>
      <c r="Z555" s="341"/>
      <c r="AA555" s="341"/>
      <c r="AB555" s="341"/>
      <c r="AC555" s="341"/>
      <c r="AD555" s="341"/>
      <c r="AE555" s="341"/>
      <c r="AF555" s="341"/>
      <c r="AG555" s="341"/>
      <c r="AH555" s="341"/>
      <c r="AI555" s="341"/>
      <c r="AJ555" s="341"/>
      <c r="AK555" s="341"/>
      <c r="AL555" s="341"/>
      <c r="AM555" s="341"/>
      <c r="AN555" s="341"/>
      <c r="AO555" s="341"/>
      <c r="AP555" s="357"/>
      <c r="AQ555" s="357"/>
      <c r="AR555" s="357"/>
      <c r="AS555" s="357"/>
      <c r="AT555" s="357"/>
      <c r="AU555" s="357"/>
      <c r="AV555" s="357"/>
      <c r="AW555" s="357"/>
      <c r="AX555" s="357"/>
      <c r="AY555" s="357"/>
      <c r="AZ555" s="357"/>
      <c r="BA555" s="357"/>
      <c r="BB555" s="357"/>
      <c r="BC555" s="357"/>
      <c r="BD555" s="357"/>
      <c r="BE555" s="357"/>
      <c r="BF555" s="357"/>
      <c r="BG555" s="357"/>
      <c r="BH555" s="357"/>
      <c r="BI555" s="357"/>
      <c r="BJ555" s="357"/>
      <c r="BK555" s="357"/>
      <c r="BL555" s="357"/>
      <c r="BM555" s="357"/>
      <c r="BN555" s="357"/>
      <c r="BO555" s="357"/>
      <c r="BP555" s="357"/>
      <c r="BQ555" s="357"/>
      <c r="BR555" s="357"/>
      <c r="BS555" s="357"/>
      <c r="BT555" s="357"/>
      <c r="BU555" s="357"/>
      <c r="BV555" s="357"/>
      <c r="BW555" s="357"/>
      <c r="BX555" s="357"/>
      <c r="BY555" s="357"/>
      <c r="BZ555" s="357"/>
      <c r="CA555" s="357"/>
      <c r="CB555" s="357"/>
      <c r="CC555" s="357"/>
      <c r="CD555" s="357"/>
      <c r="CE555" s="357"/>
      <c r="CF555" s="357"/>
      <c r="CG555" s="357"/>
      <c r="CH555" s="357"/>
      <c r="CI555" s="357"/>
      <c r="CJ555" s="357"/>
      <c r="CK555" s="357"/>
      <c r="CL555" s="357"/>
      <c r="CM555" s="357"/>
      <c r="CN555" s="357"/>
      <c r="CO555" s="357"/>
      <c r="CP555" s="357"/>
      <c r="CQ555" s="357"/>
      <c r="CR555" s="357"/>
      <c r="CS555" s="357"/>
      <c r="CT555" s="357"/>
      <c r="CU555" s="357"/>
      <c r="CV555" s="357"/>
      <c r="CW555" s="357"/>
      <c r="CX555" s="357"/>
      <c r="CY555" s="357"/>
      <c r="CZ555" s="357"/>
      <c r="DA555" s="357"/>
      <c r="DB555" s="357"/>
      <c r="DC555" s="357"/>
      <c r="DD555" s="357"/>
      <c r="DE555" s="357"/>
      <c r="DF555" s="357"/>
      <c r="DG555" s="357"/>
      <c r="DH555" s="357"/>
      <c r="DI555" s="357"/>
      <c r="DJ555" s="357"/>
      <c r="DK555" s="357"/>
      <c r="DL555" s="357"/>
      <c r="DM555" s="357"/>
      <c r="DN555" s="357"/>
      <c r="DO555" s="357"/>
      <c r="DP555" s="357"/>
      <c r="DQ555" s="357"/>
      <c r="DR555" s="357"/>
      <c r="DS555" s="357"/>
      <c r="DT555" s="357"/>
      <c r="DU555" s="357"/>
      <c r="DV555" s="357"/>
      <c r="DW555" s="357"/>
      <c r="DX555" s="357"/>
      <c r="DY555" s="357"/>
      <c r="DZ555" s="357"/>
      <c r="EA555" s="357"/>
      <c r="EB555" s="357"/>
      <c r="EC555" s="357"/>
      <c r="ED555" s="357"/>
      <c r="EE555" s="357"/>
      <c r="EF555" s="357"/>
      <c r="EG555" s="357"/>
      <c r="EH555" s="357"/>
      <c r="EI555" s="357"/>
      <c r="EJ555" s="357"/>
      <c r="EK555" s="357"/>
      <c r="EL555" s="357"/>
      <c r="EM555" s="357"/>
      <c r="EN555" s="357"/>
      <c r="EO555" s="357"/>
      <c r="EP555" s="357"/>
      <c r="EQ555" s="357"/>
      <c r="ER555" s="357"/>
      <c r="ES555" s="357"/>
      <c r="ET555" s="357"/>
      <c r="EU555" s="357"/>
      <c r="EV555" s="357"/>
      <c r="EW555" s="357"/>
      <c r="EX555" s="357"/>
      <c r="EY555" s="357"/>
      <c r="EZ555" s="357"/>
      <c r="FA555" s="357"/>
      <c r="FB555" s="357"/>
      <c r="FC555" s="357"/>
      <c r="FD555" s="357"/>
      <c r="FE555" s="357"/>
      <c r="FF555" s="357"/>
      <c r="FG555" s="357"/>
      <c r="FH555" s="357"/>
      <c r="FI555" s="357"/>
      <c r="FJ555" s="357"/>
      <c r="FK555" s="357"/>
      <c r="FL555" s="357"/>
      <c r="FM555" s="357"/>
      <c r="FN555" s="357"/>
      <c r="FO555" s="357"/>
      <c r="FP555" s="357"/>
      <c r="FQ555" s="357"/>
      <c r="FR555" s="357"/>
      <c r="FS555" s="357"/>
      <c r="FT555" s="357"/>
      <c r="FU555" s="357"/>
      <c r="FV555" s="357"/>
      <c r="FW555" s="357"/>
      <c r="FX555" s="357"/>
      <c r="FY555" s="357"/>
      <c r="FZ555" s="357"/>
      <c r="GA555" s="357"/>
      <c r="GB555" s="357"/>
      <c r="GC555" s="357"/>
      <c r="GD555" s="357"/>
      <c r="GE555" s="357"/>
      <c r="GF555" s="357"/>
      <c r="GG555" s="357"/>
      <c r="GH555" s="357"/>
      <c r="GI555" s="357"/>
      <c r="GJ555" s="357"/>
      <c r="GK555" s="357"/>
      <c r="GL555" s="357"/>
      <c r="GM555" s="357"/>
      <c r="GN555" s="357"/>
      <c r="GO555" s="357"/>
      <c r="GP555" s="357"/>
      <c r="GQ555" s="357"/>
      <c r="GR555" s="357"/>
      <c r="GS555" s="357"/>
      <c r="GT555" s="357"/>
      <c r="GU555" s="357"/>
      <c r="GV555" s="357"/>
      <c r="GW555" s="357"/>
      <c r="GX555" s="357"/>
      <c r="GY555" s="357"/>
      <c r="GZ555" s="357"/>
      <c r="HA555" s="357"/>
      <c r="HB555" s="357"/>
      <c r="HC555" s="357"/>
      <c r="HD555" s="357"/>
      <c r="HE555" s="357"/>
      <c r="HF555" s="357"/>
      <c r="HG555" s="357"/>
      <c r="HH555" s="357"/>
      <c r="HI555" s="357"/>
      <c r="HJ555" s="357"/>
      <c r="HK555" s="357"/>
      <c r="HL555" s="357"/>
      <c r="HM555" s="357"/>
      <c r="HN555" s="357"/>
      <c r="HO555" s="357"/>
      <c r="HP555" s="357"/>
      <c r="HQ555" s="357"/>
      <c r="HR555" s="357"/>
      <c r="HS555" s="357"/>
      <c r="HT555" s="357"/>
      <c r="HU555" s="357"/>
      <c r="HV555" s="357"/>
      <c r="HW555" s="357"/>
      <c r="HX555" s="357"/>
      <c r="HY555" s="357"/>
      <c r="HZ555" s="357"/>
      <c r="IA555" s="357"/>
      <c r="IB555" s="357"/>
    </row>
    <row r="556" spans="6:236" ht="11.25">
      <c r="F556" s="341"/>
      <c r="G556" s="341"/>
      <c r="H556" s="341"/>
      <c r="I556" s="341"/>
      <c r="J556" s="341"/>
      <c r="K556" s="341"/>
      <c r="L556" s="341"/>
      <c r="M556" s="341"/>
      <c r="N556" s="341"/>
      <c r="O556" s="341"/>
      <c r="P556" s="341"/>
      <c r="Q556" s="341"/>
      <c r="R556" s="341"/>
      <c r="S556" s="341"/>
      <c r="T556" s="341"/>
      <c r="U556" s="341"/>
      <c r="V556" s="341"/>
      <c r="W556" s="341"/>
      <c r="X556" s="341"/>
      <c r="Y556" s="341"/>
      <c r="Z556" s="341"/>
      <c r="AA556" s="341"/>
      <c r="AB556" s="341"/>
      <c r="AC556" s="341"/>
      <c r="AD556" s="341"/>
      <c r="AE556" s="341"/>
      <c r="AF556" s="341"/>
      <c r="AG556" s="341"/>
      <c r="AH556" s="341"/>
      <c r="AI556" s="341"/>
      <c r="AJ556" s="341"/>
      <c r="AK556" s="341"/>
      <c r="AL556" s="341"/>
      <c r="AM556" s="341"/>
      <c r="AN556" s="341"/>
      <c r="AO556" s="341"/>
      <c r="AP556" s="357"/>
      <c r="AQ556" s="357"/>
      <c r="AR556" s="357"/>
      <c r="AS556" s="357"/>
      <c r="AT556" s="357"/>
      <c r="AU556" s="357"/>
      <c r="AV556" s="357"/>
      <c r="AW556" s="357"/>
      <c r="AX556" s="357"/>
      <c r="AY556" s="357"/>
      <c r="AZ556" s="357"/>
      <c r="BA556" s="357"/>
      <c r="BB556" s="357"/>
      <c r="BC556" s="357"/>
      <c r="BD556" s="357"/>
      <c r="BE556" s="357"/>
      <c r="BF556" s="357"/>
      <c r="BG556" s="357"/>
      <c r="BH556" s="357"/>
      <c r="BI556" s="357"/>
      <c r="BJ556" s="357"/>
      <c r="BK556" s="357"/>
      <c r="BL556" s="357"/>
      <c r="BM556" s="357"/>
      <c r="BN556" s="357"/>
      <c r="BO556" s="357"/>
      <c r="BP556" s="357"/>
      <c r="BQ556" s="357"/>
      <c r="BR556" s="357"/>
      <c r="BS556" s="357"/>
      <c r="BT556" s="357"/>
      <c r="BU556" s="357"/>
      <c r="BV556" s="357"/>
      <c r="BW556" s="357"/>
      <c r="BX556" s="357"/>
      <c r="BY556" s="357"/>
      <c r="BZ556" s="357"/>
      <c r="CA556" s="357"/>
      <c r="CB556" s="357"/>
      <c r="CC556" s="357"/>
      <c r="CD556" s="357"/>
      <c r="CE556" s="357"/>
      <c r="CF556" s="357"/>
      <c r="CG556" s="357"/>
      <c r="CH556" s="357"/>
      <c r="CI556" s="357"/>
      <c r="CJ556" s="357"/>
      <c r="CK556" s="357"/>
      <c r="CL556" s="357"/>
      <c r="CM556" s="357"/>
      <c r="CN556" s="357"/>
      <c r="CO556" s="357"/>
      <c r="CP556" s="357"/>
      <c r="CQ556" s="357"/>
      <c r="CR556" s="357"/>
      <c r="CS556" s="357"/>
      <c r="CT556" s="357"/>
      <c r="CU556" s="357"/>
      <c r="CV556" s="357"/>
      <c r="CW556" s="357"/>
      <c r="CX556" s="357"/>
      <c r="CY556" s="357"/>
      <c r="CZ556" s="357"/>
      <c r="DA556" s="357"/>
      <c r="DB556" s="357"/>
      <c r="DC556" s="357"/>
      <c r="DD556" s="357"/>
      <c r="DE556" s="357"/>
      <c r="DF556" s="357"/>
      <c r="DG556" s="357"/>
      <c r="DH556" s="357"/>
      <c r="DI556" s="357"/>
      <c r="DJ556" s="357"/>
      <c r="DK556" s="357"/>
      <c r="DL556" s="357"/>
      <c r="DM556" s="357"/>
      <c r="DN556" s="357"/>
      <c r="DO556" s="357"/>
      <c r="DP556" s="357"/>
      <c r="DQ556" s="357"/>
      <c r="DR556" s="357"/>
      <c r="DS556" s="357"/>
      <c r="DT556" s="357"/>
      <c r="DU556" s="357"/>
      <c r="DV556" s="357"/>
      <c r="DW556" s="357"/>
      <c r="DX556" s="357"/>
      <c r="DY556" s="357"/>
      <c r="DZ556" s="357"/>
      <c r="EA556" s="357"/>
      <c r="EB556" s="357"/>
      <c r="EC556" s="357"/>
      <c r="ED556" s="357"/>
      <c r="EE556" s="357"/>
      <c r="EF556" s="357"/>
      <c r="EG556" s="357"/>
      <c r="EH556" s="357"/>
      <c r="EI556" s="357"/>
      <c r="EJ556" s="357"/>
      <c r="EK556" s="357"/>
      <c r="EL556" s="357"/>
      <c r="EM556" s="357"/>
      <c r="EN556" s="357"/>
      <c r="EO556" s="357"/>
      <c r="EP556" s="357"/>
      <c r="EQ556" s="357"/>
      <c r="ER556" s="357"/>
      <c r="ES556" s="357"/>
      <c r="ET556" s="357"/>
      <c r="EU556" s="357"/>
      <c r="EV556" s="357"/>
      <c r="EW556" s="357"/>
      <c r="EX556" s="357"/>
      <c r="EY556" s="357"/>
      <c r="EZ556" s="357"/>
      <c r="FA556" s="357"/>
      <c r="FB556" s="357"/>
      <c r="FC556" s="357"/>
      <c r="FD556" s="357"/>
      <c r="FE556" s="357"/>
      <c r="FF556" s="357"/>
      <c r="FG556" s="357"/>
      <c r="FH556" s="357"/>
      <c r="FI556" s="357"/>
      <c r="FJ556" s="357"/>
      <c r="FK556" s="357"/>
      <c r="FL556" s="357"/>
      <c r="FM556" s="357"/>
      <c r="FN556" s="357"/>
      <c r="FO556" s="357"/>
      <c r="FP556" s="357"/>
      <c r="FQ556" s="357"/>
      <c r="FR556" s="357"/>
      <c r="FS556" s="357"/>
      <c r="FT556" s="357"/>
      <c r="FU556" s="357"/>
      <c r="FV556" s="357"/>
      <c r="FW556" s="357"/>
      <c r="FX556" s="357"/>
      <c r="FY556" s="357"/>
      <c r="FZ556" s="357"/>
      <c r="GA556" s="357"/>
      <c r="GB556" s="357"/>
      <c r="GC556" s="357"/>
      <c r="GD556" s="357"/>
      <c r="GE556" s="357"/>
      <c r="GF556" s="357"/>
      <c r="GG556" s="357"/>
      <c r="GH556" s="357"/>
      <c r="GI556" s="357"/>
      <c r="GJ556" s="357"/>
      <c r="GK556" s="357"/>
      <c r="GL556" s="357"/>
      <c r="GM556" s="357"/>
      <c r="GN556" s="357"/>
      <c r="GO556" s="357"/>
      <c r="GP556" s="357"/>
      <c r="GQ556" s="357"/>
      <c r="GR556" s="357"/>
      <c r="GS556" s="357"/>
      <c r="GT556" s="357"/>
      <c r="GU556" s="357"/>
      <c r="GV556" s="357"/>
      <c r="GW556" s="357"/>
      <c r="GX556" s="357"/>
      <c r="GY556" s="357"/>
      <c r="GZ556" s="357"/>
      <c r="HA556" s="357"/>
      <c r="HB556" s="357"/>
      <c r="HC556" s="357"/>
      <c r="HD556" s="357"/>
      <c r="HE556" s="357"/>
      <c r="HF556" s="357"/>
      <c r="HG556" s="357"/>
      <c r="HH556" s="357"/>
      <c r="HI556" s="357"/>
      <c r="HJ556" s="357"/>
      <c r="HK556" s="357"/>
      <c r="HL556" s="357"/>
      <c r="HM556" s="357"/>
      <c r="HN556" s="357"/>
      <c r="HO556" s="357"/>
      <c r="HP556" s="357"/>
      <c r="HQ556" s="357"/>
      <c r="HR556" s="357"/>
      <c r="HS556" s="357"/>
      <c r="HT556" s="357"/>
      <c r="HU556" s="357"/>
      <c r="HV556" s="357"/>
      <c r="HW556" s="357"/>
      <c r="HX556" s="357"/>
      <c r="HY556" s="357"/>
      <c r="HZ556" s="357"/>
      <c r="IA556" s="357"/>
      <c r="IB556" s="357"/>
    </row>
    <row r="557" spans="6:236" ht="11.25">
      <c r="F557" s="341"/>
      <c r="G557" s="341"/>
      <c r="H557" s="341"/>
      <c r="I557" s="341"/>
      <c r="J557" s="341"/>
      <c r="K557" s="341"/>
      <c r="L557" s="341"/>
      <c r="M557" s="341"/>
      <c r="N557" s="341"/>
      <c r="O557" s="341"/>
      <c r="P557" s="341"/>
      <c r="Q557" s="341"/>
      <c r="R557" s="341"/>
      <c r="S557" s="341"/>
      <c r="T557" s="341"/>
      <c r="U557" s="341"/>
      <c r="V557" s="341"/>
      <c r="W557" s="341"/>
      <c r="X557" s="341"/>
      <c r="Y557" s="341"/>
      <c r="Z557" s="341"/>
      <c r="AA557" s="341"/>
      <c r="AB557" s="341"/>
      <c r="AC557" s="341"/>
      <c r="AD557" s="341"/>
      <c r="AE557" s="341"/>
      <c r="AF557" s="341"/>
      <c r="AG557" s="341"/>
      <c r="AH557" s="341"/>
      <c r="AI557" s="341"/>
      <c r="AJ557" s="341"/>
      <c r="AK557" s="341"/>
      <c r="AL557" s="341"/>
      <c r="AM557" s="341"/>
      <c r="AN557" s="341"/>
      <c r="AO557" s="341"/>
      <c r="AP557" s="357"/>
      <c r="AQ557" s="357"/>
      <c r="AR557" s="357"/>
      <c r="AS557" s="357"/>
      <c r="AT557" s="357"/>
      <c r="AU557" s="357"/>
      <c r="AV557" s="357"/>
      <c r="AW557" s="357"/>
      <c r="AX557" s="357"/>
      <c r="AY557" s="357"/>
      <c r="AZ557" s="357"/>
      <c r="BA557" s="357"/>
      <c r="BB557" s="357"/>
      <c r="BC557" s="357"/>
      <c r="BD557" s="357"/>
      <c r="BE557" s="357"/>
      <c r="BF557" s="357"/>
      <c r="BG557" s="357"/>
      <c r="BH557" s="357"/>
      <c r="BI557" s="357"/>
      <c r="BJ557" s="357"/>
      <c r="BK557" s="357"/>
      <c r="BL557" s="357"/>
      <c r="BM557" s="357"/>
      <c r="BN557" s="357"/>
      <c r="BO557" s="357"/>
      <c r="BP557" s="357"/>
      <c r="BQ557" s="357"/>
      <c r="BR557" s="357"/>
      <c r="BS557" s="357"/>
      <c r="BT557" s="357"/>
      <c r="BU557" s="357"/>
      <c r="BV557" s="357"/>
      <c r="BW557" s="357"/>
      <c r="BX557" s="357"/>
      <c r="BY557" s="357"/>
      <c r="BZ557" s="357"/>
      <c r="CA557" s="357"/>
      <c r="CB557" s="357"/>
      <c r="CC557" s="357"/>
      <c r="CD557" s="357"/>
      <c r="CE557" s="357"/>
      <c r="CF557" s="357"/>
      <c r="CG557" s="357"/>
      <c r="CH557" s="357"/>
      <c r="CI557" s="357"/>
      <c r="CJ557" s="357"/>
      <c r="CK557" s="357"/>
      <c r="CL557" s="357"/>
      <c r="CM557" s="357"/>
      <c r="CN557" s="357"/>
      <c r="CO557" s="357"/>
      <c r="CP557" s="357"/>
      <c r="CQ557" s="357"/>
      <c r="CR557" s="357"/>
      <c r="CS557" s="357"/>
      <c r="CT557" s="357"/>
      <c r="CU557" s="357"/>
      <c r="CV557" s="357"/>
      <c r="CW557" s="357"/>
      <c r="CX557" s="357"/>
      <c r="CY557" s="357"/>
      <c r="CZ557" s="357"/>
      <c r="DA557" s="357"/>
      <c r="DB557" s="357"/>
      <c r="DC557" s="357"/>
      <c r="DD557" s="357"/>
      <c r="DE557" s="357"/>
      <c r="DF557" s="357"/>
      <c r="DG557" s="357"/>
      <c r="DH557" s="357"/>
      <c r="DI557" s="357"/>
      <c r="DJ557" s="357"/>
      <c r="DK557" s="357"/>
      <c r="DL557" s="357"/>
      <c r="DM557" s="357"/>
      <c r="DN557" s="357"/>
      <c r="DO557" s="357"/>
      <c r="DP557" s="357"/>
      <c r="DQ557" s="357"/>
      <c r="DR557" s="357"/>
      <c r="DS557" s="357"/>
      <c r="DT557" s="357"/>
      <c r="DU557" s="357"/>
      <c r="DV557" s="357"/>
      <c r="DW557" s="357"/>
      <c r="DX557" s="357"/>
      <c r="DY557" s="357"/>
      <c r="DZ557" s="357"/>
      <c r="EA557" s="357"/>
      <c r="EB557" s="357"/>
      <c r="EC557" s="357"/>
      <c r="ED557" s="357"/>
      <c r="EE557" s="357"/>
      <c r="EF557" s="357"/>
      <c r="EG557" s="357"/>
      <c r="EH557" s="357"/>
      <c r="EI557" s="357"/>
      <c r="EJ557" s="357"/>
      <c r="EK557" s="357"/>
      <c r="EL557" s="357"/>
      <c r="EM557" s="357"/>
      <c r="EN557" s="357"/>
      <c r="EO557" s="357"/>
      <c r="EP557" s="357"/>
      <c r="EQ557" s="357"/>
      <c r="ER557" s="357"/>
      <c r="ES557" s="357"/>
      <c r="ET557" s="357"/>
      <c r="EU557" s="357"/>
      <c r="EV557" s="357"/>
      <c r="EW557" s="357"/>
      <c r="EX557" s="357"/>
      <c r="EY557" s="357"/>
      <c r="EZ557" s="357"/>
      <c r="FA557" s="357"/>
      <c r="FB557" s="357"/>
      <c r="FC557" s="357"/>
      <c r="FD557" s="357"/>
      <c r="FE557" s="357"/>
      <c r="FF557" s="357"/>
      <c r="FG557" s="357"/>
      <c r="FH557" s="357"/>
      <c r="FI557" s="357"/>
      <c r="FJ557" s="357"/>
      <c r="FK557" s="357"/>
      <c r="FL557" s="357"/>
      <c r="FM557" s="357"/>
      <c r="FN557" s="357"/>
      <c r="FO557" s="357"/>
      <c r="FP557" s="357"/>
      <c r="FQ557" s="357"/>
      <c r="FR557" s="357"/>
      <c r="FS557" s="357"/>
      <c r="FT557" s="357"/>
      <c r="FU557" s="357"/>
      <c r="FV557" s="357"/>
      <c r="FW557" s="357"/>
      <c r="FX557" s="357"/>
      <c r="FY557" s="357"/>
      <c r="FZ557" s="357"/>
      <c r="GA557" s="357"/>
      <c r="GB557" s="357"/>
      <c r="GC557" s="357"/>
      <c r="GD557" s="357"/>
      <c r="GE557" s="357"/>
      <c r="GF557" s="357"/>
      <c r="GG557" s="357"/>
      <c r="GH557" s="357"/>
      <c r="GI557" s="357"/>
      <c r="GJ557" s="357"/>
      <c r="GK557" s="357"/>
      <c r="GL557" s="357"/>
      <c r="GM557" s="357"/>
      <c r="GN557" s="357"/>
      <c r="GO557" s="357"/>
      <c r="GP557" s="357"/>
      <c r="GQ557" s="357"/>
      <c r="GR557" s="357"/>
      <c r="GS557" s="357"/>
      <c r="GT557" s="357"/>
      <c r="GU557" s="357"/>
      <c r="GV557" s="357"/>
      <c r="GW557" s="357"/>
      <c r="GX557" s="357"/>
      <c r="GY557" s="357"/>
      <c r="GZ557" s="357"/>
      <c r="HA557" s="357"/>
      <c r="HB557" s="357"/>
      <c r="HC557" s="357"/>
      <c r="HD557" s="357"/>
      <c r="HE557" s="357"/>
      <c r="HF557" s="357"/>
      <c r="HG557" s="357"/>
      <c r="HH557" s="357"/>
      <c r="HI557" s="357"/>
      <c r="HJ557" s="357"/>
      <c r="HK557" s="357"/>
      <c r="HL557" s="357"/>
      <c r="HM557" s="357"/>
      <c r="HN557" s="357"/>
      <c r="HO557" s="357"/>
      <c r="HP557" s="357"/>
      <c r="HQ557" s="357"/>
      <c r="HR557" s="357"/>
      <c r="HS557" s="357"/>
      <c r="HT557" s="357"/>
      <c r="HU557" s="357"/>
      <c r="HV557" s="357"/>
      <c r="HW557" s="357"/>
      <c r="HX557" s="357"/>
      <c r="HY557" s="357"/>
      <c r="HZ557" s="357"/>
      <c r="IA557" s="357"/>
      <c r="IB557" s="357"/>
    </row>
    <row r="558" spans="6:236" ht="11.25">
      <c r="F558" s="341"/>
      <c r="G558" s="341"/>
      <c r="H558" s="341"/>
      <c r="I558" s="341"/>
      <c r="J558" s="341"/>
      <c r="K558" s="341"/>
      <c r="L558" s="341"/>
      <c r="M558" s="341"/>
      <c r="N558" s="341"/>
      <c r="O558" s="341"/>
      <c r="P558" s="341"/>
      <c r="Q558" s="341"/>
      <c r="R558" s="341"/>
      <c r="S558" s="341"/>
      <c r="T558" s="341"/>
      <c r="U558" s="341"/>
      <c r="V558" s="341"/>
      <c r="W558" s="341"/>
      <c r="X558" s="341"/>
      <c r="Y558" s="341"/>
      <c r="Z558" s="341"/>
      <c r="AA558" s="341"/>
      <c r="AB558" s="341"/>
      <c r="AC558" s="341"/>
      <c r="AD558" s="341"/>
      <c r="AE558" s="341"/>
      <c r="AF558" s="341"/>
      <c r="AG558" s="341"/>
      <c r="AH558" s="341"/>
      <c r="AI558" s="341"/>
      <c r="AJ558" s="341"/>
      <c r="AK558" s="341"/>
      <c r="AL558" s="341"/>
      <c r="AM558" s="341"/>
      <c r="AN558" s="341"/>
      <c r="AO558" s="341"/>
      <c r="AP558" s="357"/>
      <c r="AQ558" s="357"/>
      <c r="AR558" s="357"/>
      <c r="AS558" s="357"/>
      <c r="AT558" s="357"/>
      <c r="AU558" s="357"/>
      <c r="AV558" s="357"/>
      <c r="AW558" s="357"/>
      <c r="AX558" s="357"/>
      <c r="AY558" s="357"/>
      <c r="AZ558" s="357"/>
      <c r="BA558" s="357"/>
      <c r="BB558" s="357"/>
      <c r="BC558" s="357"/>
      <c r="BD558" s="357"/>
      <c r="BE558" s="357"/>
      <c r="BF558" s="357"/>
      <c r="BG558" s="357"/>
      <c r="BH558" s="357"/>
      <c r="BI558" s="357"/>
      <c r="BJ558" s="357"/>
      <c r="BK558" s="357"/>
      <c r="BL558" s="357"/>
      <c r="BM558" s="357"/>
      <c r="BN558" s="357"/>
      <c r="BO558" s="357"/>
      <c r="BP558" s="357"/>
      <c r="BQ558" s="357"/>
      <c r="BR558" s="357"/>
      <c r="BS558" s="357"/>
      <c r="BT558" s="357"/>
      <c r="BU558" s="357"/>
      <c r="BV558" s="357"/>
      <c r="BW558" s="357"/>
      <c r="BX558" s="357"/>
      <c r="BY558" s="357"/>
      <c r="BZ558" s="357"/>
      <c r="CA558" s="357"/>
      <c r="CB558" s="357"/>
      <c r="CC558" s="357"/>
      <c r="CD558" s="357"/>
      <c r="CE558" s="357"/>
      <c r="CF558" s="357"/>
      <c r="CG558" s="357"/>
      <c r="CH558" s="357"/>
      <c r="CI558" s="357"/>
      <c r="CJ558" s="357"/>
      <c r="CK558" s="357"/>
      <c r="CL558" s="357"/>
      <c r="CM558" s="357"/>
      <c r="CN558" s="357"/>
      <c r="CO558" s="357"/>
      <c r="CP558" s="357"/>
      <c r="CQ558" s="357"/>
      <c r="CR558" s="357"/>
      <c r="CS558" s="357"/>
      <c r="CT558" s="357"/>
      <c r="CU558" s="357"/>
      <c r="CV558" s="357"/>
      <c r="CW558" s="357"/>
      <c r="CX558" s="357"/>
      <c r="CY558" s="357"/>
      <c r="CZ558" s="357"/>
      <c r="DA558" s="357"/>
      <c r="DB558" s="357"/>
      <c r="DC558" s="357"/>
      <c r="DD558" s="357"/>
      <c r="DE558" s="357"/>
      <c r="DF558" s="357"/>
      <c r="DG558" s="357"/>
      <c r="DH558" s="357"/>
      <c r="DI558" s="357"/>
      <c r="DJ558" s="357"/>
      <c r="DK558" s="357"/>
      <c r="DL558" s="357"/>
      <c r="DM558" s="357"/>
      <c r="DN558" s="357"/>
      <c r="DO558" s="357"/>
      <c r="DP558" s="357"/>
      <c r="DQ558" s="357"/>
      <c r="DR558" s="357"/>
      <c r="DS558" s="357"/>
      <c r="DT558" s="357"/>
      <c r="DU558" s="357"/>
      <c r="DV558" s="357"/>
      <c r="DW558" s="357"/>
      <c r="DX558" s="357"/>
      <c r="DY558" s="357"/>
      <c r="DZ558" s="357"/>
      <c r="EA558" s="357"/>
      <c r="EB558" s="357"/>
      <c r="EC558" s="357"/>
      <c r="ED558" s="357"/>
      <c r="EE558" s="357"/>
      <c r="EF558" s="357"/>
      <c r="EG558" s="357"/>
      <c r="EH558" s="357"/>
      <c r="EI558" s="357"/>
      <c r="EJ558" s="357"/>
      <c r="EK558" s="357"/>
      <c r="EL558" s="357"/>
      <c r="EM558" s="357"/>
      <c r="EN558" s="357"/>
      <c r="EO558" s="357"/>
      <c r="EP558" s="357"/>
      <c r="EQ558" s="357"/>
      <c r="ER558" s="357"/>
      <c r="ES558" s="357"/>
      <c r="ET558" s="357"/>
      <c r="EU558" s="357"/>
      <c r="EV558" s="357"/>
      <c r="EW558" s="357"/>
      <c r="EX558" s="357"/>
      <c r="EY558" s="357"/>
      <c r="EZ558" s="357"/>
      <c r="FA558" s="357"/>
      <c r="FB558" s="357"/>
      <c r="FC558" s="357"/>
      <c r="FD558" s="357"/>
      <c r="FE558" s="357"/>
      <c r="FF558" s="357"/>
      <c r="FG558" s="357"/>
      <c r="FH558" s="357"/>
      <c r="FI558" s="357"/>
      <c r="FJ558" s="357"/>
      <c r="FK558" s="357"/>
      <c r="FL558" s="357"/>
      <c r="FM558" s="357"/>
      <c r="FN558" s="357"/>
      <c r="FO558" s="357"/>
      <c r="FP558" s="357"/>
      <c r="FQ558" s="357"/>
      <c r="FR558" s="357"/>
      <c r="FS558" s="357"/>
      <c r="FT558" s="357"/>
      <c r="FU558" s="357"/>
      <c r="FV558" s="357"/>
      <c r="FW558" s="357"/>
      <c r="FX558" s="357"/>
      <c r="FY558" s="357"/>
      <c r="FZ558" s="357"/>
      <c r="GA558" s="357"/>
      <c r="GB558" s="357"/>
      <c r="GC558" s="357"/>
      <c r="GD558" s="357"/>
      <c r="GE558" s="357"/>
      <c r="GF558" s="357"/>
      <c r="GG558" s="357"/>
      <c r="GH558" s="357"/>
      <c r="GI558" s="357"/>
      <c r="GJ558" s="357"/>
      <c r="GK558" s="357"/>
      <c r="GL558" s="357"/>
      <c r="GM558" s="357"/>
      <c r="GN558" s="357"/>
      <c r="GO558" s="357"/>
      <c r="GP558" s="357"/>
      <c r="GQ558" s="357"/>
      <c r="GR558" s="357"/>
      <c r="GS558" s="357"/>
      <c r="GT558" s="357"/>
      <c r="GU558" s="357"/>
      <c r="GV558" s="357"/>
      <c r="GW558" s="357"/>
      <c r="GX558" s="357"/>
      <c r="GY558" s="357"/>
      <c r="GZ558" s="357"/>
      <c r="HA558" s="357"/>
      <c r="HB558" s="357"/>
      <c r="HC558" s="357"/>
      <c r="HD558" s="357"/>
      <c r="HE558" s="357"/>
      <c r="HF558" s="357"/>
      <c r="HG558" s="357"/>
      <c r="HH558" s="357"/>
      <c r="HI558" s="357"/>
      <c r="HJ558" s="357"/>
      <c r="HK558" s="357"/>
      <c r="HL558" s="357"/>
      <c r="HM558" s="357"/>
      <c r="HN558" s="357"/>
      <c r="HO558" s="357"/>
      <c r="HP558" s="357"/>
      <c r="HQ558" s="357"/>
      <c r="HR558" s="357"/>
      <c r="HS558" s="357"/>
      <c r="HT558" s="357"/>
      <c r="HU558" s="357"/>
      <c r="HV558" s="357"/>
      <c r="HW558" s="357"/>
      <c r="HX558" s="357"/>
      <c r="HY558" s="357"/>
      <c r="HZ558" s="357"/>
      <c r="IA558" s="357"/>
      <c r="IB558" s="357"/>
    </row>
    <row r="559" spans="6:236" ht="11.25">
      <c r="F559" s="341"/>
      <c r="G559" s="341"/>
      <c r="H559" s="341"/>
      <c r="I559" s="341"/>
      <c r="J559" s="341"/>
      <c r="K559" s="341"/>
      <c r="L559" s="341"/>
      <c r="M559" s="341"/>
      <c r="N559" s="341"/>
      <c r="O559" s="341"/>
      <c r="P559" s="341"/>
      <c r="Q559" s="341"/>
      <c r="R559" s="341"/>
      <c r="S559" s="341"/>
      <c r="T559" s="341"/>
      <c r="U559" s="341"/>
      <c r="V559" s="341"/>
      <c r="W559" s="341"/>
      <c r="X559" s="341"/>
      <c r="Y559" s="341"/>
      <c r="Z559" s="341"/>
      <c r="AA559" s="341"/>
      <c r="AB559" s="341"/>
      <c r="AC559" s="341"/>
      <c r="AD559" s="341"/>
      <c r="AE559" s="341"/>
      <c r="AF559" s="341"/>
      <c r="AG559" s="341"/>
      <c r="AH559" s="341"/>
      <c r="AI559" s="341"/>
      <c r="AJ559" s="341"/>
      <c r="AK559" s="341"/>
      <c r="AL559" s="341"/>
      <c r="AM559" s="341"/>
      <c r="AN559" s="341"/>
      <c r="AO559" s="341"/>
      <c r="AP559" s="357"/>
      <c r="AQ559" s="357"/>
      <c r="AR559" s="357"/>
      <c r="AS559" s="357"/>
      <c r="AT559" s="357"/>
      <c r="AU559" s="357"/>
      <c r="AV559" s="357"/>
      <c r="AW559" s="357"/>
      <c r="AX559" s="357"/>
      <c r="AY559" s="357"/>
      <c r="AZ559" s="357"/>
      <c r="BA559" s="357"/>
      <c r="BB559" s="357"/>
      <c r="BC559" s="357"/>
      <c r="BD559" s="357"/>
      <c r="BE559" s="357"/>
      <c r="BF559" s="357"/>
      <c r="BG559" s="357"/>
      <c r="BH559" s="357"/>
      <c r="BI559" s="357"/>
      <c r="BJ559" s="357"/>
      <c r="BK559" s="357"/>
      <c r="BL559" s="357"/>
      <c r="BM559" s="357"/>
      <c r="BN559" s="357"/>
      <c r="BO559" s="357"/>
      <c r="BP559" s="357"/>
      <c r="BQ559" s="357"/>
      <c r="BR559" s="357"/>
      <c r="BS559" s="357"/>
      <c r="BT559" s="357"/>
      <c r="BU559" s="357"/>
      <c r="BV559" s="357"/>
      <c r="BW559" s="357"/>
      <c r="BX559" s="357"/>
      <c r="BY559" s="357"/>
      <c r="BZ559" s="357"/>
      <c r="CA559" s="357"/>
      <c r="CB559" s="357"/>
      <c r="CC559" s="357"/>
      <c r="CD559" s="357"/>
      <c r="CE559" s="357"/>
      <c r="CF559" s="357"/>
      <c r="CG559" s="357"/>
      <c r="CH559" s="357"/>
      <c r="CI559" s="357"/>
      <c r="CJ559" s="357"/>
      <c r="CK559" s="357"/>
      <c r="CL559" s="357"/>
      <c r="CM559" s="357"/>
      <c r="CN559" s="357"/>
      <c r="CO559" s="357"/>
      <c r="CP559" s="357"/>
      <c r="CQ559" s="357"/>
      <c r="CR559" s="357"/>
      <c r="CS559" s="357"/>
      <c r="CT559" s="357"/>
      <c r="CU559" s="357"/>
      <c r="CV559" s="357"/>
      <c r="CW559" s="357"/>
      <c r="CX559" s="357"/>
      <c r="CY559" s="357"/>
      <c r="CZ559" s="357"/>
      <c r="DA559" s="357"/>
      <c r="DB559" s="357"/>
      <c r="DC559" s="357"/>
      <c r="DD559" s="357"/>
      <c r="DE559" s="357"/>
      <c r="DF559" s="357"/>
      <c r="DG559" s="357"/>
      <c r="DH559" s="357"/>
      <c r="DI559" s="357"/>
      <c r="DJ559" s="357"/>
      <c r="DK559" s="357"/>
      <c r="DL559" s="357"/>
      <c r="DM559" s="357"/>
      <c r="DN559" s="357"/>
      <c r="DO559" s="357"/>
      <c r="DP559" s="357"/>
      <c r="DQ559" s="357"/>
      <c r="DR559" s="357"/>
      <c r="DS559" s="357"/>
      <c r="DT559" s="357"/>
      <c r="DU559" s="357"/>
      <c r="DV559" s="357"/>
      <c r="DW559" s="357"/>
      <c r="DX559" s="357"/>
      <c r="DY559" s="357"/>
      <c r="DZ559" s="357"/>
      <c r="EA559" s="357"/>
      <c r="EB559" s="357"/>
      <c r="EC559" s="357"/>
      <c r="ED559" s="357"/>
      <c r="EE559" s="357"/>
      <c r="EF559" s="357"/>
      <c r="EG559" s="357"/>
      <c r="EH559" s="357"/>
      <c r="EI559" s="357"/>
      <c r="EJ559" s="357"/>
      <c r="EK559" s="357"/>
      <c r="EL559" s="357"/>
      <c r="EM559" s="357"/>
      <c r="EN559" s="357"/>
      <c r="EO559" s="357"/>
      <c r="EP559" s="357"/>
      <c r="EQ559" s="357"/>
      <c r="ER559" s="357"/>
      <c r="ES559" s="357"/>
      <c r="ET559" s="357"/>
      <c r="EU559" s="357"/>
      <c r="EV559" s="357"/>
      <c r="EW559" s="357"/>
      <c r="EX559" s="357"/>
      <c r="EY559" s="357"/>
      <c r="EZ559" s="357"/>
      <c r="FA559" s="357"/>
      <c r="FB559" s="357"/>
      <c r="FC559" s="357"/>
      <c r="FD559" s="357"/>
      <c r="FE559" s="357"/>
      <c r="FF559" s="357"/>
      <c r="FG559" s="357"/>
      <c r="FH559" s="357"/>
      <c r="FI559" s="357"/>
      <c r="FJ559" s="357"/>
      <c r="FK559" s="357"/>
      <c r="FL559" s="357"/>
      <c r="FM559" s="357"/>
      <c r="FN559" s="357"/>
      <c r="FO559" s="357"/>
      <c r="FP559" s="357"/>
      <c r="FQ559" s="357"/>
      <c r="FR559" s="357"/>
      <c r="FS559" s="357"/>
      <c r="FT559" s="357"/>
      <c r="FU559" s="357"/>
      <c r="FV559" s="357"/>
      <c r="FW559" s="357"/>
      <c r="FX559" s="357"/>
      <c r="FY559" s="357"/>
      <c r="FZ559" s="357"/>
      <c r="GA559" s="357"/>
      <c r="GB559" s="357"/>
      <c r="GC559" s="357"/>
      <c r="GD559" s="357"/>
      <c r="GE559" s="357"/>
      <c r="GF559" s="357"/>
      <c r="GG559" s="357"/>
      <c r="GH559" s="357"/>
      <c r="GI559" s="357"/>
      <c r="GJ559" s="357"/>
      <c r="GK559" s="357"/>
      <c r="GL559" s="357"/>
      <c r="GM559" s="357"/>
      <c r="GN559" s="357"/>
      <c r="GO559" s="357"/>
      <c r="GP559" s="357"/>
      <c r="GQ559" s="357"/>
      <c r="GR559" s="357"/>
      <c r="GS559" s="357"/>
      <c r="GT559" s="357"/>
      <c r="GU559" s="357"/>
      <c r="GV559" s="357"/>
      <c r="GW559" s="357"/>
      <c r="GX559" s="357"/>
      <c r="GY559" s="357"/>
      <c r="GZ559" s="357"/>
      <c r="HA559" s="357"/>
      <c r="HB559" s="357"/>
      <c r="HC559" s="357"/>
      <c r="HD559" s="357"/>
      <c r="HE559" s="357"/>
      <c r="HF559" s="357"/>
      <c r="HG559" s="357"/>
      <c r="HH559" s="357"/>
      <c r="HI559" s="357"/>
      <c r="HJ559" s="357"/>
      <c r="HK559" s="357"/>
      <c r="HL559" s="357"/>
      <c r="HM559" s="357"/>
      <c r="HN559" s="357"/>
      <c r="HO559" s="357"/>
      <c r="HP559" s="357"/>
      <c r="HQ559" s="357"/>
      <c r="HR559" s="357"/>
      <c r="HS559" s="357"/>
      <c r="HT559" s="357"/>
      <c r="HU559" s="357"/>
      <c r="HV559" s="357"/>
      <c r="HW559" s="357"/>
      <c r="HX559" s="357"/>
      <c r="HY559" s="357"/>
      <c r="HZ559" s="357"/>
      <c r="IA559" s="357"/>
      <c r="IB559" s="357"/>
    </row>
    <row r="560" spans="6:236" ht="11.25">
      <c r="F560" s="341"/>
      <c r="G560" s="341"/>
      <c r="H560" s="341"/>
      <c r="I560" s="341"/>
      <c r="J560" s="341"/>
      <c r="K560" s="341"/>
      <c r="L560" s="341"/>
      <c r="M560" s="341"/>
      <c r="N560" s="341"/>
      <c r="O560" s="341"/>
      <c r="P560" s="341"/>
      <c r="Q560" s="341"/>
      <c r="R560" s="341"/>
      <c r="S560" s="341"/>
      <c r="T560" s="341"/>
      <c r="U560" s="341"/>
      <c r="V560" s="341"/>
      <c r="W560" s="341"/>
      <c r="X560" s="341"/>
      <c r="Y560" s="341"/>
      <c r="Z560" s="341"/>
      <c r="AA560" s="341"/>
      <c r="AB560" s="341"/>
      <c r="AC560" s="341"/>
      <c r="AD560" s="341"/>
      <c r="AE560" s="341"/>
      <c r="AF560" s="341"/>
      <c r="AG560" s="341"/>
      <c r="AH560" s="341"/>
      <c r="AI560" s="341"/>
      <c r="AJ560" s="341"/>
      <c r="AK560" s="341"/>
      <c r="AL560" s="341"/>
      <c r="AM560" s="341"/>
      <c r="AN560" s="341"/>
      <c r="AO560" s="341"/>
      <c r="AP560" s="357"/>
      <c r="AQ560" s="357"/>
      <c r="AR560" s="357"/>
      <c r="AS560" s="357"/>
      <c r="AT560" s="357"/>
      <c r="AU560" s="357"/>
      <c r="AV560" s="357"/>
      <c r="AW560" s="357"/>
      <c r="AX560" s="357"/>
      <c r="AY560" s="357"/>
      <c r="AZ560" s="357"/>
      <c r="BA560" s="357"/>
      <c r="BB560" s="357"/>
      <c r="BC560" s="357"/>
      <c r="BD560" s="357"/>
      <c r="BE560" s="357"/>
      <c r="BF560" s="357"/>
      <c r="BG560" s="357"/>
      <c r="BH560" s="357"/>
      <c r="BI560" s="357"/>
      <c r="BJ560" s="357"/>
      <c r="BK560" s="357"/>
      <c r="BL560" s="357"/>
      <c r="BM560" s="357"/>
      <c r="BN560" s="357"/>
      <c r="BO560" s="357"/>
      <c r="BP560" s="357"/>
      <c r="BQ560" s="357"/>
      <c r="BR560" s="357"/>
      <c r="BS560" s="357"/>
      <c r="BT560" s="357"/>
      <c r="BU560" s="357"/>
      <c r="BV560" s="357"/>
      <c r="BW560" s="357"/>
      <c r="BX560" s="357"/>
      <c r="BY560" s="357"/>
      <c r="BZ560" s="357"/>
      <c r="CA560" s="357"/>
      <c r="CB560" s="357"/>
      <c r="CC560" s="357"/>
      <c r="CD560" s="357"/>
      <c r="CE560" s="357"/>
      <c r="CF560" s="357"/>
      <c r="CG560" s="357"/>
      <c r="CH560" s="357"/>
      <c r="CI560" s="357"/>
      <c r="CJ560" s="357"/>
      <c r="CK560" s="357"/>
      <c r="CL560" s="357"/>
      <c r="CM560" s="357"/>
      <c r="CN560" s="357"/>
      <c r="CO560" s="357"/>
      <c r="CP560" s="357"/>
      <c r="CQ560" s="357"/>
      <c r="CR560" s="357"/>
      <c r="CS560" s="357"/>
      <c r="CT560" s="357"/>
      <c r="CU560" s="357"/>
      <c r="CV560" s="357"/>
      <c r="CW560" s="357"/>
      <c r="CX560" s="357"/>
      <c r="CY560" s="357"/>
      <c r="CZ560" s="357"/>
      <c r="DA560" s="357"/>
      <c r="DB560" s="357"/>
      <c r="DC560" s="357"/>
      <c r="DD560" s="357"/>
      <c r="DE560" s="357"/>
      <c r="DF560" s="357"/>
      <c r="DG560" s="357"/>
      <c r="DH560" s="357"/>
      <c r="DI560" s="357"/>
      <c r="DJ560" s="357"/>
      <c r="DK560" s="357"/>
      <c r="DL560" s="357"/>
      <c r="DM560" s="357"/>
      <c r="DN560" s="357"/>
      <c r="DO560" s="357"/>
      <c r="DP560" s="357"/>
      <c r="DQ560" s="357"/>
      <c r="DR560" s="357"/>
      <c r="DS560" s="357"/>
      <c r="DT560" s="357"/>
      <c r="DU560" s="357"/>
      <c r="DV560" s="357"/>
      <c r="DW560" s="357"/>
      <c r="DX560" s="357"/>
      <c r="DY560" s="357"/>
      <c r="DZ560" s="357"/>
      <c r="EA560" s="357"/>
      <c r="EB560" s="357"/>
      <c r="EC560" s="357"/>
      <c r="ED560" s="357"/>
      <c r="EE560" s="357"/>
      <c r="EF560" s="357"/>
      <c r="EG560" s="357"/>
      <c r="EH560" s="357"/>
      <c r="EI560" s="357"/>
      <c r="EJ560" s="357"/>
      <c r="EK560" s="357"/>
      <c r="EL560" s="357"/>
      <c r="EM560" s="357"/>
      <c r="EN560" s="357"/>
      <c r="EO560" s="357"/>
      <c r="EP560" s="357"/>
      <c r="EQ560" s="357"/>
      <c r="ER560" s="357"/>
      <c r="ES560" s="357"/>
      <c r="ET560" s="357"/>
      <c r="EU560" s="357"/>
      <c r="EV560" s="357"/>
      <c r="EW560" s="357"/>
      <c r="EX560" s="357"/>
      <c r="EY560" s="357"/>
      <c r="EZ560" s="357"/>
      <c r="FA560" s="357"/>
      <c r="FB560" s="357"/>
      <c r="FC560" s="357"/>
      <c r="FD560" s="357"/>
      <c r="FE560" s="357"/>
      <c r="FF560" s="357"/>
      <c r="FG560" s="357"/>
      <c r="FH560" s="357"/>
      <c r="FI560" s="357"/>
      <c r="FJ560" s="357"/>
      <c r="FK560" s="357"/>
      <c r="FL560" s="357"/>
      <c r="FM560" s="357"/>
      <c r="FN560" s="357"/>
      <c r="FO560" s="357"/>
      <c r="FP560" s="357"/>
      <c r="FQ560" s="357"/>
      <c r="FR560" s="357"/>
      <c r="FS560" s="357"/>
      <c r="FT560" s="357"/>
      <c r="FU560" s="357"/>
      <c r="FV560" s="357"/>
      <c r="FW560" s="357"/>
      <c r="FX560" s="357"/>
      <c r="FY560" s="357"/>
      <c r="FZ560" s="357"/>
      <c r="GA560" s="357"/>
      <c r="GB560" s="357"/>
      <c r="GC560" s="357"/>
      <c r="GD560" s="357"/>
      <c r="GE560" s="357"/>
      <c r="GF560" s="357"/>
      <c r="GG560" s="357"/>
      <c r="GH560" s="357"/>
      <c r="GI560" s="357"/>
      <c r="GJ560" s="357"/>
      <c r="GK560" s="357"/>
      <c r="GL560" s="357"/>
      <c r="GM560" s="357"/>
      <c r="GN560" s="357"/>
      <c r="GO560" s="357"/>
      <c r="GP560" s="357"/>
      <c r="GQ560" s="357"/>
      <c r="GR560" s="357"/>
      <c r="GS560" s="357"/>
      <c r="GT560" s="357"/>
      <c r="GU560" s="357"/>
      <c r="GV560" s="357"/>
      <c r="GW560" s="357"/>
      <c r="GX560" s="357"/>
      <c r="GY560" s="357"/>
      <c r="GZ560" s="357"/>
      <c r="HA560" s="357"/>
      <c r="HB560" s="357"/>
      <c r="HC560" s="357"/>
      <c r="HD560" s="357"/>
      <c r="HE560" s="357"/>
      <c r="HF560" s="357"/>
      <c r="HG560" s="357"/>
      <c r="HH560" s="357"/>
      <c r="HI560" s="357"/>
      <c r="HJ560" s="357"/>
      <c r="HK560" s="357"/>
      <c r="HL560" s="357"/>
      <c r="HM560" s="357"/>
      <c r="HN560" s="357"/>
      <c r="HO560" s="357"/>
      <c r="HP560" s="357"/>
      <c r="HQ560" s="357"/>
      <c r="HR560" s="357"/>
      <c r="HS560" s="357"/>
      <c r="HT560" s="357"/>
      <c r="HU560" s="357"/>
      <c r="HV560" s="357"/>
      <c r="HW560" s="357"/>
      <c r="HX560" s="357"/>
      <c r="HY560" s="357"/>
      <c r="HZ560" s="357"/>
      <c r="IA560" s="357"/>
      <c r="IB560" s="357"/>
    </row>
    <row r="561" spans="6:236" ht="11.25">
      <c r="F561" s="357"/>
      <c r="G561" s="357"/>
      <c r="H561" s="357"/>
      <c r="I561" s="357"/>
      <c r="J561" s="357"/>
      <c r="K561" s="357"/>
      <c r="L561" s="357"/>
      <c r="M561" s="357"/>
      <c r="N561" s="357"/>
      <c r="O561" s="357"/>
      <c r="P561" s="357"/>
      <c r="Q561" s="357"/>
      <c r="R561" s="357"/>
      <c r="S561" s="357"/>
      <c r="T561" s="357"/>
      <c r="U561" s="357"/>
      <c r="V561" s="357"/>
      <c r="W561" s="357"/>
      <c r="X561" s="357"/>
      <c r="Y561" s="357"/>
      <c r="Z561" s="357"/>
      <c r="AA561" s="357"/>
      <c r="AB561" s="357"/>
      <c r="AC561" s="357"/>
      <c r="AD561" s="357"/>
      <c r="AE561" s="357"/>
      <c r="AF561" s="357"/>
      <c r="AG561" s="357"/>
      <c r="AH561" s="357"/>
      <c r="AI561" s="357"/>
      <c r="AJ561" s="357"/>
      <c r="AK561" s="357"/>
      <c r="AL561" s="357"/>
      <c r="AM561" s="357"/>
      <c r="AN561" s="357"/>
      <c r="AO561" s="357"/>
      <c r="AP561" s="357"/>
      <c r="AQ561" s="357"/>
      <c r="AR561" s="357"/>
      <c r="AS561" s="357"/>
      <c r="AT561" s="357"/>
      <c r="AU561" s="357"/>
      <c r="AV561" s="357"/>
      <c r="AW561" s="357"/>
      <c r="AX561" s="357"/>
      <c r="AY561" s="357"/>
      <c r="AZ561" s="357"/>
      <c r="BA561" s="357"/>
      <c r="BB561" s="357"/>
      <c r="BC561" s="357"/>
      <c r="BD561" s="357"/>
      <c r="BE561" s="357"/>
      <c r="BF561" s="357"/>
      <c r="BG561" s="357"/>
      <c r="BH561" s="357"/>
      <c r="BI561" s="357"/>
      <c r="BJ561" s="357"/>
      <c r="BK561" s="357"/>
      <c r="BL561" s="357"/>
      <c r="BM561" s="357"/>
      <c r="BN561" s="357"/>
      <c r="BO561" s="357"/>
      <c r="BP561" s="357"/>
      <c r="BQ561" s="357"/>
      <c r="BR561" s="357"/>
      <c r="BS561" s="357"/>
      <c r="BT561" s="357"/>
      <c r="BU561" s="357"/>
      <c r="BV561" s="357"/>
      <c r="BW561" s="357"/>
      <c r="BX561" s="357"/>
      <c r="BY561" s="357"/>
      <c r="BZ561" s="357"/>
      <c r="CA561" s="357"/>
      <c r="CB561" s="357"/>
      <c r="CC561" s="357"/>
      <c r="CD561" s="357"/>
      <c r="CE561" s="357"/>
      <c r="CF561" s="357"/>
      <c r="CG561" s="357"/>
      <c r="CH561" s="357"/>
      <c r="CI561" s="357"/>
      <c r="CJ561" s="357"/>
      <c r="CK561" s="357"/>
      <c r="CL561" s="357"/>
      <c r="CM561" s="357"/>
      <c r="CN561" s="357"/>
      <c r="CO561" s="357"/>
      <c r="CP561" s="357"/>
      <c r="CQ561" s="357"/>
      <c r="CR561" s="357"/>
      <c r="CS561" s="357"/>
      <c r="CT561" s="357"/>
      <c r="CU561" s="357"/>
      <c r="CV561" s="357"/>
      <c r="CW561" s="357"/>
      <c r="CX561" s="357"/>
      <c r="CY561" s="357"/>
      <c r="CZ561" s="357"/>
      <c r="DA561" s="357"/>
      <c r="DB561" s="357"/>
      <c r="DC561" s="357"/>
      <c r="DD561" s="357"/>
      <c r="DE561" s="357"/>
      <c r="DF561" s="357"/>
      <c r="DG561" s="357"/>
      <c r="DH561" s="357"/>
      <c r="DI561" s="357"/>
      <c r="DJ561" s="357"/>
      <c r="DK561" s="357"/>
      <c r="DL561" s="357"/>
      <c r="DM561" s="357"/>
      <c r="DN561" s="357"/>
      <c r="DO561" s="357"/>
      <c r="DP561" s="357"/>
      <c r="DQ561" s="357"/>
      <c r="DR561" s="357"/>
      <c r="DS561" s="357"/>
      <c r="DT561" s="357"/>
      <c r="DU561" s="357"/>
      <c r="DV561" s="357"/>
      <c r="DW561" s="357"/>
      <c r="DX561" s="357"/>
      <c r="DY561" s="357"/>
      <c r="DZ561" s="357"/>
      <c r="EA561" s="357"/>
      <c r="EB561" s="357"/>
      <c r="EC561" s="357"/>
      <c r="ED561" s="357"/>
      <c r="EE561" s="357"/>
      <c r="EF561" s="357"/>
      <c r="EG561" s="357"/>
      <c r="EH561" s="357"/>
      <c r="EI561" s="357"/>
      <c r="EJ561" s="357"/>
      <c r="EK561" s="357"/>
      <c r="EL561" s="357"/>
      <c r="EM561" s="357"/>
      <c r="EN561" s="357"/>
      <c r="EO561" s="357"/>
      <c r="EP561" s="357"/>
      <c r="EQ561" s="357"/>
      <c r="ER561" s="357"/>
      <c r="ES561" s="357"/>
      <c r="ET561" s="357"/>
      <c r="EU561" s="357"/>
      <c r="EV561" s="357"/>
      <c r="EW561" s="357"/>
      <c r="EX561" s="357"/>
      <c r="EY561" s="357"/>
      <c r="EZ561" s="357"/>
      <c r="FA561" s="357"/>
      <c r="FB561" s="357"/>
      <c r="FC561" s="357"/>
      <c r="FD561" s="357"/>
      <c r="FE561" s="357"/>
      <c r="FF561" s="357"/>
      <c r="FG561" s="357"/>
      <c r="FH561" s="357"/>
      <c r="FI561" s="357"/>
      <c r="FJ561" s="357"/>
      <c r="FK561" s="357"/>
      <c r="FL561" s="357"/>
      <c r="FM561" s="357"/>
      <c r="FN561" s="357"/>
      <c r="FO561" s="357"/>
      <c r="FP561" s="357"/>
      <c r="FQ561" s="357"/>
      <c r="FR561" s="357"/>
      <c r="FS561" s="357"/>
      <c r="FT561" s="357"/>
      <c r="FU561" s="357"/>
      <c r="FV561" s="357"/>
      <c r="FW561" s="357"/>
      <c r="FX561" s="357"/>
      <c r="FY561" s="357"/>
      <c r="FZ561" s="357"/>
      <c r="GA561" s="357"/>
      <c r="GB561" s="357"/>
      <c r="GC561" s="357"/>
      <c r="GD561" s="357"/>
      <c r="GE561" s="357"/>
      <c r="GF561" s="357"/>
      <c r="GG561" s="357"/>
      <c r="GH561" s="357"/>
      <c r="GI561" s="357"/>
      <c r="GJ561" s="357"/>
      <c r="GK561" s="357"/>
      <c r="GL561" s="357"/>
      <c r="GM561" s="357"/>
      <c r="GN561" s="357"/>
      <c r="GO561" s="357"/>
      <c r="GP561" s="357"/>
      <c r="GQ561" s="357"/>
      <c r="GR561" s="357"/>
      <c r="GS561" s="357"/>
      <c r="GT561" s="357"/>
      <c r="GU561" s="357"/>
      <c r="GV561" s="357"/>
      <c r="GW561" s="357"/>
      <c r="GX561" s="357"/>
      <c r="GY561" s="357"/>
      <c r="GZ561" s="357"/>
      <c r="HA561" s="357"/>
      <c r="HB561" s="357"/>
      <c r="HC561" s="357"/>
      <c r="HD561" s="357"/>
      <c r="HE561" s="357"/>
      <c r="HF561" s="357"/>
      <c r="HG561" s="357"/>
      <c r="HH561" s="357"/>
      <c r="HI561" s="357"/>
      <c r="HJ561" s="357"/>
      <c r="HK561" s="357"/>
      <c r="HL561" s="357"/>
      <c r="HM561" s="357"/>
      <c r="HN561" s="357"/>
      <c r="HO561" s="357"/>
      <c r="HP561" s="357"/>
      <c r="HQ561" s="357"/>
      <c r="HR561" s="357"/>
      <c r="HS561" s="357"/>
      <c r="HT561" s="357"/>
      <c r="HU561" s="357"/>
      <c r="HV561" s="357"/>
      <c r="HW561" s="357"/>
      <c r="HX561" s="357"/>
      <c r="HY561" s="357"/>
      <c r="HZ561" s="357"/>
      <c r="IA561" s="357"/>
      <c r="IB561" s="357"/>
    </row>
    <row r="562" spans="6:236" ht="11.25">
      <c r="F562" s="357"/>
      <c r="G562" s="357"/>
      <c r="H562" s="357"/>
      <c r="I562" s="357"/>
      <c r="J562" s="357"/>
      <c r="K562" s="357"/>
      <c r="L562" s="357"/>
      <c r="M562" s="357"/>
      <c r="N562" s="357"/>
      <c r="O562" s="357"/>
      <c r="P562" s="357"/>
      <c r="Q562" s="357"/>
      <c r="R562" s="357"/>
      <c r="S562" s="357"/>
      <c r="T562" s="357"/>
      <c r="U562" s="357"/>
      <c r="V562" s="357"/>
      <c r="W562" s="357"/>
      <c r="X562" s="357"/>
      <c r="Y562" s="357"/>
      <c r="Z562" s="357"/>
      <c r="AA562" s="357"/>
      <c r="AB562" s="357"/>
      <c r="AC562" s="357"/>
      <c r="AD562" s="357"/>
      <c r="AE562" s="357"/>
      <c r="AF562" s="357"/>
      <c r="AG562" s="357"/>
      <c r="AH562" s="357"/>
      <c r="AI562" s="357"/>
      <c r="AJ562" s="357"/>
      <c r="AK562" s="357"/>
      <c r="AL562" s="357"/>
      <c r="AM562" s="357"/>
      <c r="AN562" s="357"/>
      <c r="AO562" s="357"/>
      <c r="AP562" s="357"/>
      <c r="AQ562" s="357"/>
      <c r="AR562" s="357"/>
      <c r="AS562" s="357"/>
      <c r="AT562" s="357"/>
      <c r="AU562" s="357"/>
      <c r="AV562" s="357"/>
      <c r="AW562" s="357"/>
      <c r="AX562" s="357"/>
      <c r="AY562" s="357"/>
      <c r="AZ562" s="357"/>
      <c r="BA562" s="357"/>
      <c r="BB562" s="357"/>
      <c r="BC562" s="357"/>
      <c r="BD562" s="357"/>
      <c r="BE562" s="357"/>
      <c r="BF562" s="357"/>
      <c r="BG562" s="357"/>
      <c r="BH562" s="357"/>
      <c r="BI562" s="357"/>
      <c r="BJ562" s="357"/>
      <c r="BK562" s="357"/>
      <c r="BL562" s="357"/>
      <c r="BM562" s="357"/>
      <c r="BN562" s="357"/>
      <c r="BO562" s="357"/>
      <c r="BP562" s="357"/>
      <c r="BQ562" s="357"/>
      <c r="BR562" s="357"/>
      <c r="BS562" s="357"/>
      <c r="BT562" s="357"/>
      <c r="BU562" s="357"/>
      <c r="BV562" s="357"/>
      <c r="BW562" s="357"/>
      <c r="BX562" s="357"/>
      <c r="BY562" s="357"/>
      <c r="BZ562" s="357"/>
      <c r="CA562" s="357"/>
      <c r="CB562" s="357"/>
      <c r="CC562" s="357"/>
      <c r="CD562" s="357"/>
      <c r="CE562" s="357"/>
      <c r="CF562" s="357"/>
      <c r="CG562" s="357"/>
      <c r="CH562" s="357"/>
      <c r="CI562" s="357"/>
      <c r="CJ562" s="357"/>
      <c r="CK562" s="357"/>
      <c r="CL562" s="357"/>
      <c r="CM562" s="357"/>
      <c r="CN562" s="357"/>
      <c r="CO562" s="357"/>
      <c r="CP562" s="357"/>
      <c r="CQ562" s="357"/>
      <c r="CR562" s="357"/>
      <c r="CS562" s="357"/>
      <c r="CT562" s="357"/>
      <c r="CU562" s="357"/>
      <c r="CV562" s="357"/>
      <c r="CW562" s="357"/>
      <c r="CX562" s="357"/>
      <c r="CY562" s="357"/>
      <c r="CZ562" s="357"/>
      <c r="DA562" s="357"/>
      <c r="DB562" s="357"/>
      <c r="DC562" s="357"/>
      <c r="DD562" s="357"/>
      <c r="DE562" s="357"/>
      <c r="DF562" s="357"/>
      <c r="DG562" s="357"/>
      <c r="DH562" s="357"/>
      <c r="DI562" s="357"/>
      <c r="DJ562" s="357"/>
      <c r="DK562" s="357"/>
      <c r="DL562" s="357"/>
      <c r="DM562" s="357"/>
      <c r="DN562" s="357"/>
      <c r="DO562" s="357"/>
      <c r="DP562" s="357"/>
      <c r="DQ562" s="357"/>
      <c r="DR562" s="357"/>
      <c r="DS562" s="357"/>
      <c r="DT562" s="357"/>
      <c r="DU562" s="357"/>
      <c r="DV562" s="357"/>
      <c r="DW562" s="357"/>
      <c r="DX562" s="357"/>
      <c r="DY562" s="357"/>
      <c r="DZ562" s="357"/>
      <c r="EA562" s="357"/>
      <c r="EB562" s="357"/>
      <c r="EC562" s="357"/>
      <c r="ED562" s="357"/>
      <c r="EE562" s="357"/>
      <c r="EF562" s="357"/>
      <c r="EG562" s="357"/>
      <c r="EH562" s="357"/>
      <c r="EI562" s="357"/>
      <c r="EJ562" s="357"/>
      <c r="EK562" s="357"/>
      <c r="EL562" s="357"/>
      <c r="EM562" s="357"/>
      <c r="EN562" s="357"/>
      <c r="EO562" s="357"/>
      <c r="EP562" s="357"/>
      <c r="EQ562" s="357"/>
      <c r="ER562" s="357"/>
      <c r="ES562" s="357"/>
      <c r="ET562" s="357"/>
      <c r="EU562" s="357"/>
      <c r="EV562" s="357"/>
      <c r="EW562" s="357"/>
      <c r="EX562" s="357"/>
      <c r="EY562" s="357"/>
      <c r="EZ562" s="357"/>
      <c r="FA562" s="357"/>
      <c r="FB562" s="357"/>
      <c r="FC562" s="357"/>
      <c r="FD562" s="357"/>
      <c r="FE562" s="357"/>
      <c r="FF562" s="357"/>
      <c r="FG562" s="357"/>
      <c r="FH562" s="357"/>
      <c r="FI562" s="357"/>
      <c r="FJ562" s="357"/>
      <c r="FK562" s="357"/>
      <c r="FL562" s="357"/>
      <c r="FM562" s="357"/>
      <c r="FN562" s="357"/>
      <c r="FO562" s="357"/>
      <c r="FP562" s="357"/>
      <c r="FQ562" s="357"/>
      <c r="FR562" s="357"/>
      <c r="FS562" s="357"/>
      <c r="FT562" s="357"/>
      <c r="FU562" s="357"/>
      <c r="FV562" s="357"/>
      <c r="FW562" s="357"/>
      <c r="FX562" s="357"/>
      <c r="FY562" s="357"/>
      <c r="FZ562" s="357"/>
      <c r="GA562" s="357"/>
      <c r="GB562" s="357"/>
      <c r="GC562" s="357"/>
      <c r="GD562" s="357"/>
      <c r="GE562" s="357"/>
      <c r="GF562" s="357"/>
      <c r="GG562" s="357"/>
      <c r="GH562" s="357"/>
      <c r="GI562" s="357"/>
      <c r="GJ562" s="357"/>
      <c r="GK562" s="357"/>
      <c r="GL562" s="357"/>
      <c r="GM562" s="357"/>
      <c r="GN562" s="357"/>
      <c r="GO562" s="357"/>
      <c r="GP562" s="357"/>
      <c r="GQ562" s="357"/>
      <c r="GR562" s="357"/>
      <c r="GS562" s="357"/>
      <c r="GT562" s="357"/>
      <c r="GU562" s="357"/>
      <c r="GV562" s="357"/>
      <c r="GW562" s="357"/>
      <c r="GX562" s="357"/>
      <c r="GY562" s="357"/>
      <c r="GZ562" s="357"/>
      <c r="HA562" s="357"/>
      <c r="HB562" s="357"/>
      <c r="HC562" s="357"/>
      <c r="HD562" s="357"/>
      <c r="HE562" s="357"/>
      <c r="HF562" s="357"/>
      <c r="HG562" s="357"/>
      <c r="HH562" s="357"/>
      <c r="HI562" s="357"/>
      <c r="HJ562" s="357"/>
      <c r="HK562" s="357"/>
      <c r="HL562" s="357"/>
      <c r="HM562" s="357"/>
      <c r="HN562" s="357"/>
      <c r="HO562" s="357"/>
      <c r="HP562" s="357"/>
      <c r="HQ562" s="357"/>
      <c r="HR562" s="357"/>
      <c r="HS562" s="357"/>
      <c r="HT562" s="357"/>
      <c r="HU562" s="357"/>
      <c r="HV562" s="357"/>
      <c r="HW562" s="357"/>
      <c r="HX562" s="357"/>
      <c r="HY562" s="357"/>
      <c r="HZ562" s="357"/>
      <c r="IA562" s="357"/>
      <c r="IB562" s="357"/>
    </row>
    <row r="563" spans="6:236" ht="11.25">
      <c r="F563" s="357"/>
      <c r="G563" s="357"/>
      <c r="H563" s="357"/>
      <c r="I563" s="357"/>
      <c r="J563" s="357"/>
      <c r="K563" s="357"/>
      <c r="L563" s="357"/>
      <c r="M563" s="357"/>
      <c r="N563" s="357"/>
      <c r="O563" s="357"/>
      <c r="P563" s="357"/>
      <c r="Q563" s="357"/>
      <c r="R563" s="357"/>
      <c r="S563" s="357"/>
      <c r="T563" s="357"/>
      <c r="U563" s="357"/>
      <c r="V563" s="357"/>
      <c r="W563" s="357"/>
      <c r="X563" s="357"/>
      <c r="Y563" s="357"/>
      <c r="Z563" s="357"/>
      <c r="AA563" s="357"/>
      <c r="AB563" s="357"/>
      <c r="AC563" s="357"/>
      <c r="AD563" s="357"/>
      <c r="AE563" s="357"/>
      <c r="AF563" s="357"/>
      <c r="AG563" s="357"/>
      <c r="AH563" s="357"/>
      <c r="AI563" s="357"/>
      <c r="AJ563" s="357"/>
      <c r="AK563" s="357"/>
      <c r="AL563" s="357"/>
      <c r="AM563" s="357"/>
      <c r="AN563" s="357"/>
      <c r="AO563" s="357"/>
      <c r="AP563" s="357"/>
      <c r="AQ563" s="357"/>
      <c r="AR563" s="357"/>
      <c r="AS563" s="357"/>
      <c r="AT563" s="357"/>
      <c r="AU563" s="357"/>
      <c r="AV563" s="357"/>
      <c r="AW563" s="357"/>
      <c r="AX563" s="357"/>
      <c r="AY563" s="357"/>
      <c r="AZ563" s="357"/>
      <c r="BA563" s="357"/>
      <c r="BB563" s="357"/>
      <c r="BC563" s="357"/>
      <c r="BD563" s="357"/>
      <c r="BE563" s="357"/>
      <c r="BF563" s="357"/>
      <c r="BG563" s="357"/>
      <c r="BH563" s="357"/>
      <c r="BI563" s="357"/>
      <c r="BJ563" s="357"/>
      <c r="BK563" s="357"/>
      <c r="BL563" s="357"/>
      <c r="BM563" s="357"/>
      <c r="BN563" s="357"/>
      <c r="BO563" s="357"/>
      <c r="BP563" s="357"/>
      <c r="BQ563" s="357"/>
      <c r="BR563" s="357"/>
      <c r="BS563" s="357"/>
      <c r="BT563" s="357"/>
      <c r="BU563" s="357"/>
      <c r="BV563" s="357"/>
      <c r="BW563" s="357"/>
      <c r="BX563" s="357"/>
      <c r="BY563" s="357"/>
      <c r="BZ563" s="357"/>
      <c r="CA563" s="357"/>
      <c r="CB563" s="357"/>
      <c r="CC563" s="357"/>
      <c r="CD563" s="357"/>
      <c r="CE563" s="357"/>
      <c r="CF563" s="357"/>
      <c r="CG563" s="357"/>
      <c r="CH563" s="357"/>
      <c r="CI563" s="357"/>
      <c r="CJ563" s="357"/>
      <c r="CK563" s="357"/>
      <c r="CL563" s="357"/>
      <c r="CM563" s="357"/>
      <c r="CN563" s="357"/>
      <c r="CO563" s="357"/>
      <c r="CP563" s="357"/>
      <c r="CQ563" s="357"/>
      <c r="CR563" s="357"/>
      <c r="CS563" s="357"/>
      <c r="CT563" s="357"/>
      <c r="CU563" s="357"/>
      <c r="CV563" s="357"/>
      <c r="CW563" s="357"/>
      <c r="CX563" s="357"/>
      <c r="CY563" s="357"/>
      <c r="CZ563" s="357"/>
      <c r="DA563" s="357"/>
      <c r="DB563" s="357"/>
      <c r="DC563" s="357"/>
      <c r="DD563" s="357"/>
      <c r="DE563" s="357"/>
      <c r="DF563" s="357"/>
      <c r="DG563" s="357"/>
      <c r="DH563" s="357"/>
      <c r="DI563" s="357"/>
      <c r="DJ563" s="357"/>
      <c r="DK563" s="357"/>
      <c r="DL563" s="357"/>
      <c r="DM563" s="357"/>
      <c r="DN563" s="357"/>
      <c r="DO563" s="357"/>
      <c r="DP563" s="357"/>
      <c r="DQ563" s="357"/>
      <c r="DR563" s="357"/>
      <c r="DS563" s="357"/>
      <c r="DT563" s="357"/>
      <c r="DU563" s="357"/>
      <c r="DV563" s="357"/>
      <c r="DW563" s="357"/>
      <c r="DX563" s="357"/>
      <c r="DY563" s="357"/>
      <c r="DZ563" s="357"/>
      <c r="EA563" s="357"/>
      <c r="EB563" s="357"/>
      <c r="EC563" s="357"/>
      <c r="ED563" s="357"/>
      <c r="EE563" s="357"/>
      <c r="EF563" s="357"/>
      <c r="EG563" s="357"/>
      <c r="EH563" s="357"/>
      <c r="EI563" s="357"/>
      <c r="EJ563" s="357"/>
      <c r="EK563" s="357"/>
      <c r="EL563" s="357"/>
      <c r="EM563" s="357"/>
      <c r="EN563" s="357"/>
      <c r="EO563" s="357"/>
      <c r="EP563" s="357"/>
      <c r="EQ563" s="357"/>
      <c r="ER563" s="357"/>
      <c r="ES563" s="357"/>
      <c r="ET563" s="357"/>
      <c r="EU563" s="357"/>
      <c r="EV563" s="357"/>
      <c r="EW563" s="357"/>
      <c r="EX563" s="357"/>
      <c r="EY563" s="357"/>
      <c r="EZ563" s="357"/>
      <c r="FA563" s="357"/>
      <c r="FB563" s="357"/>
      <c r="FC563" s="357"/>
      <c r="FD563" s="357"/>
      <c r="FE563" s="357"/>
      <c r="FF563" s="357"/>
      <c r="FG563" s="357"/>
      <c r="FH563" s="357"/>
      <c r="FI563" s="357"/>
      <c r="FJ563" s="357"/>
      <c r="FK563" s="357"/>
      <c r="FL563" s="357"/>
      <c r="FM563" s="357"/>
      <c r="FN563" s="357"/>
      <c r="FO563" s="357"/>
      <c r="FP563" s="357"/>
      <c r="FQ563" s="357"/>
      <c r="FR563" s="357"/>
      <c r="FS563" s="357"/>
      <c r="FT563" s="357"/>
      <c r="FU563" s="357"/>
      <c r="FV563" s="357"/>
      <c r="FW563" s="357"/>
      <c r="FX563" s="357"/>
      <c r="FY563" s="357"/>
      <c r="FZ563" s="357"/>
      <c r="GA563" s="357"/>
      <c r="GB563" s="357"/>
      <c r="GC563" s="357"/>
      <c r="GD563" s="357"/>
      <c r="GE563" s="357"/>
      <c r="GF563" s="357"/>
      <c r="GG563" s="357"/>
      <c r="GH563" s="357"/>
      <c r="GI563" s="357"/>
      <c r="GJ563" s="357"/>
      <c r="GK563" s="357"/>
      <c r="GL563" s="357"/>
      <c r="GM563" s="357"/>
      <c r="GN563" s="357"/>
      <c r="GO563" s="357"/>
      <c r="GP563" s="357"/>
      <c r="GQ563" s="357"/>
      <c r="GR563" s="357"/>
      <c r="GS563" s="357"/>
      <c r="GT563" s="357"/>
      <c r="GU563" s="357"/>
      <c r="GV563" s="357"/>
      <c r="GW563" s="357"/>
      <c r="GX563" s="357"/>
      <c r="GY563" s="357"/>
      <c r="GZ563" s="357"/>
      <c r="HA563" s="357"/>
      <c r="HB563" s="357"/>
      <c r="HC563" s="357"/>
      <c r="HD563" s="357"/>
      <c r="HE563" s="357"/>
      <c r="HF563" s="357"/>
      <c r="HG563" s="357"/>
      <c r="HH563" s="357"/>
      <c r="HI563" s="357"/>
      <c r="HJ563" s="357"/>
      <c r="HK563" s="357"/>
      <c r="HL563" s="357"/>
      <c r="HM563" s="357"/>
      <c r="HN563" s="357"/>
      <c r="HO563" s="357"/>
      <c r="HP563" s="357"/>
      <c r="HQ563" s="357"/>
      <c r="HR563" s="357"/>
      <c r="HS563" s="357"/>
      <c r="HT563" s="357"/>
      <c r="HU563" s="357"/>
      <c r="HV563" s="357"/>
      <c r="HW563" s="357"/>
      <c r="HX563" s="357"/>
      <c r="HY563" s="357"/>
      <c r="HZ563" s="357"/>
      <c r="IA563" s="357"/>
      <c r="IB563" s="357"/>
    </row>
    <row r="564" spans="6:236" ht="11.25">
      <c r="F564" s="357"/>
      <c r="G564" s="357"/>
      <c r="H564" s="357"/>
      <c r="I564" s="357"/>
      <c r="J564" s="357"/>
      <c r="K564" s="357"/>
      <c r="L564" s="357"/>
      <c r="M564" s="357"/>
      <c r="N564" s="357"/>
      <c r="O564" s="357"/>
      <c r="P564" s="357"/>
      <c r="Q564" s="357"/>
      <c r="R564" s="357"/>
      <c r="S564" s="357"/>
      <c r="T564" s="357"/>
      <c r="U564" s="357"/>
      <c r="V564" s="357"/>
      <c r="W564" s="357"/>
      <c r="X564" s="357"/>
      <c r="Y564" s="357"/>
      <c r="Z564" s="357"/>
      <c r="AA564" s="357"/>
      <c r="AB564" s="357"/>
      <c r="AC564" s="357"/>
      <c r="AD564" s="357"/>
      <c r="AE564" s="357"/>
      <c r="AF564" s="357"/>
      <c r="AG564" s="357"/>
      <c r="AH564" s="357"/>
      <c r="AI564" s="357"/>
      <c r="AJ564" s="357"/>
      <c r="AK564" s="357"/>
      <c r="AL564" s="357"/>
      <c r="AM564" s="357"/>
      <c r="AN564" s="357"/>
      <c r="AO564" s="357"/>
      <c r="AP564" s="357"/>
      <c r="AQ564" s="357"/>
      <c r="AR564" s="357"/>
      <c r="AS564" s="357"/>
      <c r="AT564" s="357"/>
      <c r="AU564" s="357"/>
      <c r="AV564" s="357"/>
      <c r="AW564" s="357"/>
      <c r="AX564" s="357"/>
      <c r="AY564" s="357"/>
      <c r="AZ564" s="357"/>
      <c r="BA564" s="357"/>
      <c r="BB564" s="357"/>
      <c r="BC564" s="357"/>
      <c r="BD564" s="357"/>
      <c r="BE564" s="357"/>
      <c r="BF564" s="357"/>
      <c r="BG564" s="357"/>
      <c r="BH564" s="357"/>
      <c r="BI564" s="357"/>
      <c r="BJ564" s="357"/>
      <c r="BK564" s="357"/>
      <c r="BL564" s="357"/>
      <c r="BM564" s="357"/>
      <c r="BN564" s="357"/>
      <c r="BO564" s="357"/>
      <c r="BP564" s="357"/>
      <c r="BQ564" s="357"/>
      <c r="BR564" s="357"/>
      <c r="BS564" s="357"/>
      <c r="BT564" s="357"/>
      <c r="BU564" s="357"/>
      <c r="BV564" s="357"/>
      <c r="BW564" s="357"/>
      <c r="BX564" s="357"/>
      <c r="BY564" s="357"/>
      <c r="BZ564" s="357"/>
      <c r="CA564" s="357"/>
      <c r="CB564" s="357"/>
      <c r="CC564" s="357"/>
      <c r="CD564" s="357"/>
      <c r="CE564" s="357"/>
      <c r="CF564" s="357"/>
      <c r="CG564" s="357"/>
      <c r="CH564" s="357"/>
      <c r="CI564" s="357"/>
      <c r="CJ564" s="357"/>
      <c r="CK564" s="357"/>
      <c r="CL564" s="357"/>
      <c r="CM564" s="357"/>
      <c r="CN564" s="357"/>
      <c r="CO564" s="357"/>
      <c r="CP564" s="357"/>
      <c r="CQ564" s="357"/>
      <c r="CR564" s="357"/>
      <c r="CS564" s="357"/>
      <c r="CT564" s="357"/>
      <c r="CU564" s="357"/>
      <c r="CV564" s="357"/>
      <c r="CW564" s="357"/>
      <c r="CX564" s="357"/>
      <c r="CY564" s="357"/>
      <c r="CZ564" s="357"/>
      <c r="DA564" s="357"/>
      <c r="DB564" s="357"/>
      <c r="DC564" s="357"/>
      <c r="DD564" s="357"/>
      <c r="DE564" s="357"/>
      <c r="DF564" s="357"/>
      <c r="DG564" s="357"/>
      <c r="DH564" s="357"/>
      <c r="DI564" s="357"/>
      <c r="DJ564" s="357"/>
      <c r="DK564" s="357"/>
      <c r="DL564" s="357"/>
      <c r="DM564" s="357"/>
      <c r="DN564" s="357"/>
      <c r="DO564" s="357"/>
      <c r="DP564" s="357"/>
      <c r="DQ564" s="357"/>
      <c r="DR564" s="357"/>
      <c r="DS564" s="357"/>
      <c r="DT564" s="357"/>
      <c r="DU564" s="357"/>
      <c r="DV564" s="357"/>
      <c r="DW564" s="357"/>
      <c r="DX564" s="357"/>
      <c r="DY564" s="357"/>
      <c r="DZ564" s="357"/>
      <c r="EA564" s="357"/>
      <c r="EB564" s="357"/>
      <c r="EC564" s="357"/>
      <c r="ED564" s="357"/>
      <c r="EE564" s="357"/>
      <c r="EF564" s="357"/>
      <c r="EG564" s="357"/>
      <c r="EH564" s="357"/>
      <c r="EI564" s="357"/>
      <c r="EJ564" s="357"/>
      <c r="EK564" s="357"/>
      <c r="EL564" s="357"/>
      <c r="EM564" s="357"/>
      <c r="EN564" s="357"/>
      <c r="EO564" s="357"/>
      <c r="EP564" s="357"/>
      <c r="EQ564" s="357"/>
      <c r="ER564" s="357"/>
      <c r="ES564" s="357"/>
      <c r="ET564" s="357"/>
      <c r="EU564" s="357"/>
      <c r="EV564" s="357"/>
      <c r="EW564" s="357"/>
      <c r="EX564" s="357"/>
      <c r="EY564" s="357"/>
      <c r="EZ564" s="357"/>
      <c r="FA564" s="357"/>
      <c r="FB564" s="357"/>
      <c r="FC564" s="357"/>
      <c r="FD564" s="357"/>
      <c r="FE564" s="357"/>
      <c r="FF564" s="357"/>
      <c r="FG564" s="357"/>
      <c r="FH564" s="357"/>
      <c r="FI564" s="357"/>
      <c r="FJ564" s="357"/>
      <c r="FK564" s="357"/>
      <c r="FL564" s="357"/>
      <c r="FM564" s="357"/>
      <c r="FN564" s="357"/>
      <c r="FO564" s="357"/>
      <c r="FP564" s="357"/>
      <c r="FQ564" s="357"/>
      <c r="FR564" s="357"/>
      <c r="FS564" s="357"/>
      <c r="FT564" s="357"/>
      <c r="FU564" s="357"/>
      <c r="FV564" s="357"/>
      <c r="FW564" s="357"/>
      <c r="FX564" s="357"/>
      <c r="FY564" s="357"/>
      <c r="FZ564" s="357"/>
      <c r="GA564" s="357"/>
      <c r="GB564" s="357"/>
      <c r="GC564" s="357"/>
      <c r="GD564" s="357"/>
      <c r="GE564" s="357"/>
      <c r="GF564" s="357"/>
      <c r="GG564" s="357"/>
      <c r="GH564" s="357"/>
      <c r="GI564" s="357"/>
      <c r="GJ564" s="357"/>
      <c r="GK564" s="357"/>
      <c r="GL564" s="357"/>
      <c r="GM564" s="357"/>
      <c r="GN564" s="357"/>
      <c r="GO564" s="357"/>
      <c r="GP564" s="357"/>
      <c r="GQ564" s="357"/>
      <c r="GR564" s="357"/>
      <c r="GS564" s="357"/>
      <c r="GT564" s="357"/>
      <c r="GU564" s="357"/>
      <c r="GV564" s="357"/>
      <c r="GW564" s="357"/>
      <c r="GX564" s="357"/>
      <c r="GY564" s="357"/>
      <c r="GZ564" s="357"/>
      <c r="HA564" s="357"/>
      <c r="HB564" s="357"/>
      <c r="HC564" s="357"/>
      <c r="HD564" s="357"/>
      <c r="HE564" s="357"/>
      <c r="HF564" s="357"/>
      <c r="HG564" s="357"/>
      <c r="HH564" s="357"/>
      <c r="HI564" s="357"/>
      <c r="HJ564" s="357"/>
      <c r="HK564" s="357"/>
      <c r="HL564" s="357"/>
      <c r="HM564" s="357"/>
      <c r="HN564" s="357"/>
      <c r="HO564" s="357"/>
      <c r="HP564" s="357"/>
      <c r="HQ564" s="357"/>
      <c r="HR564" s="357"/>
      <c r="HS564" s="357"/>
      <c r="HT564" s="357"/>
      <c r="HU564" s="357"/>
      <c r="HV564" s="357"/>
      <c r="HW564" s="357"/>
      <c r="HX564" s="357"/>
      <c r="HY564" s="357"/>
      <c r="HZ564" s="357"/>
      <c r="IA564" s="357"/>
      <c r="IB564" s="357"/>
    </row>
    <row r="565" spans="6:236" ht="11.25">
      <c r="F565" s="357"/>
      <c r="G565" s="357"/>
      <c r="H565" s="357"/>
      <c r="I565" s="357"/>
      <c r="J565" s="357"/>
      <c r="K565" s="357"/>
      <c r="L565" s="357"/>
      <c r="M565" s="357"/>
      <c r="N565" s="357"/>
      <c r="O565" s="357"/>
      <c r="P565" s="357"/>
      <c r="Q565" s="357"/>
      <c r="R565" s="357"/>
      <c r="S565" s="357"/>
      <c r="T565" s="357"/>
      <c r="U565" s="357"/>
      <c r="V565" s="357"/>
      <c r="W565" s="357"/>
      <c r="X565" s="357"/>
      <c r="Y565" s="357"/>
      <c r="Z565" s="357"/>
      <c r="AA565" s="357"/>
      <c r="AB565" s="357"/>
      <c r="AC565" s="357"/>
      <c r="AD565" s="357"/>
      <c r="AE565" s="357"/>
      <c r="AF565" s="357"/>
      <c r="AG565" s="357"/>
      <c r="AH565" s="357"/>
      <c r="AI565" s="357"/>
      <c r="AJ565" s="357"/>
      <c r="AK565" s="357"/>
      <c r="AL565" s="357"/>
      <c r="AM565" s="357"/>
      <c r="AN565" s="357"/>
      <c r="AO565" s="357"/>
      <c r="AP565" s="357"/>
      <c r="AQ565" s="357"/>
      <c r="AR565" s="357"/>
      <c r="AS565" s="357"/>
      <c r="AT565" s="357"/>
      <c r="AU565" s="357"/>
      <c r="AV565" s="357"/>
      <c r="AW565" s="357"/>
      <c r="AX565" s="357"/>
      <c r="AY565" s="357"/>
      <c r="AZ565" s="357"/>
      <c r="BA565" s="357"/>
      <c r="BB565" s="357"/>
      <c r="BC565" s="357"/>
      <c r="BD565" s="357"/>
      <c r="BE565" s="357"/>
      <c r="BF565" s="357"/>
      <c r="BG565" s="357"/>
      <c r="BH565" s="357"/>
      <c r="BI565" s="357"/>
      <c r="BJ565" s="357"/>
      <c r="BK565" s="357"/>
      <c r="BL565" s="357"/>
      <c r="BM565" s="357"/>
      <c r="BN565" s="357"/>
      <c r="BO565" s="357"/>
      <c r="BP565" s="357"/>
      <c r="BQ565" s="357"/>
      <c r="BR565" s="357"/>
      <c r="BS565" s="357"/>
      <c r="BT565" s="357"/>
      <c r="BU565" s="357"/>
      <c r="BV565" s="357"/>
      <c r="BW565" s="357"/>
      <c r="BX565" s="357"/>
      <c r="BY565" s="357"/>
      <c r="BZ565" s="357"/>
      <c r="CA565" s="357"/>
      <c r="CB565" s="357"/>
      <c r="CC565" s="357"/>
      <c r="CD565" s="357"/>
      <c r="CE565" s="357"/>
      <c r="CF565" s="357"/>
      <c r="CG565" s="357"/>
      <c r="CH565" s="357"/>
      <c r="CI565" s="357"/>
      <c r="CJ565" s="357"/>
      <c r="CK565" s="357"/>
      <c r="CL565" s="357"/>
      <c r="CM565" s="357"/>
      <c r="CN565" s="357"/>
      <c r="CO565" s="357"/>
      <c r="CP565" s="357"/>
      <c r="CQ565" s="357"/>
      <c r="CR565" s="357"/>
      <c r="CS565" s="357"/>
      <c r="CT565" s="357"/>
      <c r="CU565" s="357"/>
      <c r="CV565" s="357"/>
      <c r="CW565" s="357"/>
      <c r="CX565" s="357"/>
      <c r="CY565" s="357"/>
      <c r="CZ565" s="357"/>
      <c r="DA565" s="357"/>
      <c r="DB565" s="357"/>
      <c r="DC565" s="357"/>
      <c r="DD565" s="357"/>
      <c r="DE565" s="357"/>
      <c r="DF565" s="357"/>
      <c r="DG565" s="357"/>
      <c r="DH565" s="357"/>
      <c r="DI565" s="357"/>
      <c r="DJ565" s="357"/>
      <c r="DK565" s="357"/>
      <c r="DL565" s="357"/>
      <c r="DM565" s="357"/>
      <c r="DN565" s="357"/>
      <c r="DO565" s="357"/>
      <c r="DP565" s="357"/>
      <c r="DQ565" s="357"/>
      <c r="DR565" s="357"/>
      <c r="DS565" s="357"/>
      <c r="DT565" s="357"/>
      <c r="DU565" s="357"/>
      <c r="DV565" s="357"/>
      <c r="DW565" s="357"/>
      <c r="DX565" s="357"/>
      <c r="DY565" s="357"/>
      <c r="DZ565" s="357"/>
      <c r="EA565" s="357"/>
      <c r="EB565" s="357"/>
      <c r="EC565" s="357"/>
      <c r="ED565" s="357"/>
      <c r="EE565" s="357"/>
      <c r="EF565" s="357"/>
      <c r="EG565" s="357"/>
      <c r="EH565" s="357"/>
      <c r="EI565" s="357"/>
      <c r="EJ565" s="357"/>
      <c r="EK565" s="357"/>
      <c r="EL565" s="357"/>
      <c r="EM565" s="357"/>
      <c r="EN565" s="357"/>
      <c r="EO565" s="357"/>
      <c r="EP565" s="357"/>
      <c r="EQ565" s="357"/>
      <c r="ER565" s="357"/>
      <c r="ES565" s="357"/>
      <c r="ET565" s="357"/>
      <c r="EU565" s="357"/>
      <c r="EV565" s="357"/>
      <c r="EW565" s="357"/>
      <c r="EX565" s="357"/>
      <c r="EY565" s="357"/>
      <c r="EZ565" s="357"/>
      <c r="FA565" s="357"/>
      <c r="FB565" s="357"/>
      <c r="FC565" s="357"/>
      <c r="FD565" s="357"/>
      <c r="FE565" s="357"/>
      <c r="FF565" s="357"/>
      <c r="FG565" s="357"/>
      <c r="FH565" s="357"/>
      <c r="FI565" s="357"/>
      <c r="FJ565" s="357"/>
      <c r="FK565" s="357"/>
      <c r="FL565" s="357"/>
      <c r="FM565" s="357"/>
      <c r="FN565" s="357"/>
      <c r="FO565" s="357"/>
      <c r="FP565" s="357"/>
      <c r="FQ565" s="357"/>
      <c r="FR565" s="357"/>
      <c r="FS565" s="357"/>
      <c r="FT565" s="357"/>
      <c r="FU565" s="357"/>
      <c r="FV565" s="357"/>
      <c r="FW565" s="357"/>
      <c r="FX565" s="357"/>
      <c r="FY565" s="357"/>
      <c r="FZ565" s="357"/>
      <c r="GA565" s="357"/>
      <c r="GB565" s="357"/>
      <c r="GC565" s="357"/>
      <c r="GD565" s="357"/>
      <c r="GE565" s="357"/>
      <c r="GF565" s="357"/>
      <c r="GG565" s="357"/>
      <c r="GH565" s="357"/>
      <c r="GI565" s="357"/>
      <c r="GJ565" s="357"/>
      <c r="GK565" s="357"/>
      <c r="GL565" s="357"/>
      <c r="GM565" s="357"/>
      <c r="GN565" s="357"/>
      <c r="GO565" s="357"/>
      <c r="GP565" s="357"/>
      <c r="GQ565" s="357"/>
      <c r="GR565" s="357"/>
      <c r="GS565" s="357"/>
      <c r="GT565" s="357"/>
      <c r="GU565" s="357"/>
      <c r="GV565" s="357"/>
      <c r="GW565" s="357"/>
      <c r="GX565" s="357"/>
      <c r="GY565" s="357"/>
      <c r="GZ565" s="357"/>
      <c r="HA565" s="357"/>
      <c r="HB565" s="357"/>
      <c r="HC565" s="357"/>
      <c r="HD565" s="357"/>
      <c r="HE565" s="357"/>
      <c r="HF565" s="357"/>
      <c r="HG565" s="357"/>
      <c r="HH565" s="357"/>
      <c r="HI565" s="357"/>
      <c r="HJ565" s="357"/>
      <c r="HK565" s="357"/>
      <c r="HL565" s="357"/>
      <c r="HM565" s="357"/>
      <c r="HN565" s="357"/>
      <c r="HO565" s="357"/>
      <c r="HP565" s="357"/>
      <c r="HQ565" s="357"/>
      <c r="HR565" s="357"/>
      <c r="HS565" s="357"/>
      <c r="HT565" s="357"/>
      <c r="HU565" s="357"/>
      <c r="HV565" s="357"/>
      <c r="HW565" s="357"/>
      <c r="HX565" s="357"/>
      <c r="HY565" s="357"/>
      <c r="HZ565" s="357"/>
      <c r="IA565" s="357"/>
      <c r="IB565" s="357"/>
    </row>
    <row r="566" spans="6:236" ht="11.25">
      <c r="F566" s="357"/>
      <c r="G566" s="357"/>
      <c r="H566" s="357"/>
      <c r="I566" s="357"/>
      <c r="J566" s="357"/>
      <c r="K566" s="357"/>
      <c r="L566" s="357"/>
      <c r="M566" s="357"/>
      <c r="N566" s="357"/>
      <c r="O566" s="357"/>
      <c r="P566" s="357"/>
      <c r="Q566" s="357"/>
      <c r="R566" s="357"/>
      <c r="S566" s="357"/>
      <c r="T566" s="357"/>
      <c r="U566" s="357"/>
      <c r="V566" s="357"/>
      <c r="W566" s="357"/>
      <c r="X566" s="357"/>
      <c r="Y566" s="357"/>
      <c r="Z566" s="357"/>
      <c r="AA566" s="357"/>
      <c r="AB566" s="357"/>
      <c r="AC566" s="357"/>
      <c r="AD566" s="357"/>
      <c r="AE566" s="357"/>
      <c r="AF566" s="357"/>
      <c r="AG566" s="357"/>
      <c r="AH566" s="357"/>
      <c r="AI566" s="357"/>
      <c r="AJ566" s="357"/>
      <c r="AK566" s="357"/>
      <c r="AL566" s="357"/>
      <c r="AM566" s="357"/>
      <c r="AN566" s="357"/>
      <c r="AO566" s="357"/>
      <c r="AP566" s="357"/>
      <c r="AQ566" s="357"/>
      <c r="AR566" s="357"/>
      <c r="AS566" s="357"/>
      <c r="AT566" s="357"/>
      <c r="AU566" s="357"/>
      <c r="AV566" s="357"/>
      <c r="AW566" s="357"/>
      <c r="AX566" s="357"/>
      <c r="AY566" s="357"/>
      <c r="AZ566" s="357"/>
      <c r="BA566" s="357"/>
      <c r="BB566" s="357"/>
      <c r="BC566" s="357"/>
      <c r="BD566" s="357"/>
      <c r="BE566" s="357"/>
      <c r="BF566" s="357"/>
      <c r="BG566" s="357"/>
      <c r="BH566" s="357"/>
      <c r="BI566" s="357"/>
      <c r="BJ566" s="357"/>
      <c r="BK566" s="357"/>
      <c r="BL566" s="357"/>
      <c r="BM566" s="357"/>
      <c r="BN566" s="357"/>
      <c r="BO566" s="357"/>
      <c r="BP566" s="357"/>
      <c r="BQ566" s="357"/>
      <c r="BR566" s="357"/>
      <c r="BS566" s="357"/>
      <c r="BT566" s="357"/>
      <c r="BU566" s="357"/>
      <c r="BV566" s="357"/>
      <c r="BW566" s="357"/>
      <c r="BX566" s="357"/>
      <c r="BY566" s="357"/>
      <c r="BZ566" s="357"/>
      <c r="CA566" s="357"/>
      <c r="CB566" s="357"/>
      <c r="CC566" s="357"/>
      <c r="CD566" s="357"/>
      <c r="CE566" s="357"/>
      <c r="CF566" s="357"/>
      <c r="CG566" s="357"/>
      <c r="CH566" s="357"/>
      <c r="CI566" s="357"/>
      <c r="CJ566" s="357"/>
      <c r="CK566" s="357"/>
      <c r="CL566" s="357"/>
      <c r="CM566" s="357"/>
      <c r="CN566" s="357"/>
      <c r="CO566" s="357"/>
      <c r="CP566" s="357"/>
      <c r="CQ566" s="357"/>
      <c r="CR566" s="357"/>
      <c r="CS566" s="357"/>
      <c r="CT566" s="357"/>
      <c r="CU566" s="357"/>
      <c r="CV566" s="357"/>
      <c r="CW566" s="357"/>
      <c r="CX566" s="357"/>
      <c r="CY566" s="357"/>
      <c r="CZ566" s="357"/>
      <c r="DA566" s="357"/>
      <c r="DB566" s="357"/>
      <c r="DC566" s="357"/>
      <c r="DD566" s="357"/>
      <c r="DE566" s="357"/>
      <c r="DF566" s="357"/>
      <c r="DG566" s="357"/>
      <c r="DH566" s="357"/>
      <c r="DI566" s="357"/>
      <c r="DJ566" s="357"/>
      <c r="DK566" s="357"/>
      <c r="DL566" s="357"/>
      <c r="DM566" s="357"/>
      <c r="DN566" s="357"/>
      <c r="DO566" s="357"/>
      <c r="DP566" s="357"/>
      <c r="DQ566" s="357"/>
      <c r="DR566" s="357"/>
      <c r="DS566" s="357"/>
      <c r="DT566" s="357"/>
      <c r="DU566" s="357"/>
      <c r="DV566" s="357"/>
      <c r="DW566" s="357"/>
      <c r="DX566" s="357"/>
      <c r="DY566" s="357"/>
      <c r="DZ566" s="357"/>
      <c r="EA566" s="357"/>
      <c r="EB566" s="357"/>
      <c r="EC566" s="357"/>
      <c r="ED566" s="357"/>
      <c r="EE566" s="357"/>
      <c r="EF566" s="357"/>
      <c r="EG566" s="357"/>
      <c r="EH566" s="357"/>
      <c r="EI566" s="357"/>
      <c r="EJ566" s="357"/>
      <c r="EK566" s="357"/>
      <c r="EL566" s="357"/>
      <c r="EM566" s="357"/>
      <c r="EN566" s="357"/>
      <c r="EO566" s="357"/>
      <c r="EP566" s="357"/>
      <c r="EQ566" s="357"/>
      <c r="ER566" s="357"/>
      <c r="ES566" s="357"/>
      <c r="ET566" s="357"/>
      <c r="EU566" s="357"/>
      <c r="EV566" s="357"/>
      <c r="EW566" s="357"/>
      <c r="EX566" s="357"/>
      <c r="EY566" s="357"/>
      <c r="EZ566" s="357"/>
      <c r="FA566" s="357"/>
      <c r="FB566" s="357"/>
      <c r="FC566" s="357"/>
      <c r="FD566" s="357"/>
      <c r="FE566" s="357"/>
      <c r="FF566" s="357"/>
      <c r="FG566" s="357"/>
      <c r="FH566" s="357"/>
      <c r="FI566" s="357"/>
      <c r="FJ566" s="357"/>
      <c r="FK566" s="357"/>
      <c r="FL566" s="357"/>
      <c r="FM566" s="357"/>
      <c r="FN566" s="357"/>
      <c r="FO566" s="357"/>
      <c r="FP566" s="357"/>
      <c r="FQ566" s="357"/>
      <c r="FR566" s="357"/>
      <c r="FS566" s="357"/>
      <c r="FT566" s="357"/>
      <c r="FU566" s="357"/>
      <c r="FV566" s="357"/>
      <c r="FW566" s="357"/>
      <c r="FX566" s="357"/>
      <c r="FY566" s="357"/>
      <c r="FZ566" s="357"/>
      <c r="GA566" s="357"/>
      <c r="GB566" s="357"/>
      <c r="GC566" s="357"/>
      <c r="GD566" s="357"/>
      <c r="GE566" s="357"/>
      <c r="GF566" s="357"/>
      <c r="GG566" s="357"/>
      <c r="GH566" s="357"/>
      <c r="GI566" s="357"/>
      <c r="GJ566" s="357"/>
      <c r="GK566" s="357"/>
      <c r="GL566" s="357"/>
      <c r="GM566" s="357"/>
      <c r="GN566" s="357"/>
      <c r="GO566" s="357"/>
      <c r="GP566" s="357"/>
      <c r="GQ566" s="357"/>
      <c r="GR566" s="357"/>
      <c r="GS566" s="357"/>
      <c r="GT566" s="357"/>
      <c r="GU566" s="357"/>
      <c r="GV566" s="357"/>
      <c r="GW566" s="357"/>
      <c r="GX566" s="357"/>
      <c r="GY566" s="357"/>
      <c r="GZ566" s="357"/>
      <c r="HA566" s="357"/>
      <c r="HB566" s="357"/>
      <c r="HC566" s="357"/>
      <c r="HD566" s="357"/>
      <c r="HE566" s="357"/>
      <c r="HF566" s="357"/>
      <c r="HG566" s="357"/>
      <c r="HH566" s="357"/>
      <c r="HI566" s="357"/>
      <c r="HJ566" s="357"/>
      <c r="HK566" s="357"/>
      <c r="HL566" s="357"/>
      <c r="HM566" s="357"/>
      <c r="HN566" s="357"/>
      <c r="HO566" s="357"/>
      <c r="HP566" s="357"/>
      <c r="HQ566" s="357"/>
      <c r="HR566" s="357"/>
      <c r="HS566" s="357"/>
      <c r="HT566" s="357"/>
      <c r="HU566" s="357"/>
      <c r="HV566" s="357"/>
      <c r="HW566" s="357"/>
      <c r="HX566" s="357"/>
      <c r="HY566" s="357"/>
      <c r="HZ566" s="357"/>
      <c r="IA566" s="357"/>
      <c r="IB566" s="357"/>
    </row>
    <row r="567" spans="6:236" ht="11.25">
      <c r="F567" s="357"/>
      <c r="G567" s="357"/>
      <c r="H567" s="357"/>
      <c r="I567" s="357"/>
      <c r="J567" s="357"/>
      <c r="K567" s="357"/>
      <c r="L567" s="357"/>
      <c r="M567" s="357"/>
      <c r="N567" s="357"/>
      <c r="O567" s="357"/>
      <c r="P567" s="357"/>
      <c r="Q567" s="357"/>
      <c r="R567" s="357"/>
      <c r="S567" s="357"/>
      <c r="T567" s="357"/>
      <c r="U567" s="357"/>
      <c r="V567" s="357"/>
      <c r="W567" s="357"/>
      <c r="X567" s="357"/>
      <c r="Y567" s="357"/>
      <c r="Z567" s="357"/>
      <c r="AA567" s="357"/>
      <c r="AB567" s="357"/>
      <c r="AC567" s="357"/>
      <c r="AD567" s="357"/>
      <c r="AE567" s="357"/>
      <c r="AF567" s="357"/>
      <c r="AG567" s="357"/>
      <c r="AH567" s="357"/>
      <c r="AI567" s="357"/>
      <c r="AJ567" s="357"/>
      <c r="AK567" s="357"/>
      <c r="AL567" s="357"/>
      <c r="AM567" s="357"/>
      <c r="AN567" s="357"/>
      <c r="AO567" s="357"/>
      <c r="AP567" s="357"/>
      <c r="AQ567" s="357"/>
      <c r="AR567" s="357"/>
      <c r="AS567" s="357"/>
      <c r="AT567" s="357"/>
      <c r="AU567" s="357"/>
      <c r="AV567" s="357"/>
      <c r="AW567" s="357"/>
      <c r="AX567" s="357"/>
      <c r="AY567" s="357"/>
      <c r="AZ567" s="357"/>
      <c r="BA567" s="357"/>
      <c r="BB567" s="357"/>
      <c r="BC567" s="357"/>
      <c r="BD567" s="357"/>
      <c r="BE567" s="357"/>
      <c r="BF567" s="357"/>
      <c r="BG567" s="357"/>
      <c r="BH567" s="357"/>
      <c r="BI567" s="357"/>
      <c r="BJ567" s="357"/>
      <c r="BK567" s="357"/>
      <c r="BL567" s="357"/>
      <c r="BM567" s="357"/>
      <c r="BN567" s="357"/>
      <c r="BO567" s="357"/>
      <c r="BP567" s="357"/>
      <c r="BQ567" s="357"/>
      <c r="BR567" s="357"/>
      <c r="BS567" s="357"/>
      <c r="BT567" s="357"/>
      <c r="BU567" s="357"/>
      <c r="BV567" s="357"/>
      <c r="BW567" s="357"/>
      <c r="BX567" s="357"/>
      <c r="BY567" s="357"/>
      <c r="BZ567" s="357"/>
      <c r="CA567" s="357"/>
      <c r="CB567" s="357"/>
      <c r="CC567" s="357"/>
      <c r="CD567" s="357"/>
      <c r="CE567" s="357"/>
      <c r="CF567" s="357"/>
      <c r="CG567" s="357"/>
      <c r="CH567" s="357"/>
      <c r="CI567" s="357"/>
      <c r="CJ567" s="357"/>
      <c r="CK567" s="357"/>
      <c r="CL567" s="357"/>
      <c r="CM567" s="357"/>
      <c r="CN567" s="357"/>
      <c r="CO567" s="357"/>
      <c r="CP567" s="357"/>
      <c r="CQ567" s="357"/>
      <c r="CR567" s="357"/>
      <c r="CS567" s="357"/>
      <c r="CT567" s="357"/>
      <c r="CU567" s="357"/>
      <c r="CV567" s="357"/>
      <c r="CW567" s="357"/>
      <c r="CX567" s="357"/>
      <c r="CY567" s="357"/>
      <c r="CZ567" s="357"/>
      <c r="DA567" s="357"/>
      <c r="DB567" s="357"/>
      <c r="DC567" s="357"/>
      <c r="DD567" s="357"/>
      <c r="DE567" s="357"/>
      <c r="DF567" s="357"/>
      <c r="DG567" s="357"/>
      <c r="DH567" s="357"/>
      <c r="DI567" s="357"/>
      <c r="DJ567" s="357"/>
      <c r="DK567" s="357"/>
      <c r="DL567" s="357"/>
      <c r="DM567" s="357"/>
      <c r="DN567" s="357"/>
      <c r="DO567" s="357"/>
      <c r="DP567" s="357"/>
      <c r="DQ567" s="357"/>
      <c r="DR567" s="357"/>
      <c r="DS567" s="357"/>
      <c r="DT567" s="357"/>
      <c r="DU567" s="357"/>
      <c r="DV567" s="357"/>
      <c r="DW567" s="357"/>
      <c r="DX567" s="357"/>
      <c r="DY567" s="357"/>
      <c r="DZ567" s="357"/>
      <c r="EA567" s="357"/>
      <c r="EB567" s="357"/>
      <c r="EC567" s="357"/>
      <c r="ED567" s="357"/>
      <c r="EE567" s="357"/>
      <c r="EF567" s="357"/>
      <c r="EG567" s="357"/>
      <c r="EH567" s="357"/>
      <c r="EI567" s="357"/>
      <c r="EJ567" s="357"/>
      <c r="EK567" s="357"/>
      <c r="EL567" s="357"/>
      <c r="EM567" s="357"/>
      <c r="EN567" s="357"/>
      <c r="EO567" s="357"/>
      <c r="EP567" s="357"/>
      <c r="EQ567" s="357"/>
      <c r="ER567" s="357"/>
      <c r="ES567" s="357"/>
      <c r="ET567" s="357"/>
      <c r="EU567" s="357"/>
      <c r="EV567" s="357"/>
      <c r="EW567" s="357"/>
      <c r="EX567" s="357"/>
      <c r="EY567" s="357"/>
      <c r="EZ567" s="357"/>
      <c r="FA567" s="357"/>
      <c r="FB567" s="357"/>
      <c r="FC567" s="357"/>
      <c r="FD567" s="357"/>
      <c r="FE567" s="357"/>
      <c r="FF567" s="357"/>
      <c r="FG567" s="357"/>
      <c r="FH567" s="357"/>
      <c r="FI567" s="357"/>
      <c r="FJ567" s="357"/>
      <c r="FK567" s="357"/>
      <c r="FL567" s="357"/>
      <c r="FM567" s="357"/>
      <c r="FN567" s="357"/>
      <c r="FO567" s="357"/>
      <c r="FP567" s="357"/>
      <c r="FQ567" s="357"/>
      <c r="FR567" s="357"/>
      <c r="FS567" s="357"/>
      <c r="FT567" s="357"/>
      <c r="FU567" s="357"/>
      <c r="FV567" s="357"/>
      <c r="FW567" s="357"/>
      <c r="FX567" s="357"/>
      <c r="FY567" s="357"/>
      <c r="FZ567" s="357"/>
      <c r="GA567" s="357"/>
      <c r="GB567" s="357"/>
      <c r="GC567" s="357"/>
      <c r="GD567" s="357"/>
      <c r="GE567" s="357"/>
      <c r="GF567" s="357"/>
      <c r="GG567" s="357"/>
      <c r="GH567" s="357"/>
      <c r="GI567" s="357"/>
      <c r="GJ567" s="357"/>
      <c r="GK567" s="357"/>
      <c r="GL567" s="357"/>
      <c r="GM567" s="357"/>
      <c r="GN567" s="357"/>
      <c r="GO567" s="357"/>
      <c r="GP567" s="357"/>
      <c r="GQ567" s="357"/>
      <c r="GR567" s="357"/>
      <c r="GS567" s="357"/>
      <c r="GT567" s="357"/>
      <c r="GU567" s="357"/>
      <c r="GV567" s="357"/>
      <c r="GW567" s="357"/>
      <c r="GX567" s="357"/>
      <c r="GY567" s="357"/>
      <c r="GZ567" s="357"/>
      <c r="HA567" s="357"/>
      <c r="HB567" s="357"/>
      <c r="HC567" s="357"/>
      <c r="HD567" s="357"/>
      <c r="HE567" s="357"/>
      <c r="HF567" s="357"/>
      <c r="HG567" s="357"/>
      <c r="HH567" s="357"/>
      <c r="HI567" s="357"/>
      <c r="HJ567" s="357"/>
      <c r="HK567" s="357"/>
      <c r="HL567" s="357"/>
      <c r="HM567" s="357"/>
      <c r="HN567" s="357"/>
      <c r="HO567" s="357"/>
      <c r="HP567" s="357"/>
      <c r="HQ567" s="357"/>
      <c r="HR567" s="357"/>
      <c r="HS567" s="357"/>
      <c r="HT567" s="357"/>
      <c r="HU567" s="357"/>
      <c r="HV567" s="357"/>
      <c r="HW567" s="357"/>
      <c r="HX567" s="357"/>
      <c r="HY567" s="357"/>
      <c r="HZ567" s="357"/>
      <c r="IA567" s="357"/>
      <c r="IB567" s="357"/>
    </row>
  </sheetData>
  <printOptions horizontalCentered="1"/>
  <pageMargins left="0.25" right="0.25" top="1.25" bottom="0.75" header="0.5" footer="0.5"/>
  <pageSetup fitToHeight="10" horizontalDpi="600" verticalDpi="600" orientation="landscape" scale="70" r:id="rId1"/>
  <headerFooter alignWithMargins="0">
    <oddHeader>&amp;LSecond Exhibit to the 
Prefiled Rebuttal Testimony of
Colleen E. Paulson&amp;CPuget Sound Energy
Electric Cost of Service
Company Proposed
Allocation of Unbundled Costs&amp;RExhibit No. ___(CEP-13)
Page &amp;P+15 of &amp;N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102"/>
  <sheetViews>
    <sheetView workbookViewId="0" topLeftCell="A1">
      <pane xSplit="3" ySplit="9" topLeftCell="L10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" style="51" bestFit="1" customWidth="1"/>
    <col min="2" max="2" width="33.16015625" style="66" bestFit="1" customWidth="1"/>
    <col min="3" max="3" width="10.66015625" style="52" customWidth="1"/>
    <col min="4" max="4" width="14.83203125" style="52" customWidth="1"/>
    <col min="5" max="9" width="13" style="51" bestFit="1" customWidth="1"/>
    <col min="10" max="10" width="13.83203125" style="51" bestFit="1" customWidth="1"/>
    <col min="11" max="13" width="13" style="51" bestFit="1" customWidth="1"/>
    <col min="14" max="14" width="11.16015625" style="51" hidden="1" customWidth="1"/>
    <col min="15" max="15" width="14.16015625" style="51" hidden="1" customWidth="1"/>
    <col min="16" max="16" width="15.5" style="51" hidden="1" customWidth="1"/>
    <col min="17" max="17" width="13.5" style="51" hidden="1" customWidth="1"/>
    <col min="18" max="18" width="14" style="51" hidden="1" customWidth="1"/>
    <col min="19" max="19" width="14.5" style="51" hidden="1" customWidth="1"/>
    <col min="20" max="20" width="17" style="51" hidden="1" customWidth="1"/>
    <col min="21" max="21" width="13.83203125" style="51" hidden="1" customWidth="1"/>
    <col min="22" max="22" width="14.16015625" style="51" hidden="1" customWidth="1"/>
    <col min="23" max="23" width="13.83203125" style="51" hidden="1" customWidth="1"/>
    <col min="24" max="24" width="11.5" style="51" hidden="1" customWidth="1"/>
    <col min="25" max="26" width="10.33203125" style="51" hidden="1" customWidth="1"/>
    <col min="27" max="199" width="13.83203125" style="51" customWidth="1"/>
    <col min="200" max="16384" width="7.33203125" style="51" customWidth="1"/>
  </cols>
  <sheetData>
    <row r="1" spans="1:11" ht="11.25">
      <c r="A1" s="51">
        <v>35</v>
      </c>
      <c r="B1" s="2" t="s">
        <v>730</v>
      </c>
      <c r="C1" s="3">
        <v>1</v>
      </c>
      <c r="K1" s="51" t="s">
        <v>731</v>
      </c>
    </row>
    <row r="2" spans="1:11" ht="12" thickBot="1">
      <c r="A2" s="51">
        <v>1</v>
      </c>
      <c r="B2" s="5" t="s">
        <v>732</v>
      </c>
      <c r="C2" s="6">
        <v>2</v>
      </c>
      <c r="K2" s="53" t="s">
        <v>821</v>
      </c>
    </row>
    <row r="4" spans="1:5" ht="11.25">
      <c r="A4" s="51" t="s">
        <v>822</v>
      </c>
      <c r="B4" s="53" t="s">
        <v>823</v>
      </c>
      <c r="D4" s="11"/>
      <c r="E4" s="54"/>
    </row>
    <row r="5" spans="2:5" ht="11.25">
      <c r="B5" s="52" t="s">
        <v>824</v>
      </c>
      <c r="D5" s="55"/>
      <c r="E5" s="56"/>
    </row>
    <row r="6" spans="2:6" ht="12" thickBot="1">
      <c r="B6" s="57" t="s">
        <v>736</v>
      </c>
      <c r="D6" s="16">
        <v>38290</v>
      </c>
      <c r="F6" s="58"/>
    </row>
    <row r="7" spans="1:33" s="61" customFormat="1" ht="11.25">
      <c r="A7" s="18"/>
      <c r="B7" s="19"/>
      <c r="C7" s="59" t="s">
        <v>738</v>
      </c>
      <c r="D7" s="59"/>
      <c r="E7" s="21" t="s">
        <v>739</v>
      </c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2" t="s">
        <v>739</v>
      </c>
      <c r="N7" s="21" t="s">
        <v>740</v>
      </c>
      <c r="O7" s="23" t="s">
        <v>741</v>
      </c>
      <c r="P7" s="21" t="s">
        <v>741</v>
      </c>
      <c r="Q7" s="21" t="s">
        <v>741</v>
      </c>
      <c r="R7" s="21" t="s">
        <v>742</v>
      </c>
      <c r="S7" s="21" t="s">
        <v>742</v>
      </c>
      <c r="T7" s="21" t="s">
        <v>742</v>
      </c>
      <c r="U7" s="21" t="s">
        <v>743</v>
      </c>
      <c r="V7" s="21" t="s">
        <v>744</v>
      </c>
      <c r="W7" s="21" t="s">
        <v>743</v>
      </c>
      <c r="X7" s="21" t="s">
        <v>745</v>
      </c>
      <c r="Y7" s="21" t="s">
        <v>746</v>
      </c>
      <c r="Z7" s="21" t="s">
        <v>746</v>
      </c>
      <c r="AA7" s="59"/>
      <c r="AB7" s="59"/>
      <c r="AC7" s="59"/>
      <c r="AD7" s="59"/>
      <c r="AE7" s="59"/>
      <c r="AF7" s="59"/>
      <c r="AG7" s="60"/>
    </row>
    <row r="8" spans="1:33" s="61" customFormat="1" ht="11.25">
      <c r="A8" s="25"/>
      <c r="B8" s="26"/>
      <c r="C8" s="62" t="s">
        <v>748</v>
      </c>
      <c r="D8" s="62" t="s">
        <v>749</v>
      </c>
      <c r="E8" s="28" t="s">
        <v>750</v>
      </c>
      <c r="F8" s="28" t="s">
        <v>751</v>
      </c>
      <c r="G8" s="28" t="s">
        <v>752</v>
      </c>
      <c r="H8" s="28" t="s">
        <v>753</v>
      </c>
      <c r="I8" s="28" t="s">
        <v>754</v>
      </c>
      <c r="J8" s="28" t="s">
        <v>743</v>
      </c>
      <c r="K8" s="28" t="s">
        <v>755</v>
      </c>
      <c r="L8" s="28" t="s">
        <v>756</v>
      </c>
      <c r="M8" s="29" t="s">
        <v>746</v>
      </c>
      <c r="N8" s="28" t="s">
        <v>757</v>
      </c>
      <c r="O8" s="30" t="s">
        <v>758</v>
      </c>
      <c r="P8" s="28" t="s">
        <v>759</v>
      </c>
      <c r="Q8" s="28" t="s">
        <v>760</v>
      </c>
      <c r="R8" s="28" t="s">
        <v>761</v>
      </c>
      <c r="S8" s="28" t="s">
        <v>762</v>
      </c>
      <c r="T8" s="28" t="s">
        <v>763</v>
      </c>
      <c r="U8" s="28" t="s">
        <v>764</v>
      </c>
      <c r="V8" s="28" t="s">
        <v>765</v>
      </c>
      <c r="W8" s="28" t="s">
        <v>755</v>
      </c>
      <c r="X8" s="28" t="s">
        <v>766</v>
      </c>
      <c r="Y8" s="28" t="s">
        <v>767</v>
      </c>
      <c r="Z8" s="28" t="s">
        <v>768</v>
      </c>
      <c r="AA8" s="62"/>
      <c r="AB8" s="62"/>
      <c r="AC8" s="62"/>
      <c r="AD8" s="62"/>
      <c r="AE8" s="62"/>
      <c r="AF8" s="62"/>
      <c r="AG8" s="63"/>
    </row>
    <row r="9" spans="1:33" s="61" customFormat="1" ht="12" thickBot="1">
      <c r="A9" s="31"/>
      <c r="B9" s="32"/>
      <c r="C9" s="64" t="s">
        <v>731</v>
      </c>
      <c r="D9" s="64" t="s">
        <v>769</v>
      </c>
      <c r="E9" s="35"/>
      <c r="F9" s="35"/>
      <c r="G9" s="35"/>
      <c r="H9" s="35"/>
      <c r="I9" s="35"/>
      <c r="J9" s="35"/>
      <c r="K9" s="35"/>
      <c r="L9" s="35"/>
      <c r="M9" s="36"/>
      <c r="N9" s="35">
        <v>7</v>
      </c>
      <c r="O9" s="37">
        <v>24</v>
      </c>
      <c r="P9" s="35" t="s">
        <v>770</v>
      </c>
      <c r="Q9" s="35">
        <v>26</v>
      </c>
      <c r="R9" s="35">
        <v>31</v>
      </c>
      <c r="S9" s="35">
        <v>35</v>
      </c>
      <c r="T9" s="35">
        <v>43</v>
      </c>
      <c r="U9" s="35">
        <v>449</v>
      </c>
      <c r="V9" s="35">
        <v>49</v>
      </c>
      <c r="W9" s="35">
        <v>449</v>
      </c>
      <c r="X9" s="35" t="s">
        <v>771</v>
      </c>
      <c r="Y9" s="35" t="s">
        <v>772</v>
      </c>
      <c r="Z9" s="35" t="s">
        <v>772</v>
      </c>
      <c r="AA9" s="64"/>
      <c r="AB9" s="64"/>
      <c r="AC9" s="64"/>
      <c r="AD9" s="64"/>
      <c r="AE9" s="64"/>
      <c r="AF9" s="64"/>
      <c r="AG9" s="65"/>
    </row>
    <row r="10" spans="1:26" s="66" customFormat="1" ht="11.25">
      <c r="A10" s="52"/>
      <c r="B10" s="66" t="s">
        <v>775</v>
      </c>
      <c r="C10" s="52"/>
      <c r="D10" s="52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40" s="66" customFormat="1" ht="11.25">
      <c r="A11" s="52">
        <v>1</v>
      </c>
      <c r="B11" s="66" t="s">
        <v>776</v>
      </c>
      <c r="C11" s="52" t="s">
        <v>777</v>
      </c>
      <c r="D11" s="39">
        <v>1001757381.0300001</v>
      </c>
      <c r="E11" s="39">
        <v>546238354.250529</v>
      </c>
      <c r="F11" s="39">
        <v>120782338.06394073</v>
      </c>
      <c r="G11" s="39">
        <v>135014720.8919445</v>
      </c>
      <c r="H11" s="39">
        <v>86043853.92825839</v>
      </c>
      <c r="I11" s="39">
        <v>81841145.98830949</v>
      </c>
      <c r="J11" s="39">
        <v>3329727.305307275</v>
      </c>
      <c r="K11" s="39">
        <v>19594453.02494425</v>
      </c>
      <c r="L11" s="39">
        <v>8182095.537593633</v>
      </c>
      <c r="M11" s="39">
        <v>730692.0391725112</v>
      </c>
      <c r="N11" s="39">
        <v>546238354.250529</v>
      </c>
      <c r="O11" s="39">
        <v>120782338.06394073</v>
      </c>
      <c r="P11" s="39">
        <v>135014720.8919445</v>
      </c>
      <c r="Q11" s="39">
        <v>86043853.92825839</v>
      </c>
      <c r="R11" s="39">
        <v>73539201.3463724</v>
      </c>
      <c r="S11" s="39">
        <v>188065.5805808703</v>
      </c>
      <c r="T11" s="39">
        <v>8113879.061356218</v>
      </c>
      <c r="U11" s="39">
        <v>323253.38089539274</v>
      </c>
      <c r="V11" s="39">
        <v>19594453.02494425</v>
      </c>
      <c r="W11" s="39">
        <v>3006473.924411883</v>
      </c>
      <c r="X11" s="39">
        <v>8182095.537593633</v>
      </c>
      <c r="Y11" s="39">
        <v>353265.1916539664</v>
      </c>
      <c r="Z11" s="39">
        <v>377426.8475185449</v>
      </c>
      <c r="AA11" s="39"/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66" customFormat="1" ht="11.25">
      <c r="A12" s="52">
        <v>2</v>
      </c>
      <c r="B12" s="69" t="s">
        <v>778</v>
      </c>
      <c r="C12" s="52" t="s">
        <v>779</v>
      </c>
      <c r="D12" s="39">
        <v>158446773</v>
      </c>
      <c r="E12" s="39">
        <v>95964694.28536947</v>
      </c>
      <c r="F12" s="39">
        <v>18925253.49116799</v>
      </c>
      <c r="G12" s="39">
        <v>18169585.23025435</v>
      </c>
      <c r="H12" s="39">
        <v>9923814.884774657</v>
      </c>
      <c r="I12" s="39">
        <v>10045607.008274509</v>
      </c>
      <c r="J12" s="39">
        <v>1401671.195098241</v>
      </c>
      <c r="K12" s="39">
        <v>1790180.815974576</v>
      </c>
      <c r="L12" s="39">
        <v>1851442.6508742338</v>
      </c>
      <c r="M12" s="39">
        <v>374523.4382119415</v>
      </c>
      <c r="N12" s="39">
        <v>95964694.28536947</v>
      </c>
      <c r="O12" s="39">
        <v>18925253.49116799</v>
      </c>
      <c r="P12" s="39">
        <v>18169585.23025435</v>
      </c>
      <c r="Q12" s="39">
        <v>9923814.884774657</v>
      </c>
      <c r="R12" s="39">
        <v>8417621.73177431</v>
      </c>
      <c r="S12" s="39">
        <v>26192.53240014313</v>
      </c>
      <c r="T12" s="39">
        <v>1601792.7441000538</v>
      </c>
      <c r="U12" s="39">
        <v>166332.61053812233</v>
      </c>
      <c r="V12" s="39">
        <v>1790180.815974576</v>
      </c>
      <c r="W12" s="39">
        <v>1235338.5845601188</v>
      </c>
      <c r="X12" s="39">
        <v>1851442.6508742338</v>
      </c>
      <c r="Y12" s="39">
        <v>334305.98134820355</v>
      </c>
      <c r="Z12" s="39">
        <v>40217.456863738036</v>
      </c>
      <c r="AA12" s="39"/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66" customFormat="1" ht="11.25">
      <c r="A13" s="52">
        <v>3</v>
      </c>
      <c r="B13" s="66" t="s">
        <v>825</v>
      </c>
      <c r="C13" s="52" t="s">
        <v>826</v>
      </c>
      <c r="D13" s="39">
        <v>147279776.99999997</v>
      </c>
      <c r="E13" s="39">
        <v>82595431.46409744</v>
      </c>
      <c r="F13" s="39">
        <v>18054058.355007794</v>
      </c>
      <c r="G13" s="39">
        <v>20254387.368002776</v>
      </c>
      <c r="H13" s="39">
        <v>11058973.13818929</v>
      </c>
      <c r="I13" s="39">
        <v>10164174.013947396</v>
      </c>
      <c r="J13" s="39">
        <v>1580485.6562569158</v>
      </c>
      <c r="K13" s="39">
        <v>1767534.1710632101</v>
      </c>
      <c r="L13" s="39">
        <v>1528798.4745771128</v>
      </c>
      <c r="M13" s="39">
        <v>275934.3588580854</v>
      </c>
      <c r="N13" s="39">
        <v>82595431.46409744</v>
      </c>
      <c r="O13" s="39">
        <v>18054058.355007794</v>
      </c>
      <c r="P13" s="39">
        <v>20254387.368002776</v>
      </c>
      <c r="Q13" s="39">
        <v>11058973.13818929</v>
      </c>
      <c r="R13" s="39">
        <v>8780447.804556277</v>
      </c>
      <c r="S13" s="39">
        <v>18203.474966624643</v>
      </c>
      <c r="T13" s="39">
        <v>1365522.7344244954</v>
      </c>
      <c r="U13" s="39">
        <v>165819.46542162457</v>
      </c>
      <c r="V13" s="39">
        <v>1767534.1710632101</v>
      </c>
      <c r="W13" s="39">
        <v>1414666.1908352913</v>
      </c>
      <c r="X13" s="39">
        <v>1528798.4745771128</v>
      </c>
      <c r="Y13" s="39">
        <v>225045.31496946438</v>
      </c>
      <c r="Z13" s="39">
        <v>50889.04388862108</v>
      </c>
      <c r="AA13" s="39"/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66" customFormat="1" ht="11.25">
      <c r="A14" s="52"/>
      <c r="C14" s="5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66" customFormat="1" ht="11.25">
      <c r="A15" s="52">
        <v>4</v>
      </c>
      <c r="B15" s="66" t="s">
        <v>827</v>
      </c>
      <c r="C15" s="70" t="s">
        <v>828</v>
      </c>
      <c r="D15" s="39">
        <f aca="true" t="shared" si="0" ref="D15:Z15">(D11+D12+D13)</f>
        <v>1307483931.0300002</v>
      </c>
      <c r="E15" s="39">
        <f t="shared" si="0"/>
        <v>724798479.999996</v>
      </c>
      <c r="F15" s="39">
        <f t="shared" si="0"/>
        <v>157761649.91011652</v>
      </c>
      <c r="G15" s="39">
        <f t="shared" si="0"/>
        <v>173438693.49020162</v>
      </c>
      <c r="H15" s="39">
        <f t="shared" si="0"/>
        <v>107026641.95122233</v>
      </c>
      <c r="I15" s="39">
        <f t="shared" si="0"/>
        <v>102050927.0105314</v>
      </c>
      <c r="J15" s="39">
        <f t="shared" si="0"/>
        <v>6311884.1566624325</v>
      </c>
      <c r="K15" s="39">
        <f t="shared" si="0"/>
        <v>23152168.011982035</v>
      </c>
      <c r="L15" s="39">
        <f t="shared" si="0"/>
        <v>11562336.66304498</v>
      </c>
      <c r="M15" s="39">
        <f t="shared" si="0"/>
        <v>1381149.8362425382</v>
      </c>
      <c r="N15" s="39">
        <f t="shared" si="0"/>
        <v>724798479.999996</v>
      </c>
      <c r="O15" s="39">
        <f t="shared" si="0"/>
        <v>157761649.91011652</v>
      </c>
      <c r="P15" s="39">
        <f t="shared" si="0"/>
        <v>173438693.49020162</v>
      </c>
      <c r="Q15" s="39">
        <f t="shared" si="0"/>
        <v>107026641.95122233</v>
      </c>
      <c r="R15" s="39">
        <f t="shared" si="0"/>
        <v>90737270.88270299</v>
      </c>
      <c r="S15" s="39">
        <f t="shared" si="0"/>
        <v>232461.58794763807</v>
      </c>
      <c r="T15" s="39">
        <f t="shared" si="0"/>
        <v>11081194.539880767</v>
      </c>
      <c r="U15" s="39">
        <f t="shared" si="0"/>
        <v>655405.4568551397</v>
      </c>
      <c r="V15" s="39">
        <f t="shared" si="0"/>
        <v>23152168.011982035</v>
      </c>
      <c r="W15" s="39">
        <f t="shared" si="0"/>
        <v>5656478.699807294</v>
      </c>
      <c r="X15" s="39">
        <f t="shared" si="0"/>
        <v>11562336.66304498</v>
      </c>
      <c r="Y15" s="39">
        <f t="shared" si="0"/>
        <v>912616.4879716344</v>
      </c>
      <c r="Z15" s="39">
        <f t="shared" si="0"/>
        <v>468533.348270904</v>
      </c>
      <c r="AA15" s="39"/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66" customFormat="1" ht="11.25">
      <c r="A16" s="52"/>
      <c r="C16" s="7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66" customFormat="1" ht="22.5">
      <c r="A17" s="52">
        <v>5</v>
      </c>
      <c r="B17" s="66" t="s">
        <v>829</v>
      </c>
      <c r="C17" s="52" t="s">
        <v>830</v>
      </c>
      <c r="D17" s="39">
        <v>232200621.99999997</v>
      </c>
      <c r="E17" s="39">
        <v>138228136.73512325</v>
      </c>
      <c r="F17" s="39">
        <v>27777602.770698383</v>
      </c>
      <c r="G17" s="39">
        <v>27518204.797902297</v>
      </c>
      <c r="H17" s="39">
        <v>15202005.943125278</v>
      </c>
      <c r="I17" s="39">
        <v>15304872.488886742</v>
      </c>
      <c r="J17" s="39">
        <v>2308162.5688318494</v>
      </c>
      <c r="K17" s="39">
        <v>2742006.618272894</v>
      </c>
      <c r="L17" s="39">
        <v>2557862.6270056795</v>
      </c>
      <c r="M17" s="39">
        <v>561767.450153601</v>
      </c>
      <c r="N17" s="39">
        <v>138228136.73512325</v>
      </c>
      <c r="O17" s="39">
        <v>27777602.770698383</v>
      </c>
      <c r="P17" s="39">
        <v>27518204.797902297</v>
      </c>
      <c r="Q17" s="39">
        <v>15202005.943125278</v>
      </c>
      <c r="R17" s="39">
        <v>12894128.272536173</v>
      </c>
      <c r="S17" s="39">
        <v>39704.69059759608</v>
      </c>
      <c r="T17" s="39">
        <v>2371039.525752974</v>
      </c>
      <c r="U17" s="39">
        <v>254406.76147863202</v>
      </c>
      <c r="V17" s="39">
        <v>2742006.618272894</v>
      </c>
      <c r="W17" s="39">
        <v>2053755.8073532172</v>
      </c>
      <c r="X17" s="39">
        <v>2557862.6270056795</v>
      </c>
      <c r="Y17" s="39">
        <v>502348.6875355195</v>
      </c>
      <c r="Z17" s="39">
        <v>59418.76261808157</v>
      </c>
      <c r="AA17" s="39"/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66" customFormat="1" ht="11.25">
      <c r="A18" s="52"/>
      <c r="C18" s="5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66" customFormat="1" ht="11.25">
      <c r="A19" s="52">
        <v>6</v>
      </c>
      <c r="B19" s="66" t="s">
        <v>831</v>
      </c>
      <c r="C19" s="52" t="s">
        <v>832</v>
      </c>
      <c r="D19" s="39">
        <f aca="true" t="shared" si="1" ref="D19:Z19">(D15+D17)</f>
        <v>1539684553.0300002</v>
      </c>
      <c r="E19" s="39">
        <f t="shared" si="1"/>
        <v>863026616.7351192</v>
      </c>
      <c r="F19" s="39">
        <f t="shared" si="1"/>
        <v>185539252.68081492</v>
      </c>
      <c r="G19" s="39">
        <f t="shared" si="1"/>
        <v>200956898.2881039</v>
      </c>
      <c r="H19" s="39">
        <f t="shared" si="1"/>
        <v>122228647.89434761</v>
      </c>
      <c r="I19" s="39">
        <f t="shared" si="1"/>
        <v>117355799.49941814</v>
      </c>
      <c r="J19" s="39">
        <f t="shared" si="1"/>
        <v>8620046.725494282</v>
      </c>
      <c r="K19" s="39">
        <f t="shared" si="1"/>
        <v>25894174.630254928</v>
      </c>
      <c r="L19" s="39">
        <f t="shared" si="1"/>
        <v>14120199.29005066</v>
      </c>
      <c r="M19" s="39">
        <f t="shared" si="1"/>
        <v>1942917.2863961393</v>
      </c>
      <c r="N19" s="39">
        <f t="shared" si="1"/>
        <v>863026616.7351192</v>
      </c>
      <c r="O19" s="39">
        <f t="shared" si="1"/>
        <v>185539252.68081492</v>
      </c>
      <c r="P19" s="39">
        <f t="shared" si="1"/>
        <v>200956898.2881039</v>
      </c>
      <c r="Q19" s="39">
        <f t="shared" si="1"/>
        <v>122228647.89434761</v>
      </c>
      <c r="R19" s="39">
        <f t="shared" si="1"/>
        <v>103631399.15523916</v>
      </c>
      <c r="S19" s="39">
        <f t="shared" si="1"/>
        <v>272166.2785452341</v>
      </c>
      <c r="T19" s="39">
        <f t="shared" si="1"/>
        <v>13452234.065633742</v>
      </c>
      <c r="U19" s="39">
        <f t="shared" si="1"/>
        <v>909812.2183337717</v>
      </c>
      <c r="V19" s="39">
        <f t="shared" si="1"/>
        <v>25894174.630254928</v>
      </c>
      <c r="W19" s="39">
        <f t="shared" si="1"/>
        <v>7710234.507160511</v>
      </c>
      <c r="X19" s="39">
        <f t="shared" si="1"/>
        <v>14120199.29005066</v>
      </c>
      <c r="Y19" s="39">
        <f t="shared" si="1"/>
        <v>1414965.1755071539</v>
      </c>
      <c r="Z19" s="39">
        <f t="shared" si="1"/>
        <v>527952.1108889856</v>
      </c>
      <c r="AA19" s="39"/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66" customFormat="1" ht="11.25">
      <c r="A20" s="52">
        <v>7</v>
      </c>
      <c r="B20" s="66" t="s">
        <v>833</v>
      </c>
      <c r="C20" s="52" t="s">
        <v>774</v>
      </c>
      <c r="D20" s="39">
        <v>1475474462.1699996</v>
      </c>
      <c r="E20" s="39">
        <v>798973351.2823</v>
      </c>
      <c r="F20" s="39">
        <v>181089874.64398834</v>
      </c>
      <c r="G20" s="39">
        <v>210395137.7559973</v>
      </c>
      <c r="H20" s="39">
        <v>123642821.0972325</v>
      </c>
      <c r="I20" s="39">
        <v>113056189.81951232</v>
      </c>
      <c r="J20" s="39">
        <v>9797701.59036067</v>
      </c>
      <c r="K20" s="39">
        <v>23566281.21325895</v>
      </c>
      <c r="L20" s="39">
        <v>13094232.970858075</v>
      </c>
      <c r="M20" s="39">
        <v>1858871.7964915999</v>
      </c>
      <c r="N20" s="39">
        <v>798973351.2823</v>
      </c>
      <c r="O20" s="39">
        <v>181089874.64398834</v>
      </c>
      <c r="P20" s="39">
        <v>210395137.7559973</v>
      </c>
      <c r="Q20" s="39">
        <v>123642821.0972325</v>
      </c>
      <c r="R20" s="39">
        <v>100449254.35131057</v>
      </c>
      <c r="S20" s="39">
        <v>208447.4205259072</v>
      </c>
      <c r="T20" s="39">
        <v>12398488.04767587</v>
      </c>
      <c r="U20" s="39">
        <v>1000559.5689679754</v>
      </c>
      <c r="V20" s="39">
        <v>23566281.21325895</v>
      </c>
      <c r="W20" s="39">
        <v>8797142.021392694</v>
      </c>
      <c r="X20" s="39">
        <v>13094232.970858075</v>
      </c>
      <c r="Y20" s="39">
        <v>1383911.4445669686</v>
      </c>
      <c r="Z20" s="39">
        <v>474960.3519246312</v>
      </c>
      <c r="AA20" s="39"/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66" customFormat="1" ht="11.25">
      <c r="A21" s="52"/>
      <c r="C21" s="5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66" customFormat="1" ht="22.5">
      <c r="A22" s="52">
        <v>8</v>
      </c>
      <c r="B22" s="66" t="s">
        <v>834</v>
      </c>
      <c r="C22" s="52" t="s">
        <v>835</v>
      </c>
      <c r="D22" s="39">
        <f aca="true" t="shared" si="2" ref="D22:Z22">(D19-D20)</f>
        <v>64210090.86000061</v>
      </c>
      <c r="E22" s="39">
        <f t="shared" si="2"/>
        <v>64053265.45281923</v>
      </c>
      <c r="F22" s="39">
        <f t="shared" si="2"/>
        <v>4449378.036826581</v>
      </c>
      <c r="G22" s="39">
        <f t="shared" si="2"/>
        <v>-9438239.467893392</v>
      </c>
      <c r="H22" s="39">
        <f t="shared" si="2"/>
        <v>-1414173.2028848976</v>
      </c>
      <c r="I22" s="39">
        <f t="shared" si="2"/>
        <v>4299609.679905817</v>
      </c>
      <c r="J22" s="39">
        <f t="shared" si="2"/>
        <v>-1177654.864866387</v>
      </c>
      <c r="K22" s="39">
        <f t="shared" si="2"/>
        <v>2327893.41699598</v>
      </c>
      <c r="L22" s="39">
        <f t="shared" si="2"/>
        <v>1025966.3191925846</v>
      </c>
      <c r="M22" s="39">
        <f t="shared" si="2"/>
        <v>84045.48990453943</v>
      </c>
      <c r="N22" s="39">
        <f t="shared" si="2"/>
        <v>64053265.45281923</v>
      </c>
      <c r="O22" s="39">
        <f t="shared" si="2"/>
        <v>4449378.036826581</v>
      </c>
      <c r="P22" s="39">
        <f t="shared" si="2"/>
        <v>-9438239.467893392</v>
      </c>
      <c r="Q22" s="39">
        <f t="shared" si="2"/>
        <v>-1414173.2028848976</v>
      </c>
      <c r="R22" s="39">
        <f t="shared" si="2"/>
        <v>3182144.8039285988</v>
      </c>
      <c r="S22" s="39">
        <f t="shared" si="2"/>
        <v>63718.85801932693</v>
      </c>
      <c r="T22" s="39">
        <f t="shared" si="2"/>
        <v>1053746.0179578718</v>
      </c>
      <c r="U22" s="39">
        <f t="shared" si="2"/>
        <v>-90747.35063420376</v>
      </c>
      <c r="V22" s="39">
        <f t="shared" si="2"/>
        <v>2327893.41699598</v>
      </c>
      <c r="W22" s="39">
        <f t="shared" si="2"/>
        <v>-1086907.5142321829</v>
      </c>
      <c r="X22" s="39">
        <f t="shared" si="2"/>
        <v>1025966.3191925846</v>
      </c>
      <c r="Y22" s="39">
        <f t="shared" si="2"/>
        <v>31053.730940185254</v>
      </c>
      <c r="Z22" s="39">
        <f t="shared" si="2"/>
        <v>52991.75896435435</v>
      </c>
      <c r="AA22" s="39"/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66" customFormat="1" ht="11.25">
      <c r="A23" s="52"/>
      <c r="C23" s="52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66" customFormat="1" ht="11.25">
      <c r="A24" s="52">
        <v>9</v>
      </c>
      <c r="B24" s="66" t="s">
        <v>836</v>
      </c>
      <c r="C24" s="52" t="s">
        <v>837</v>
      </c>
      <c r="D24" s="39">
        <v>103435568.41477573</v>
      </c>
      <c r="E24" s="39">
        <v>103182939.50682087</v>
      </c>
      <c r="F24" s="39">
        <v>7167470.722550717</v>
      </c>
      <c r="G24" s="39">
        <v>-15203991.321626972</v>
      </c>
      <c r="H24" s="39">
        <v>-2278081.328311367</v>
      </c>
      <c r="I24" s="39">
        <v>6926209.965539452</v>
      </c>
      <c r="J24" s="39">
        <v>-1897075.6576169736</v>
      </c>
      <c r="K24" s="39">
        <v>3749986.576424427</v>
      </c>
      <c r="L24" s="39">
        <v>1652721.6825075161</v>
      </c>
      <c r="M24" s="39">
        <v>135388.2684877154</v>
      </c>
      <c r="N24" s="39">
        <v>103182939.50682087</v>
      </c>
      <c r="O24" s="39">
        <v>7167470.722550717</v>
      </c>
      <c r="P24" s="39">
        <v>-15203991.321626972</v>
      </c>
      <c r="Q24" s="39">
        <v>-2278081.328311367</v>
      </c>
      <c r="R24" s="39">
        <v>5126093.923307646</v>
      </c>
      <c r="S24" s="39">
        <v>102644.2450041013</v>
      </c>
      <c r="T24" s="39">
        <v>1697471.7972277044</v>
      </c>
      <c r="U24" s="39">
        <v>-146184.24719954983</v>
      </c>
      <c r="V24" s="39">
        <v>3749986.576424427</v>
      </c>
      <c r="W24" s="39">
        <v>-1750891.4104174243</v>
      </c>
      <c r="X24" s="39">
        <v>1652721.6825075161</v>
      </c>
      <c r="Y24" s="39">
        <v>50024.229341162565</v>
      </c>
      <c r="Z24" s="39">
        <v>85364.03914655282</v>
      </c>
      <c r="AA24" s="39"/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66" customFormat="1" ht="11.25">
      <c r="A25" s="52"/>
      <c r="C25" s="52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66" customFormat="1" ht="11.25">
      <c r="A26" s="52">
        <v>10</v>
      </c>
      <c r="B26" s="71" t="s">
        <v>838</v>
      </c>
      <c r="C26" s="53" t="s">
        <v>821</v>
      </c>
      <c r="D26" s="39">
        <v>1418671982.89</v>
      </c>
      <c r="E26" s="39">
        <v>765738982.9261276</v>
      </c>
      <c r="F26" s="39">
        <v>173965441.73710346</v>
      </c>
      <c r="G26" s="39">
        <v>204457478.28616923</v>
      </c>
      <c r="H26" s="39">
        <v>119979387.66841</v>
      </c>
      <c r="I26" s="39">
        <v>109164449.41426864</v>
      </c>
      <c r="J26" s="39">
        <v>8435963.72</v>
      </c>
      <c r="K26" s="39">
        <v>22235672.571359012</v>
      </c>
      <c r="L26" s="39">
        <v>12877810.396562036</v>
      </c>
      <c r="M26" s="39">
        <v>1816796.17</v>
      </c>
      <c r="N26" s="39">
        <v>765738982.9261276</v>
      </c>
      <c r="O26" s="39">
        <v>173965441.73710346</v>
      </c>
      <c r="P26" s="39">
        <v>204457478.28616923</v>
      </c>
      <c r="Q26" s="39">
        <v>119979387.66841</v>
      </c>
      <c r="R26" s="39">
        <v>96957735.8261784</v>
      </c>
      <c r="S26" s="39">
        <v>200232.89281561863</v>
      </c>
      <c r="T26" s="39">
        <v>12006480.695274629</v>
      </c>
      <c r="U26" s="39">
        <v>988641.6030326869</v>
      </c>
      <c r="V26" s="39">
        <v>22235672.571359012</v>
      </c>
      <c r="W26" s="39">
        <v>7447322.116967313</v>
      </c>
      <c r="X26" s="39">
        <v>12877810.396562036</v>
      </c>
      <c r="Y26" s="39">
        <v>1359353</v>
      </c>
      <c r="Z26" s="39">
        <v>457443.17</v>
      </c>
      <c r="AA26" s="39"/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66" customFormat="1" ht="11.25">
      <c r="A27" s="52"/>
      <c r="B27" s="72"/>
      <c r="C27" s="5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66" customFormat="1" ht="11.25">
      <c r="A28" s="52">
        <v>11</v>
      </c>
      <c r="B28" s="72" t="s">
        <v>839</v>
      </c>
      <c r="C28" s="53" t="s">
        <v>840</v>
      </c>
      <c r="D28" s="39">
        <f aca="true" t="shared" si="3" ref="D28:Z28">(D24+D26)</f>
        <v>1522107551.3047757</v>
      </c>
      <c r="E28" s="39">
        <f t="shared" si="3"/>
        <v>868921922.4329485</v>
      </c>
      <c r="F28" s="39">
        <f t="shared" si="3"/>
        <v>181132912.45965418</v>
      </c>
      <c r="G28" s="39">
        <f t="shared" si="3"/>
        <v>189253486.96454227</v>
      </c>
      <c r="H28" s="39">
        <f t="shared" si="3"/>
        <v>117701306.34009863</v>
      </c>
      <c r="I28" s="39">
        <f t="shared" si="3"/>
        <v>116090659.3798081</v>
      </c>
      <c r="J28" s="39">
        <f t="shared" si="3"/>
        <v>6538888.062383027</v>
      </c>
      <c r="K28" s="39">
        <f t="shared" si="3"/>
        <v>25985659.14778344</v>
      </c>
      <c r="L28" s="39">
        <f t="shared" si="3"/>
        <v>14530532.079069553</v>
      </c>
      <c r="M28" s="39">
        <f t="shared" si="3"/>
        <v>1952184.4384877153</v>
      </c>
      <c r="N28" s="39">
        <f t="shared" si="3"/>
        <v>868921922.4329485</v>
      </c>
      <c r="O28" s="39">
        <f t="shared" si="3"/>
        <v>181132912.45965418</v>
      </c>
      <c r="P28" s="39">
        <f t="shared" si="3"/>
        <v>189253486.96454227</v>
      </c>
      <c r="Q28" s="39">
        <f t="shared" si="3"/>
        <v>117701306.34009863</v>
      </c>
      <c r="R28" s="39">
        <f t="shared" si="3"/>
        <v>102083829.74948604</v>
      </c>
      <c r="S28" s="39">
        <f t="shared" si="3"/>
        <v>302877.13781971997</v>
      </c>
      <c r="T28" s="39">
        <f t="shared" si="3"/>
        <v>13703952.492502334</v>
      </c>
      <c r="U28" s="39">
        <f t="shared" si="3"/>
        <v>842457.3558331371</v>
      </c>
      <c r="V28" s="39">
        <f t="shared" si="3"/>
        <v>25985659.14778344</v>
      </c>
      <c r="W28" s="39">
        <f t="shared" si="3"/>
        <v>5696430.7065498885</v>
      </c>
      <c r="X28" s="39">
        <f t="shared" si="3"/>
        <v>14530532.079069553</v>
      </c>
      <c r="Y28" s="39">
        <f t="shared" si="3"/>
        <v>1409377.2293411626</v>
      </c>
      <c r="Z28" s="39">
        <f t="shared" si="3"/>
        <v>542807.2091465528</v>
      </c>
      <c r="AA28" s="39"/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66" customFormat="1" ht="11.25">
      <c r="A29" s="52"/>
      <c r="C29" s="52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74" customFormat="1" ht="11.25">
      <c r="A30" s="73">
        <v>12</v>
      </c>
      <c r="B30" s="74" t="s">
        <v>841</v>
      </c>
      <c r="C30" s="75" t="s">
        <v>842</v>
      </c>
      <c r="D30" s="76">
        <f aca="true" t="shared" si="4" ref="D30:Z30">(D26/D28)</f>
        <v>0.932044507415978</v>
      </c>
      <c r="E30" s="76">
        <f t="shared" si="4"/>
        <v>0.8812517709095052</v>
      </c>
      <c r="F30" s="76">
        <f t="shared" si="4"/>
        <v>0.9604297715681726</v>
      </c>
      <c r="G30" s="76">
        <f t="shared" si="4"/>
        <v>1.0803366509409442</v>
      </c>
      <c r="H30" s="76">
        <f t="shared" si="4"/>
        <v>1.0193547667324</v>
      </c>
      <c r="I30" s="76">
        <f t="shared" si="4"/>
        <v>0.9403379220814027</v>
      </c>
      <c r="J30" s="76">
        <f t="shared" si="4"/>
        <v>1.2901220573770773</v>
      </c>
      <c r="K30" s="76">
        <f t="shared" si="4"/>
        <v>0.8556901498977639</v>
      </c>
      <c r="L30" s="76">
        <f t="shared" si="4"/>
        <v>0.8862586948974722</v>
      </c>
      <c r="M30" s="76">
        <f t="shared" si="4"/>
        <v>0.9306478087733372</v>
      </c>
      <c r="N30" s="76">
        <f t="shared" si="4"/>
        <v>0.8812517709095052</v>
      </c>
      <c r="O30" s="76">
        <f t="shared" si="4"/>
        <v>0.9604297715681726</v>
      </c>
      <c r="P30" s="76">
        <f t="shared" si="4"/>
        <v>1.0803366509409442</v>
      </c>
      <c r="Q30" s="76">
        <f t="shared" si="4"/>
        <v>1.0193547667324</v>
      </c>
      <c r="R30" s="76">
        <f t="shared" si="4"/>
        <v>0.9497854465698722</v>
      </c>
      <c r="S30" s="76">
        <f t="shared" si="4"/>
        <v>0.6611026974733307</v>
      </c>
      <c r="T30" s="76">
        <f t="shared" si="4"/>
        <v>0.8761326852120641</v>
      </c>
      <c r="U30" s="76">
        <f t="shared" si="4"/>
        <v>1.1735212425737358</v>
      </c>
      <c r="V30" s="76">
        <f t="shared" si="4"/>
        <v>0.8556901498977639</v>
      </c>
      <c r="W30" s="76">
        <f t="shared" si="4"/>
        <v>1.3073664019829485</v>
      </c>
      <c r="X30" s="76">
        <f t="shared" si="4"/>
        <v>0.8862586948974722</v>
      </c>
      <c r="Y30" s="76">
        <f t="shared" si="4"/>
        <v>0.9645061461901528</v>
      </c>
      <c r="Z30" s="76">
        <f t="shared" si="4"/>
        <v>0.842735988564394</v>
      </c>
      <c r="AA30" s="39"/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74" customFormat="1" ht="11.25">
      <c r="A31" s="73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39"/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74" customFormat="1" ht="22.5">
      <c r="A32" s="73">
        <v>13</v>
      </c>
      <c r="B32" s="74" t="s">
        <v>843</v>
      </c>
      <c r="C32" s="75" t="s">
        <v>844</v>
      </c>
      <c r="D32" s="76">
        <f aca="true" t="shared" si="5" ref="D32:Z32">(D30/$D30)</f>
        <v>1</v>
      </c>
      <c r="E32" s="76">
        <f t="shared" si="5"/>
        <v>0.9455039581239616</v>
      </c>
      <c r="F32" s="76">
        <f t="shared" si="5"/>
        <v>1.0304548376459945</v>
      </c>
      <c r="G32" s="76">
        <f t="shared" si="5"/>
        <v>1.1591041440028382</v>
      </c>
      <c r="H32" s="76">
        <f t="shared" si="5"/>
        <v>1.093676062271407</v>
      </c>
      <c r="I32" s="76">
        <f t="shared" si="5"/>
        <v>1.008898088663617</v>
      </c>
      <c r="J32" s="76">
        <f t="shared" si="5"/>
        <v>1.3841850331309198</v>
      </c>
      <c r="K32" s="76">
        <f t="shared" si="5"/>
        <v>0.9180786358262003</v>
      </c>
      <c r="L32" s="76">
        <f t="shared" si="5"/>
        <v>0.9508759376250782</v>
      </c>
      <c r="M32" s="76">
        <f t="shared" si="5"/>
        <v>0.9985014678681889</v>
      </c>
      <c r="N32" s="76">
        <f t="shared" si="5"/>
        <v>0.9455039581239616</v>
      </c>
      <c r="O32" s="76">
        <f t="shared" si="5"/>
        <v>1.0304548376459945</v>
      </c>
      <c r="P32" s="76">
        <f t="shared" si="5"/>
        <v>1.1591041440028382</v>
      </c>
      <c r="Q32" s="76">
        <f t="shared" si="5"/>
        <v>1.093676062271407</v>
      </c>
      <c r="R32" s="76">
        <f t="shared" si="5"/>
        <v>1.0190344334554147</v>
      </c>
      <c r="S32" s="76">
        <f t="shared" si="5"/>
        <v>0.7093037856166197</v>
      </c>
      <c r="T32" s="76">
        <f t="shared" si="5"/>
        <v>0.940011639187784</v>
      </c>
      <c r="U32" s="76">
        <f t="shared" si="5"/>
        <v>1.2590828369636913</v>
      </c>
      <c r="V32" s="76">
        <f t="shared" si="5"/>
        <v>0.9180786358262003</v>
      </c>
      <c r="W32" s="76">
        <f t="shared" si="5"/>
        <v>1.4026866652618573</v>
      </c>
      <c r="X32" s="76">
        <f t="shared" si="5"/>
        <v>0.9508759376250782</v>
      </c>
      <c r="Y32" s="76">
        <f t="shared" si="5"/>
        <v>1.0348284212995067</v>
      </c>
      <c r="Z32" s="76">
        <f t="shared" si="5"/>
        <v>0.9041799848172648</v>
      </c>
      <c r="AA32" s="77"/>
      <c r="AB32" s="77"/>
      <c r="AC32" s="77"/>
      <c r="AD32" s="77"/>
      <c r="AE32" s="77"/>
      <c r="AF32" s="77"/>
      <c r="AG32" s="77"/>
      <c r="AH32"/>
      <c r="AI32"/>
      <c r="AJ32"/>
      <c r="AK32"/>
      <c r="AL32"/>
      <c r="AM32"/>
      <c r="AN32"/>
    </row>
    <row r="33" spans="4:40" ht="11.25">
      <c r="D33" s="78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4:40" ht="11.25">
      <c r="D34" s="40"/>
      <c r="E34" s="40"/>
      <c r="F34" s="40"/>
      <c r="G34" s="40"/>
      <c r="H34" s="40"/>
      <c r="I34" s="40"/>
      <c r="J34" s="40"/>
      <c r="K34" s="40"/>
      <c r="L34" s="7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4:40" ht="11.25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4:40" ht="11.25"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5:28" ht="11.25"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5:28" ht="11.25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5:27" ht="11.25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5:27" ht="11.25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5:27" ht="11.25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</row>
    <row r="42" spans="5:27" ht="11.25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</row>
    <row r="43" spans="5:27" ht="11.25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</row>
    <row r="100" ht="12" thickBot="1"/>
    <row r="101" spans="2:4" ht="12" thickTop="1">
      <c r="B101" s="81" t="s">
        <v>820</v>
      </c>
      <c r="C101" s="82" t="s">
        <v>731</v>
      </c>
      <c r="D101" s="83"/>
    </row>
    <row r="102" spans="2:4" ht="12" thickBot="1">
      <c r="B102" s="84"/>
      <c r="C102" s="85" t="s">
        <v>845</v>
      </c>
      <c r="D102" s="86"/>
    </row>
    <row r="103" ht="12" thickTop="1"/>
  </sheetData>
  <printOptions horizontalCentered="1"/>
  <pageMargins left="0.5" right="0.5" top="1.25" bottom="1" header="0.5" footer="0.5"/>
  <pageSetup firstPageNumber="1" useFirstPageNumber="1" fitToWidth="2"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Costs versus Revenue&amp;RExhibit No. ___(CEP-13)
Page &amp;P+1 of &amp;N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R94"/>
  <sheetViews>
    <sheetView workbookViewId="0" topLeftCell="A1">
      <pane xSplit="4" ySplit="9" topLeftCell="L10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.33203125" style="40" customWidth="1"/>
    <col min="2" max="2" width="31" style="92" customWidth="1"/>
    <col min="3" max="3" width="14.16015625" style="93" customWidth="1"/>
    <col min="4" max="4" width="15.5" style="93" customWidth="1"/>
    <col min="5" max="5" width="14" style="40" bestFit="1" customWidth="1"/>
    <col min="6" max="6" width="13.16015625" style="40" bestFit="1" customWidth="1"/>
    <col min="7" max="10" width="12.5" style="40" bestFit="1" customWidth="1"/>
    <col min="11" max="11" width="12.16015625" style="40" bestFit="1" customWidth="1"/>
    <col min="12" max="12" width="12.83203125" style="40" bestFit="1" customWidth="1"/>
    <col min="13" max="14" width="11.16015625" style="40" bestFit="1" customWidth="1"/>
    <col min="15" max="15" width="13.16015625" style="40" hidden="1" customWidth="1"/>
    <col min="16" max="18" width="12.5" style="40" hidden="1" customWidth="1"/>
    <col min="19" max="19" width="13.83203125" style="40" hidden="1" customWidth="1"/>
    <col min="20" max="20" width="9.66015625" style="40" hidden="1" customWidth="1"/>
    <col min="21" max="21" width="11.5" style="40" hidden="1" customWidth="1"/>
    <col min="22" max="22" width="13.66015625" style="40" hidden="1" customWidth="1"/>
    <col min="23" max="23" width="12.16015625" style="40" hidden="1" customWidth="1"/>
    <col min="24" max="24" width="13.66015625" style="40" hidden="1" customWidth="1"/>
    <col min="25" max="25" width="11.5" style="40" hidden="1" customWidth="1"/>
    <col min="26" max="26" width="11.16015625" style="40" hidden="1" customWidth="1"/>
    <col min="27" max="27" width="10.33203125" style="40" hidden="1" customWidth="1"/>
    <col min="28" max="28" width="11.83203125" style="40" customWidth="1"/>
    <col min="29" max="16384" width="9.33203125" style="40" customWidth="1"/>
  </cols>
  <sheetData>
    <row r="1" spans="1:33" ht="11.25">
      <c r="A1" s="4">
        <v>39</v>
      </c>
      <c r="B1" s="2" t="s">
        <v>730</v>
      </c>
      <c r="C1" s="3">
        <v>1</v>
      </c>
      <c r="D1" s="9"/>
      <c r="E1" s="4"/>
      <c r="F1" s="4"/>
      <c r="G1" s="4"/>
      <c r="H1" s="4"/>
      <c r="I1" s="4"/>
      <c r="J1" s="4"/>
      <c r="K1" s="4" t="s">
        <v>731</v>
      </c>
      <c r="L1" s="4" t="s">
        <v>846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" thickBot="1">
      <c r="A2" s="4">
        <v>2</v>
      </c>
      <c r="B2" s="5" t="s">
        <v>732</v>
      </c>
      <c r="C2" s="6">
        <v>2</v>
      </c>
      <c r="D2" s="9"/>
      <c r="E2" s="4"/>
      <c r="F2" s="4"/>
      <c r="G2" s="4"/>
      <c r="H2" s="4"/>
      <c r="I2" s="4"/>
      <c r="J2" s="4"/>
      <c r="K2" s="9" t="s">
        <v>733</v>
      </c>
      <c r="L2" s="7" t="s">
        <v>847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1.25">
      <c r="A3" s="4"/>
      <c r="B3" s="8"/>
      <c r="C3" s="9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1">
      <c r="A4" s="40" t="s">
        <v>822</v>
      </c>
      <c r="B4" s="9" t="s">
        <v>734</v>
      </c>
      <c r="C4" s="9"/>
      <c r="D4" s="11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">
      <c r="A5" s="4"/>
      <c r="B5" s="7" t="s">
        <v>848</v>
      </c>
      <c r="C5" s="9"/>
      <c r="D5" s="14"/>
      <c r="E5" s="1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2" thickBot="1">
      <c r="A6" s="4"/>
      <c r="B6" s="15" t="s">
        <v>736</v>
      </c>
      <c r="C6" s="9"/>
      <c r="D6" s="16">
        <v>38290</v>
      </c>
      <c r="E6" s="4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44" s="88" customFormat="1" ht="21">
      <c r="A7" s="18"/>
      <c r="B7" s="19"/>
      <c r="C7" s="20" t="s">
        <v>738</v>
      </c>
      <c r="D7" s="20" t="s">
        <v>738</v>
      </c>
      <c r="E7" s="87" t="s">
        <v>822</v>
      </c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s="88" customFormat="1" ht="21">
      <c r="A8" s="25"/>
      <c r="B8" s="26"/>
      <c r="C8" s="27" t="s">
        <v>748</v>
      </c>
      <c r="D8" s="27"/>
      <c r="E8" s="89" t="s">
        <v>749</v>
      </c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s="88" customFormat="1" ht="12" thickBot="1">
      <c r="A9" s="31"/>
      <c r="B9" s="32"/>
      <c r="C9" s="33" t="s">
        <v>731</v>
      </c>
      <c r="D9" s="33" t="s">
        <v>846</v>
      </c>
      <c r="E9" s="33" t="s">
        <v>769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33" s="92" customFormat="1" ht="11.25">
      <c r="A10" s="8"/>
      <c r="B10" s="8" t="s">
        <v>775</v>
      </c>
      <c r="C10" s="9"/>
      <c r="D10" s="9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8"/>
      <c r="AB10" s="8"/>
      <c r="AC10" s="8"/>
      <c r="AD10" s="8"/>
      <c r="AE10" s="8"/>
      <c r="AF10" s="8"/>
      <c r="AG10" s="8"/>
    </row>
    <row r="11" spans="1:40" s="92" customFormat="1" ht="11.25">
      <c r="A11" s="9">
        <v>1</v>
      </c>
      <c r="B11" s="8" t="s">
        <v>776</v>
      </c>
      <c r="C11" s="9" t="s">
        <v>777</v>
      </c>
      <c r="D11" s="7" t="s">
        <v>847</v>
      </c>
      <c r="E11" s="39">
        <v>688608266.4646703</v>
      </c>
      <c r="F11" s="39">
        <v>348501247.9531187</v>
      </c>
      <c r="G11" s="39">
        <v>85042336.78980869</v>
      </c>
      <c r="H11" s="39">
        <v>102377674.6505266</v>
      </c>
      <c r="I11" s="39">
        <v>67496250.28463353</v>
      </c>
      <c r="J11" s="39">
        <v>64218871.89897546</v>
      </c>
      <c r="K11" s="39">
        <v>1464785.930883116</v>
      </c>
      <c r="L11" s="39">
        <v>16207610.314198943</v>
      </c>
      <c r="M11" s="39">
        <v>2944049.5062707514</v>
      </c>
      <c r="N11" s="39">
        <v>355439.1362544322</v>
      </c>
      <c r="O11" s="39">
        <v>348501247.9531187</v>
      </c>
      <c r="P11" s="39">
        <v>85042336.78980869</v>
      </c>
      <c r="Q11" s="39">
        <v>102377674.6505266</v>
      </c>
      <c r="R11" s="39">
        <v>67496250.28463353</v>
      </c>
      <c r="S11" s="39">
        <v>57473980.649777494</v>
      </c>
      <c r="T11" s="39">
        <v>171316.92654161804</v>
      </c>
      <c r="U11" s="39">
        <v>6573574.322656346</v>
      </c>
      <c r="V11" s="39">
        <v>83156.65362480193</v>
      </c>
      <c r="W11" s="39">
        <v>16207610.314198943</v>
      </c>
      <c r="X11" s="39">
        <v>1381629.2772583142</v>
      </c>
      <c r="Y11" s="39">
        <v>2944049.5062707514</v>
      </c>
      <c r="Z11" s="39">
        <v>91224.60385780415</v>
      </c>
      <c r="AA11" s="39">
        <v>264214.53239662806</v>
      </c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92" customFormat="1" ht="21">
      <c r="A12" s="9">
        <v>2</v>
      </c>
      <c r="B12" s="41" t="s">
        <v>778</v>
      </c>
      <c r="C12" s="9" t="s">
        <v>779</v>
      </c>
      <c r="D12" s="7" t="s">
        <v>847</v>
      </c>
      <c r="E12" s="39">
        <v>55853976.95397456</v>
      </c>
      <c r="F12" s="39">
        <v>27970301.232350323</v>
      </c>
      <c r="G12" s="39">
        <v>6825038.905717206</v>
      </c>
      <c r="H12" s="39">
        <v>8215569.289979104</v>
      </c>
      <c r="I12" s="39">
        <v>5416186.181196459</v>
      </c>
      <c r="J12" s="39">
        <v>5153435.517267393</v>
      </c>
      <c r="K12" s="39">
        <v>673180.6647631943</v>
      </c>
      <c r="L12" s="39">
        <v>1300518.837319233</v>
      </c>
      <c r="M12" s="39">
        <v>236291.31443041618</v>
      </c>
      <c r="N12" s="39">
        <v>63455.01095122498</v>
      </c>
      <c r="O12" s="39">
        <v>27970301.232350323</v>
      </c>
      <c r="P12" s="39">
        <v>6825038.905717206</v>
      </c>
      <c r="Q12" s="39">
        <v>8215569.289979104</v>
      </c>
      <c r="R12" s="39">
        <v>5416186.181196459</v>
      </c>
      <c r="S12" s="39">
        <v>4612078.701239901</v>
      </c>
      <c r="T12" s="39">
        <v>13750.144412960763</v>
      </c>
      <c r="U12" s="39">
        <v>527606.671614531</v>
      </c>
      <c r="V12" s="39">
        <v>38103.53589236438</v>
      </c>
      <c r="W12" s="39">
        <v>1300518.837319233</v>
      </c>
      <c r="X12" s="39">
        <v>635077.1288708299</v>
      </c>
      <c r="Y12" s="39">
        <v>236291.31443041618</v>
      </c>
      <c r="Z12" s="39">
        <v>42241.512650600846</v>
      </c>
      <c r="AA12" s="39">
        <v>21213.498300624135</v>
      </c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92" customFormat="1" ht="11.25">
      <c r="A13" s="9">
        <v>3</v>
      </c>
      <c r="B13" s="8" t="s">
        <v>780</v>
      </c>
      <c r="C13" s="9" t="s">
        <v>781</v>
      </c>
      <c r="D13" s="7" t="s">
        <v>847</v>
      </c>
      <c r="E13" s="39">
        <v>49791023.96395905</v>
      </c>
      <c r="F13" s="39">
        <v>24294243.624855787</v>
      </c>
      <c r="G13" s="39">
        <v>6148346.010106504</v>
      </c>
      <c r="H13" s="39">
        <v>7846239.147454066</v>
      </c>
      <c r="I13" s="39">
        <v>5000537.270917648</v>
      </c>
      <c r="J13" s="39">
        <v>4573153.561175969</v>
      </c>
      <c r="K13" s="39">
        <v>584467.0663402246</v>
      </c>
      <c r="L13" s="39">
        <v>1074602.8445517926</v>
      </c>
      <c r="M13" s="39">
        <v>213449.87412771684</v>
      </c>
      <c r="N13" s="39">
        <v>55984.56442934668</v>
      </c>
      <c r="O13" s="39">
        <v>24294243.624855787</v>
      </c>
      <c r="P13" s="39">
        <v>6148346.010106504</v>
      </c>
      <c r="Q13" s="39">
        <v>7846239.147454066</v>
      </c>
      <c r="R13" s="39">
        <v>5000537.270917648</v>
      </c>
      <c r="S13" s="39">
        <v>4102548.0589114954</v>
      </c>
      <c r="T13" s="39">
        <v>10259.38761474399</v>
      </c>
      <c r="U13" s="39">
        <v>460346.1146497304</v>
      </c>
      <c r="V13" s="39">
        <v>35355.354457866764</v>
      </c>
      <c r="W13" s="39">
        <v>1074602.8445517926</v>
      </c>
      <c r="X13" s="39">
        <v>549111.7118823578</v>
      </c>
      <c r="Y13" s="39">
        <v>213449.87412771684</v>
      </c>
      <c r="Z13" s="39">
        <v>29066.42457687069</v>
      </c>
      <c r="AA13" s="39">
        <v>26918.139852475993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92" customFormat="1" ht="11.25">
      <c r="A14" s="9">
        <v>4</v>
      </c>
      <c r="B14" s="8" t="s">
        <v>849</v>
      </c>
      <c r="C14" s="9" t="s">
        <v>850</v>
      </c>
      <c r="D14" s="7" t="s">
        <v>847</v>
      </c>
      <c r="E14" s="39">
        <v>17453025.869510368</v>
      </c>
      <c r="F14" s="39">
        <v>7221134.374761768</v>
      </c>
      <c r="G14" s="39">
        <v>2260490.194747101</v>
      </c>
      <c r="H14" s="39">
        <v>3687929.083539486</v>
      </c>
      <c r="I14" s="39">
        <v>2089662.4902052225</v>
      </c>
      <c r="J14" s="39">
        <v>1595991.867729423</v>
      </c>
      <c r="K14" s="39">
        <v>257952.8910326551</v>
      </c>
      <c r="L14" s="39">
        <v>249815.78435360902</v>
      </c>
      <c r="M14" s="39">
        <v>69852.27365072958</v>
      </c>
      <c r="N14" s="39">
        <v>20196.90949038937</v>
      </c>
      <c r="O14" s="39">
        <v>7221134.374761768</v>
      </c>
      <c r="P14" s="39">
        <v>2260490.194747101</v>
      </c>
      <c r="Q14" s="39">
        <v>3687929.083539486</v>
      </c>
      <c r="R14" s="39">
        <v>2089662.4902052225</v>
      </c>
      <c r="S14" s="39">
        <v>1452189.4048984735</v>
      </c>
      <c r="T14" s="39">
        <v>322.2303547869444</v>
      </c>
      <c r="U14" s="39">
        <v>143480.23247616278</v>
      </c>
      <c r="V14" s="39">
        <v>16666.05772710211</v>
      </c>
      <c r="W14" s="39">
        <v>249815.78435360902</v>
      </c>
      <c r="X14" s="39">
        <v>241286.833305553</v>
      </c>
      <c r="Y14" s="39">
        <v>69852.27365072958</v>
      </c>
      <c r="Z14" s="39">
        <v>15944.832263447568</v>
      </c>
      <c r="AA14" s="39">
        <v>4252.077226941803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92" customFormat="1" ht="21">
      <c r="A15" s="9">
        <v>5</v>
      </c>
      <c r="B15" s="8" t="s">
        <v>827</v>
      </c>
      <c r="C15" s="42" t="s">
        <v>851</v>
      </c>
      <c r="D15" s="42" t="s">
        <v>852</v>
      </c>
      <c r="E15" s="39">
        <f aca="true" t="shared" si="0" ref="E15:AA15">(E11+E12+E13+E14)</f>
        <v>811706293.2521144</v>
      </c>
      <c r="F15" s="39">
        <f t="shared" si="0"/>
        <v>407986927.18508655</v>
      </c>
      <c r="G15" s="39">
        <f t="shared" si="0"/>
        <v>100276211.90037951</v>
      </c>
      <c r="H15" s="39">
        <f t="shared" si="0"/>
        <v>122127412.17149925</v>
      </c>
      <c r="I15" s="39">
        <f t="shared" si="0"/>
        <v>80002636.22695288</v>
      </c>
      <c r="J15" s="39">
        <f t="shared" si="0"/>
        <v>75541452.84514825</v>
      </c>
      <c r="K15" s="39">
        <f t="shared" si="0"/>
        <v>2980386.5530191907</v>
      </c>
      <c r="L15" s="39">
        <f t="shared" si="0"/>
        <v>18832547.78042358</v>
      </c>
      <c r="M15" s="39">
        <f t="shared" si="0"/>
        <v>3463642.968479614</v>
      </c>
      <c r="N15" s="39">
        <f t="shared" si="0"/>
        <v>495075.6211253933</v>
      </c>
      <c r="O15" s="39">
        <f t="shared" si="0"/>
        <v>407986927.18508655</v>
      </c>
      <c r="P15" s="39">
        <f t="shared" si="0"/>
        <v>100276211.90037951</v>
      </c>
      <c r="Q15" s="39">
        <f t="shared" si="0"/>
        <v>122127412.17149925</v>
      </c>
      <c r="R15" s="39">
        <f t="shared" si="0"/>
        <v>80002636.22695288</v>
      </c>
      <c r="S15" s="39">
        <f t="shared" si="0"/>
        <v>67640796.81482737</v>
      </c>
      <c r="T15" s="39">
        <f t="shared" si="0"/>
        <v>195648.68892410974</v>
      </c>
      <c r="U15" s="39">
        <f t="shared" si="0"/>
        <v>7705007.3413967695</v>
      </c>
      <c r="V15" s="39">
        <f t="shared" si="0"/>
        <v>173281.60170213517</v>
      </c>
      <c r="W15" s="39">
        <f t="shared" si="0"/>
        <v>18832547.78042358</v>
      </c>
      <c r="X15" s="39">
        <f t="shared" si="0"/>
        <v>2807104.951317055</v>
      </c>
      <c r="Y15" s="39">
        <f t="shared" si="0"/>
        <v>3463642.968479614</v>
      </c>
      <c r="Z15" s="39">
        <f t="shared" si="0"/>
        <v>178477.37334872325</v>
      </c>
      <c r="AA15" s="39">
        <f t="shared" si="0"/>
        <v>316598.24777667003</v>
      </c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92" customFormat="1" ht="11.25">
      <c r="A16" s="9"/>
      <c r="B16" s="8"/>
      <c r="C16" s="42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92" customFormat="1" ht="21">
      <c r="A17" s="9">
        <v>6</v>
      </c>
      <c r="B17" s="8" t="s">
        <v>829</v>
      </c>
      <c r="C17" s="9" t="s">
        <v>830</v>
      </c>
      <c r="D17" s="7" t="s">
        <v>847</v>
      </c>
      <c r="E17" s="39">
        <v>88648489.05607437</v>
      </c>
      <c r="F17" s="39">
        <v>44328493.11557355</v>
      </c>
      <c r="G17" s="39">
        <v>10811816.273882702</v>
      </c>
      <c r="H17" s="39">
        <v>13005143.696373554</v>
      </c>
      <c r="I17" s="39">
        <v>8570685.594750559</v>
      </c>
      <c r="J17" s="39">
        <v>8158104.460197224</v>
      </c>
      <c r="K17" s="39">
        <v>1231378.1109961192</v>
      </c>
      <c r="L17" s="39">
        <v>2057318.2306441842</v>
      </c>
      <c r="M17" s="39">
        <v>374555.6543609011</v>
      </c>
      <c r="N17" s="39">
        <v>110993.91929560599</v>
      </c>
      <c r="O17" s="39">
        <v>44328493.11557355</v>
      </c>
      <c r="P17" s="39">
        <v>10811816.273882702</v>
      </c>
      <c r="Q17" s="39">
        <v>13005143.696373554</v>
      </c>
      <c r="R17" s="39">
        <v>8570685.594750559</v>
      </c>
      <c r="S17" s="39">
        <v>7299876.376836899</v>
      </c>
      <c r="T17" s="39">
        <v>21797.782299512495</v>
      </c>
      <c r="U17" s="39">
        <v>836430.3010608137</v>
      </c>
      <c r="V17" s="39">
        <v>69698.7636534652</v>
      </c>
      <c r="W17" s="39">
        <v>2057318.2306441842</v>
      </c>
      <c r="X17" s="39">
        <v>1161679.3473426541</v>
      </c>
      <c r="Y17" s="39">
        <v>374555.6543609011</v>
      </c>
      <c r="Z17" s="39">
        <v>77267.92639181497</v>
      </c>
      <c r="AA17" s="39">
        <v>33725.99290379102</v>
      </c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92" customFormat="1" ht="11.25">
      <c r="A18" s="9"/>
      <c r="B18" s="8"/>
      <c r="C18" s="9"/>
      <c r="D18" s="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92" customFormat="1" ht="11.25">
      <c r="A19" s="9">
        <v>7</v>
      </c>
      <c r="B19" s="8" t="s">
        <v>831</v>
      </c>
      <c r="C19" s="9" t="s">
        <v>853</v>
      </c>
      <c r="D19" s="9" t="s">
        <v>852</v>
      </c>
      <c r="E19" s="39">
        <f aca="true" t="shared" si="1" ref="E19:AA19">(E15+E17)</f>
        <v>900354782.3081888</v>
      </c>
      <c r="F19" s="39">
        <f t="shared" si="1"/>
        <v>452315420.3006601</v>
      </c>
      <c r="G19" s="39">
        <f t="shared" si="1"/>
        <v>111088028.17426221</v>
      </c>
      <c r="H19" s="39">
        <f t="shared" si="1"/>
        <v>135132555.8678728</v>
      </c>
      <c r="I19" s="39">
        <f t="shared" si="1"/>
        <v>88573321.82170343</v>
      </c>
      <c r="J19" s="39">
        <f t="shared" si="1"/>
        <v>83699557.30534548</v>
      </c>
      <c r="K19" s="39">
        <f t="shared" si="1"/>
        <v>4211764.66401531</v>
      </c>
      <c r="L19" s="39">
        <f t="shared" si="1"/>
        <v>20889866.011067767</v>
      </c>
      <c r="M19" s="39">
        <f t="shared" si="1"/>
        <v>3838198.622840515</v>
      </c>
      <c r="N19" s="39">
        <f t="shared" si="1"/>
        <v>606069.5404209993</v>
      </c>
      <c r="O19" s="39">
        <f t="shared" si="1"/>
        <v>452315420.3006601</v>
      </c>
      <c r="P19" s="39">
        <f t="shared" si="1"/>
        <v>111088028.17426221</v>
      </c>
      <c r="Q19" s="39">
        <f t="shared" si="1"/>
        <v>135132555.8678728</v>
      </c>
      <c r="R19" s="39">
        <f t="shared" si="1"/>
        <v>88573321.82170343</v>
      </c>
      <c r="S19" s="39">
        <f t="shared" si="1"/>
        <v>74940673.19166426</v>
      </c>
      <c r="T19" s="39">
        <f t="shared" si="1"/>
        <v>217446.47122362224</v>
      </c>
      <c r="U19" s="39">
        <f t="shared" si="1"/>
        <v>8541437.642457584</v>
      </c>
      <c r="V19" s="39">
        <f t="shared" si="1"/>
        <v>242980.36535560037</v>
      </c>
      <c r="W19" s="39">
        <f t="shared" si="1"/>
        <v>20889866.011067767</v>
      </c>
      <c r="X19" s="39">
        <f t="shared" si="1"/>
        <v>3968784.2986597093</v>
      </c>
      <c r="Y19" s="39">
        <f t="shared" si="1"/>
        <v>3838198.622840515</v>
      </c>
      <c r="Z19" s="39">
        <f t="shared" si="1"/>
        <v>255745.29974053823</v>
      </c>
      <c r="AA19" s="39">
        <f t="shared" si="1"/>
        <v>350324.24068046105</v>
      </c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92" customFormat="1" ht="11.25">
      <c r="A20" s="9"/>
      <c r="B20" s="8"/>
      <c r="C20" s="9"/>
      <c r="D20" s="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92" customFormat="1" ht="11.25">
      <c r="A21" s="9">
        <v>8</v>
      </c>
      <c r="B21" s="8" t="s">
        <v>798</v>
      </c>
      <c r="C21" s="7" t="s">
        <v>799</v>
      </c>
      <c r="D21" s="7" t="s">
        <v>847</v>
      </c>
      <c r="E21" s="39">
        <v>1475502755.4419513</v>
      </c>
      <c r="F21" s="39">
        <v>731754280.3701721</v>
      </c>
      <c r="G21" s="39">
        <v>178485629.16198626</v>
      </c>
      <c r="H21" s="39">
        <v>214712046.25160444</v>
      </c>
      <c r="I21" s="39">
        <v>141506003.9724826</v>
      </c>
      <c r="J21" s="39">
        <v>134687963.40635058</v>
      </c>
      <c r="K21" s="39">
        <v>31662148.268524334</v>
      </c>
      <c r="L21" s="39">
        <v>33968525.772797935</v>
      </c>
      <c r="M21" s="39">
        <v>6182855.077493495</v>
      </c>
      <c r="N21" s="39">
        <v>2543303.1605397686</v>
      </c>
      <c r="O21" s="39">
        <v>731754280.3701721</v>
      </c>
      <c r="P21" s="39">
        <v>178485629.16198626</v>
      </c>
      <c r="Q21" s="39">
        <v>214712046.25160444</v>
      </c>
      <c r="R21" s="39">
        <v>141506003.9724826</v>
      </c>
      <c r="S21" s="39">
        <v>120521234.70073071</v>
      </c>
      <c r="T21" s="39">
        <v>359816.2689014987</v>
      </c>
      <c r="U21" s="39">
        <v>13806912.436718361</v>
      </c>
      <c r="V21" s="39">
        <v>1792148.6253671148</v>
      </c>
      <c r="W21" s="39">
        <v>33968525.772797935</v>
      </c>
      <c r="X21" s="39">
        <v>29869999.643157218</v>
      </c>
      <c r="Y21" s="39">
        <v>6182855.077493495</v>
      </c>
      <c r="Z21" s="39">
        <v>1986772.8035542278</v>
      </c>
      <c r="AA21" s="39">
        <v>556530.3569855408</v>
      </c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92" customFormat="1" ht="11.25">
      <c r="A22" s="9">
        <v>9</v>
      </c>
      <c r="B22" s="8" t="s">
        <v>800</v>
      </c>
      <c r="C22" s="9" t="s">
        <v>801</v>
      </c>
      <c r="D22" s="7" t="s">
        <v>847</v>
      </c>
      <c r="E22" s="39">
        <v>3693588.141191688</v>
      </c>
      <c r="F22" s="39">
        <v>1757593.009443463</v>
      </c>
      <c r="G22" s="39">
        <v>428519.4069399691</v>
      </c>
      <c r="H22" s="39">
        <v>515131.3506387935</v>
      </c>
      <c r="I22" s="39">
        <v>339379.71628659964</v>
      </c>
      <c r="J22" s="39">
        <v>323150.47562650347</v>
      </c>
      <c r="K22" s="39">
        <v>218468.23046013026</v>
      </c>
      <c r="L22" s="39">
        <v>81443.20528228069</v>
      </c>
      <c r="M22" s="39">
        <v>14853.269031603191</v>
      </c>
      <c r="N22" s="39">
        <v>15049.477482344759</v>
      </c>
      <c r="O22" s="39">
        <v>1757593.009443463</v>
      </c>
      <c r="P22" s="39">
        <v>428519.4069399691</v>
      </c>
      <c r="Q22" s="39">
        <v>515131.3506387935</v>
      </c>
      <c r="R22" s="39">
        <v>339379.71628659964</v>
      </c>
      <c r="S22" s="39">
        <v>289113.47170403134</v>
      </c>
      <c r="T22" s="39">
        <v>864.4680948538615</v>
      </c>
      <c r="U22" s="39">
        <v>33172.53582761827</v>
      </c>
      <c r="V22" s="39">
        <v>12365.791972957504</v>
      </c>
      <c r="W22" s="39">
        <v>81443.20528228069</v>
      </c>
      <c r="X22" s="39">
        <v>206102.43848717277</v>
      </c>
      <c r="Y22" s="39">
        <v>14853.269031603191</v>
      </c>
      <c r="Z22" s="39">
        <v>13708.695159838364</v>
      </c>
      <c r="AA22" s="39">
        <v>1340.782322506395</v>
      </c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92" customFormat="1" ht="11.25">
      <c r="A23" s="9">
        <v>10</v>
      </c>
      <c r="B23" s="8" t="s">
        <v>855</v>
      </c>
      <c r="C23" s="9" t="s">
        <v>803</v>
      </c>
      <c r="D23" s="7" t="s">
        <v>847</v>
      </c>
      <c r="E23" s="39">
        <v>186347686.13</v>
      </c>
      <c r="F23" s="39">
        <v>94621346.63302515</v>
      </c>
      <c r="G23" s="39">
        <v>23069665.80157502</v>
      </c>
      <c r="H23" s="39">
        <v>27732485.181973867</v>
      </c>
      <c r="I23" s="39">
        <v>18270763.2554481</v>
      </c>
      <c r="J23" s="39">
        <v>17397049.831555955</v>
      </c>
      <c r="K23" s="39">
        <v>0</v>
      </c>
      <c r="L23" s="39">
        <v>4384556.4453852</v>
      </c>
      <c r="M23" s="39">
        <v>799636.9524238895</v>
      </c>
      <c r="N23" s="39">
        <v>72182.02861280275</v>
      </c>
      <c r="O23" s="39">
        <v>94621346.63302515</v>
      </c>
      <c r="P23" s="39">
        <v>23069665.80157502</v>
      </c>
      <c r="Q23" s="39">
        <v>27732485.181973867</v>
      </c>
      <c r="R23" s="39">
        <v>18270763.2554481</v>
      </c>
      <c r="S23" s="39">
        <v>15564642.027705124</v>
      </c>
      <c r="T23" s="39">
        <v>46539.29255343301</v>
      </c>
      <c r="U23" s="39">
        <v>1785868.5112973999</v>
      </c>
      <c r="V23" s="39">
        <v>0</v>
      </c>
      <c r="W23" s="39">
        <v>4384556.4453852</v>
      </c>
      <c r="X23" s="39">
        <v>0</v>
      </c>
      <c r="Y23" s="39">
        <v>799636.9524238895</v>
      </c>
      <c r="Z23" s="39">
        <v>0</v>
      </c>
      <c r="AA23" s="39">
        <v>72182.02861280275</v>
      </c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92" customFormat="1" ht="11.25">
      <c r="A24" s="9">
        <v>11</v>
      </c>
      <c r="B24" s="8" t="s">
        <v>804</v>
      </c>
      <c r="C24" s="9" t="s">
        <v>805</v>
      </c>
      <c r="D24" s="7" t="s">
        <v>847</v>
      </c>
      <c r="E24" s="39">
        <v>5132396.124686425</v>
      </c>
      <c r="F24" s="39">
        <v>2545337.729084525</v>
      </c>
      <c r="G24" s="39">
        <v>620845.300386317</v>
      </c>
      <c r="H24" s="39">
        <v>746855.4498057533</v>
      </c>
      <c r="I24" s="39">
        <v>492215.188165268</v>
      </c>
      <c r="J24" s="39">
        <v>468499.2819424501</v>
      </c>
      <c r="K24" s="39">
        <v>110133.77404635717</v>
      </c>
      <c r="L24" s="39">
        <v>118156.28903071735</v>
      </c>
      <c r="M24" s="39">
        <v>21506.473859291837</v>
      </c>
      <c r="N24" s="39">
        <v>8846.638365746232</v>
      </c>
      <c r="O24" s="39">
        <v>2545337.729084525</v>
      </c>
      <c r="P24" s="39">
        <v>620845.300386317</v>
      </c>
      <c r="Q24" s="39">
        <v>746855.4498057533</v>
      </c>
      <c r="R24" s="39">
        <v>492215.188165268</v>
      </c>
      <c r="S24" s="39">
        <v>419221.66233785026</v>
      </c>
      <c r="T24" s="39">
        <v>1251.5866997185242</v>
      </c>
      <c r="U24" s="39">
        <v>48026.032904881264</v>
      </c>
      <c r="V24" s="39">
        <v>6233.818693846653</v>
      </c>
      <c r="W24" s="39">
        <v>118156.28903071735</v>
      </c>
      <c r="X24" s="39">
        <v>103899.95535251051</v>
      </c>
      <c r="Y24" s="39">
        <v>21506.473859291837</v>
      </c>
      <c r="Z24" s="39">
        <v>6910.800403446123</v>
      </c>
      <c r="AA24" s="39">
        <v>1935.8379623001085</v>
      </c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92" customFormat="1" ht="11.25">
      <c r="A25" s="9">
        <v>12</v>
      </c>
      <c r="B25" s="8" t="s">
        <v>806</v>
      </c>
      <c r="C25" s="9" t="s">
        <v>807</v>
      </c>
      <c r="D25" s="7" t="s">
        <v>847</v>
      </c>
      <c r="E25" s="39">
        <v>112920327.51414292</v>
      </c>
      <c r="F25" s="39">
        <v>57217778.2068244</v>
      </c>
      <c r="G25" s="39">
        <v>13950630.127808746</v>
      </c>
      <c r="H25" s="39">
        <v>16770995.809965067</v>
      </c>
      <c r="I25" s="39">
        <v>11049316.004210638</v>
      </c>
      <c r="J25" s="39">
        <v>10520704.905748224</v>
      </c>
      <c r="K25" s="39">
        <v>218395.41700982966</v>
      </c>
      <c r="L25" s="39">
        <v>2651624.353201384</v>
      </c>
      <c r="M25" s="39">
        <v>483537.47435256885</v>
      </c>
      <c r="N25" s="39">
        <v>57345.21502205909</v>
      </c>
      <c r="O25" s="39">
        <v>57217778.2068244</v>
      </c>
      <c r="P25" s="39">
        <v>13950630.127808746</v>
      </c>
      <c r="Q25" s="39">
        <v>16770995.809965067</v>
      </c>
      <c r="R25" s="39">
        <v>11049316.004210638</v>
      </c>
      <c r="S25" s="39">
        <v>9412661.89290268</v>
      </c>
      <c r="T25" s="39">
        <v>28142.005409571753</v>
      </c>
      <c r="U25" s="39">
        <v>1079901.0074359712</v>
      </c>
      <c r="V25" s="39">
        <v>12361.670568315032</v>
      </c>
      <c r="W25" s="39">
        <v>2651624.353201384</v>
      </c>
      <c r="X25" s="39">
        <v>206033.74644151464</v>
      </c>
      <c r="Y25" s="39">
        <v>483537.47435256885</v>
      </c>
      <c r="Z25" s="39">
        <v>13704.126177924589</v>
      </c>
      <c r="AA25" s="39">
        <v>43641.0888441345</v>
      </c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92" customFormat="1" ht="11.25">
      <c r="A26" s="9">
        <v>13</v>
      </c>
      <c r="B26" s="8" t="s">
        <v>808</v>
      </c>
      <c r="C26" s="9" t="s">
        <v>809</v>
      </c>
      <c r="D26" s="7" t="s">
        <v>847</v>
      </c>
      <c r="E26" s="39">
        <v>-671852738.2029765</v>
      </c>
      <c r="F26" s="39">
        <v>-332390447.36459893</v>
      </c>
      <c r="G26" s="39">
        <v>-81067890.12358813</v>
      </c>
      <c r="H26" s="39">
        <v>-97507971.37417561</v>
      </c>
      <c r="I26" s="39">
        <v>-64258132.387295276</v>
      </c>
      <c r="J26" s="39">
        <v>-61166752.113390125</v>
      </c>
      <c r="K26" s="39">
        <v>-15973465.649825007</v>
      </c>
      <c r="L26" s="39">
        <v>-15424214.015815116</v>
      </c>
      <c r="M26" s="39">
        <v>-2808591.1922858087</v>
      </c>
      <c r="N26" s="39">
        <v>-1255273.9820024343</v>
      </c>
      <c r="O26" s="39">
        <v>-332390447.36459893</v>
      </c>
      <c r="P26" s="39">
        <v>-81067890.12358813</v>
      </c>
      <c r="Q26" s="39">
        <v>-97507971.37417561</v>
      </c>
      <c r="R26" s="39">
        <v>-64258132.387295276</v>
      </c>
      <c r="S26" s="39">
        <v>-54731302.05579692</v>
      </c>
      <c r="T26" s="39">
        <v>-163450.92834331313</v>
      </c>
      <c r="U26" s="39">
        <v>-6271999.129249894</v>
      </c>
      <c r="V26" s="39">
        <v>-904133.9919168068</v>
      </c>
      <c r="W26" s="39">
        <v>-15424214.015815116</v>
      </c>
      <c r="X26" s="39">
        <v>-15069331.6579082</v>
      </c>
      <c r="Y26" s="39">
        <v>-2808591.1922858087</v>
      </c>
      <c r="Z26" s="39">
        <v>-1002321.3479525241</v>
      </c>
      <c r="AA26" s="39">
        <v>-252952.63404991027</v>
      </c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92" customFormat="1" ht="11.25">
      <c r="A27" s="9">
        <v>14</v>
      </c>
      <c r="B27" s="8" t="s">
        <v>810</v>
      </c>
      <c r="C27" s="9" t="s">
        <v>811</v>
      </c>
      <c r="D27" s="7" t="s">
        <v>847</v>
      </c>
      <c r="E27" s="39">
        <v>-139721109.12039694</v>
      </c>
      <c r="F27" s="39">
        <v>-69447850.180012</v>
      </c>
      <c r="G27" s="39">
        <v>-16936782.67204669</v>
      </c>
      <c r="H27" s="39">
        <v>-20369282.8834068</v>
      </c>
      <c r="I27" s="39">
        <v>-13422730.04522883</v>
      </c>
      <c r="J27" s="39">
        <v>-12777716.031473745</v>
      </c>
      <c r="K27" s="39">
        <v>-2733727.072767533</v>
      </c>
      <c r="L27" s="39">
        <v>-3221778.124064302</v>
      </c>
      <c r="M27" s="39">
        <v>-586828.1617837901</v>
      </c>
      <c r="N27" s="39">
        <v>-224413.9496132808</v>
      </c>
      <c r="O27" s="39">
        <v>-69447850.180012</v>
      </c>
      <c r="P27" s="39">
        <v>-16936782.67204669</v>
      </c>
      <c r="Q27" s="39">
        <v>-20369282.8834068</v>
      </c>
      <c r="R27" s="39">
        <v>-13422730.04522883</v>
      </c>
      <c r="S27" s="39">
        <v>-11433067.591316156</v>
      </c>
      <c r="T27" s="39">
        <v>-34151.9225585926</v>
      </c>
      <c r="U27" s="39">
        <v>-1310496.5175989957</v>
      </c>
      <c r="V27" s="39">
        <v>-154735.08537825878</v>
      </c>
      <c r="W27" s="39">
        <v>-3221778.124064302</v>
      </c>
      <c r="X27" s="39">
        <v>-2578991.987389274</v>
      </c>
      <c r="Y27" s="39">
        <v>-586828.1617837901</v>
      </c>
      <c r="Z27" s="39">
        <v>-171539.0425959741</v>
      </c>
      <c r="AA27" s="39">
        <v>-52874.907017306694</v>
      </c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92" customFormat="1" ht="11.25">
      <c r="A28" s="9">
        <v>15</v>
      </c>
      <c r="B28" s="8" t="s">
        <v>812</v>
      </c>
      <c r="C28" s="9" t="s">
        <v>813</v>
      </c>
      <c r="D28" s="7" t="s">
        <v>847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92" customFormat="1" ht="11.25">
      <c r="A29" s="9">
        <v>16</v>
      </c>
      <c r="B29" s="8" t="s">
        <v>814</v>
      </c>
      <c r="C29" s="9" t="s">
        <v>815</v>
      </c>
      <c r="D29" s="7" t="s">
        <v>847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92" customFormat="1" ht="11.25">
      <c r="A30" s="9">
        <v>17</v>
      </c>
      <c r="B30" s="8" t="s">
        <v>856</v>
      </c>
      <c r="C30" s="9" t="s">
        <v>857</v>
      </c>
      <c r="D30" s="7" t="s">
        <v>847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92" customFormat="1" ht="11.25">
      <c r="A31" s="9"/>
      <c r="B31" s="8"/>
      <c r="C31" s="9"/>
      <c r="D31" s="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92" customFormat="1" ht="31.5">
      <c r="A32" s="9">
        <v>18</v>
      </c>
      <c r="B32" s="8" t="s">
        <v>816</v>
      </c>
      <c r="C32" s="7" t="s">
        <v>858</v>
      </c>
      <c r="D32" s="9" t="s">
        <v>852</v>
      </c>
      <c r="E32" s="39">
        <f aca="true" t="shared" si="2" ref="E32:AA32">(E21+E22+E23+E24+E25+E26+E27+E28+E29+E30)</f>
        <v>972022906.0285989</v>
      </c>
      <c r="F32" s="39">
        <f t="shared" si="2"/>
        <v>486058038.4039388</v>
      </c>
      <c r="G32" s="39">
        <f t="shared" si="2"/>
        <v>118550617.0030615</v>
      </c>
      <c r="H32" s="39">
        <f t="shared" si="2"/>
        <v>142600259.78640556</v>
      </c>
      <c r="I32" s="39">
        <f t="shared" si="2"/>
        <v>93976815.70406912</v>
      </c>
      <c r="J32" s="39">
        <f t="shared" si="2"/>
        <v>89452899.75635986</v>
      </c>
      <c r="K32" s="39">
        <f t="shared" si="2"/>
        <v>13501952.967448112</v>
      </c>
      <c r="L32" s="39">
        <f t="shared" si="2"/>
        <v>22558313.925818093</v>
      </c>
      <c r="M32" s="39">
        <f t="shared" si="2"/>
        <v>4106969.8930912493</v>
      </c>
      <c r="N32" s="39">
        <f t="shared" si="2"/>
        <v>1217038.5884070063</v>
      </c>
      <c r="O32" s="39">
        <f t="shared" si="2"/>
        <v>486058038.4039388</v>
      </c>
      <c r="P32" s="39">
        <f t="shared" si="2"/>
        <v>118550617.0030615</v>
      </c>
      <c r="Q32" s="39">
        <f t="shared" si="2"/>
        <v>142600259.78640556</v>
      </c>
      <c r="R32" s="39">
        <f t="shared" si="2"/>
        <v>93976815.70406912</v>
      </c>
      <c r="S32" s="39">
        <f t="shared" si="2"/>
        <v>80042504.1082673</v>
      </c>
      <c r="T32" s="39">
        <f t="shared" si="2"/>
        <v>239010.77075717007</v>
      </c>
      <c r="U32" s="39">
        <f t="shared" si="2"/>
        <v>9171384.877335342</v>
      </c>
      <c r="V32" s="39">
        <f t="shared" si="2"/>
        <v>764240.8293071685</v>
      </c>
      <c r="W32" s="39">
        <f t="shared" si="2"/>
        <v>22558313.925818093</v>
      </c>
      <c r="X32" s="39">
        <f t="shared" si="2"/>
        <v>12737712.138140941</v>
      </c>
      <c r="Y32" s="39">
        <f t="shared" si="2"/>
        <v>4106969.8930912493</v>
      </c>
      <c r="Z32" s="39">
        <f t="shared" si="2"/>
        <v>847236.0347469389</v>
      </c>
      <c r="AA32" s="39">
        <f t="shared" si="2"/>
        <v>369802.55366006756</v>
      </c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" ht="11.25">
      <c r="A33" s="10"/>
      <c r="C33" s="9"/>
      <c r="D33" s="7"/>
    </row>
    <row r="34" spans="1:4" ht="11.25">
      <c r="A34" s="10"/>
      <c r="C34" s="9"/>
      <c r="D34" s="7"/>
    </row>
    <row r="35" spans="1:4" ht="11.25">
      <c r="A35" s="10"/>
      <c r="C35" s="9"/>
      <c r="D35" s="7"/>
    </row>
    <row r="36" ht="11.25">
      <c r="A36" s="10"/>
    </row>
    <row r="37" ht="11.25">
      <c r="A37" s="10"/>
    </row>
    <row r="59" spans="2:3" ht="11.25">
      <c r="B59" s="40"/>
      <c r="C59" s="40"/>
    </row>
    <row r="60" spans="2:3" ht="11.25">
      <c r="B60" s="40"/>
      <c r="C60" s="40"/>
    </row>
    <row r="92" ht="12" thickBot="1"/>
    <row r="93" spans="2:4" ht="12" thickTop="1">
      <c r="B93" s="94" t="s">
        <v>820</v>
      </c>
      <c r="C93" s="95" t="s">
        <v>731</v>
      </c>
      <c r="D93" s="96"/>
    </row>
    <row r="94" spans="2:4" ht="12" thickBot="1">
      <c r="B94" s="97"/>
      <c r="C94" s="98" t="s">
        <v>845</v>
      </c>
      <c r="D94" s="96"/>
    </row>
    <row r="95" ht="12" thickTop="1"/>
  </sheetData>
  <printOptions horizontalCentered="1"/>
  <pageMargins left="0.5" right="0.5" top="1.25" bottom="0.75" header="0.5" footer="0.5"/>
  <pageSetup firstPageNumber="4" useFirstPageNumber="1"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Energy Costs versus Revenue&amp;RExhibit No. ___(CEP-13)
Page &amp;P-1 of &amp;N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2"/>
  <sheetViews>
    <sheetView workbookViewId="0" topLeftCell="A1">
      <pane xSplit="4" ySplit="9" topLeftCell="L2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" style="40" bestFit="1" customWidth="1"/>
    <col min="2" max="2" width="32.33203125" style="92" bestFit="1" customWidth="1"/>
    <col min="3" max="3" width="19" style="93" bestFit="1" customWidth="1"/>
    <col min="4" max="4" width="15.16015625" style="93" bestFit="1" customWidth="1"/>
    <col min="5" max="5" width="12.66015625" style="40" bestFit="1" customWidth="1"/>
    <col min="6" max="6" width="13" style="40" bestFit="1" customWidth="1"/>
    <col min="7" max="8" width="11.83203125" style="40" bestFit="1" customWidth="1"/>
    <col min="9" max="10" width="11.16015625" style="40" bestFit="1" customWidth="1"/>
    <col min="11" max="11" width="10.16015625" style="40" bestFit="1" customWidth="1"/>
    <col min="12" max="12" width="13" style="40" bestFit="1" customWidth="1"/>
    <col min="13" max="13" width="11" style="40" customWidth="1"/>
    <col min="14" max="14" width="10.33203125" style="40" bestFit="1" customWidth="1"/>
    <col min="15" max="15" width="12.66015625" style="40" hidden="1" customWidth="1"/>
    <col min="16" max="16" width="11.83203125" style="40" hidden="1" customWidth="1"/>
    <col min="17" max="17" width="12" style="40" hidden="1" customWidth="1"/>
    <col min="18" max="18" width="11.5" style="40" hidden="1" customWidth="1"/>
    <col min="19" max="19" width="14" style="40" hidden="1" customWidth="1"/>
    <col min="20" max="20" width="8.33203125" style="40" hidden="1" customWidth="1"/>
    <col min="21" max="21" width="10.83203125" style="40" hidden="1" customWidth="1"/>
    <col min="22" max="22" width="13.83203125" style="40" hidden="1" customWidth="1"/>
    <col min="23" max="23" width="9.83203125" style="40" hidden="1" customWidth="1"/>
    <col min="24" max="24" width="13.83203125" style="40" hidden="1" customWidth="1"/>
    <col min="25" max="25" width="11.5" style="40" hidden="1" customWidth="1"/>
    <col min="26" max="27" width="10.33203125" style="40" hidden="1" customWidth="1"/>
    <col min="28" max="16384" width="9" style="40" customWidth="1"/>
  </cols>
  <sheetData>
    <row r="1" spans="1:33" ht="11.25">
      <c r="A1" s="4">
        <v>40</v>
      </c>
      <c r="B1" s="2" t="s">
        <v>730</v>
      </c>
      <c r="C1" s="3">
        <v>1</v>
      </c>
      <c r="D1" s="9"/>
      <c r="E1" s="4"/>
      <c r="F1" s="4"/>
      <c r="G1" s="4"/>
      <c r="H1" s="4"/>
      <c r="I1" s="4"/>
      <c r="J1" s="4"/>
      <c r="K1" s="4" t="s">
        <v>731</v>
      </c>
      <c r="L1" s="4" t="s">
        <v>846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" thickBot="1">
      <c r="A2" s="4">
        <v>2</v>
      </c>
      <c r="B2" s="5" t="s">
        <v>732</v>
      </c>
      <c r="C2" s="6">
        <v>2</v>
      </c>
      <c r="D2" s="9"/>
      <c r="E2" s="4"/>
      <c r="F2" s="4"/>
      <c r="G2" s="4"/>
      <c r="H2" s="4"/>
      <c r="I2" s="4"/>
      <c r="J2" s="4"/>
      <c r="K2" s="9" t="s">
        <v>733</v>
      </c>
      <c r="L2" s="7" t="s">
        <v>859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1.25">
      <c r="A3" s="4"/>
      <c r="B3" s="8"/>
      <c r="C3" s="9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1.25">
      <c r="A4" s="4" t="s">
        <v>822</v>
      </c>
      <c r="B4" s="9" t="s">
        <v>734</v>
      </c>
      <c r="C4" s="9"/>
      <c r="D4" s="11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">
      <c r="A5" s="4"/>
      <c r="B5" s="7" t="s">
        <v>860</v>
      </c>
      <c r="C5" s="9"/>
      <c r="D5" s="14"/>
      <c r="E5" s="1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2" thickBot="1">
      <c r="A6" s="4"/>
      <c r="B6" s="15" t="s">
        <v>736</v>
      </c>
      <c r="C6" s="9"/>
      <c r="D6" s="16">
        <v>38290</v>
      </c>
      <c r="E6" s="4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88" customFormat="1" ht="21">
      <c r="A7" s="18"/>
      <c r="B7" s="19"/>
      <c r="C7" s="20" t="s">
        <v>738</v>
      </c>
      <c r="D7" s="20" t="s">
        <v>738</v>
      </c>
      <c r="E7" s="87" t="s">
        <v>822</v>
      </c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  <c r="AB7" s="99"/>
      <c r="AC7" s="99"/>
      <c r="AD7" s="99"/>
      <c r="AE7" s="99"/>
      <c r="AF7" s="99"/>
      <c r="AG7" s="100"/>
    </row>
    <row r="8" spans="1:33" s="88" customFormat="1" ht="21">
      <c r="A8" s="25"/>
      <c r="B8" s="26"/>
      <c r="C8" s="27" t="s">
        <v>748</v>
      </c>
      <c r="D8" s="27"/>
      <c r="E8" s="89" t="s">
        <v>749</v>
      </c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  <c r="AB8" s="101"/>
      <c r="AC8" s="101"/>
      <c r="AD8" s="101"/>
      <c r="AE8" s="101"/>
      <c r="AF8" s="101"/>
      <c r="AG8" s="102"/>
    </row>
    <row r="9" spans="1:33" s="88" customFormat="1" ht="12" thickBot="1">
      <c r="A9" s="31"/>
      <c r="B9" s="32"/>
      <c r="C9" s="33" t="s">
        <v>731</v>
      </c>
      <c r="D9" s="33" t="s">
        <v>846</v>
      </c>
      <c r="E9" s="33" t="s">
        <v>769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  <c r="AB9" s="103"/>
      <c r="AC9" s="103"/>
      <c r="AD9" s="103"/>
      <c r="AE9" s="103"/>
      <c r="AF9" s="103"/>
      <c r="AG9" s="104"/>
    </row>
    <row r="10" spans="1:33" s="92" customFormat="1" ht="11.25">
      <c r="A10" s="9"/>
      <c r="B10" s="8" t="s">
        <v>775</v>
      </c>
      <c r="C10" s="9"/>
      <c r="D10" s="9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8"/>
      <c r="AB10" s="8"/>
      <c r="AC10" s="8"/>
      <c r="AD10" s="8"/>
      <c r="AE10" s="8"/>
      <c r="AF10" s="8"/>
      <c r="AG10" s="8"/>
    </row>
    <row r="11" spans="1:40" s="92" customFormat="1" ht="11.25">
      <c r="A11" s="9">
        <v>1</v>
      </c>
      <c r="B11" s="8" t="s">
        <v>776</v>
      </c>
      <c r="C11" s="9" t="s">
        <v>777</v>
      </c>
      <c r="D11" s="7" t="s">
        <v>859</v>
      </c>
      <c r="E11" s="39">
        <v>257744817.0830317</v>
      </c>
      <c r="F11" s="39">
        <v>157444374.41748267</v>
      </c>
      <c r="G11" s="39">
        <v>29162806.432818558</v>
      </c>
      <c r="H11" s="39">
        <v>31458644.22547181</v>
      </c>
      <c r="I11" s="39">
        <v>18188209.281760238</v>
      </c>
      <c r="J11" s="39">
        <v>16226636.772457058</v>
      </c>
      <c r="K11" s="39">
        <v>1544967.6670084235</v>
      </c>
      <c r="L11" s="39">
        <v>2832051.5817557327</v>
      </c>
      <c r="M11" s="39">
        <v>557765.6251442177</v>
      </c>
      <c r="N11" s="39">
        <v>329361.0791330184</v>
      </c>
      <c r="O11" s="39">
        <v>157444374.41748267</v>
      </c>
      <c r="P11" s="39">
        <v>29162806.432818558</v>
      </c>
      <c r="Q11" s="39">
        <v>31458644.22547181</v>
      </c>
      <c r="R11" s="39">
        <v>18188209.281760238</v>
      </c>
      <c r="S11" s="39">
        <v>15092277.254409168</v>
      </c>
      <c r="T11" s="39">
        <v>15057.403453040835</v>
      </c>
      <c r="U11" s="39">
        <v>1119302.1145948493</v>
      </c>
      <c r="V11" s="39">
        <v>194415.42251712419</v>
      </c>
      <c r="W11" s="39">
        <v>2832051.5817557327</v>
      </c>
      <c r="X11" s="39">
        <v>1350552.2444912994</v>
      </c>
      <c r="Y11" s="39">
        <v>557765.6251442177</v>
      </c>
      <c r="Z11" s="39">
        <v>258250.41300219117</v>
      </c>
      <c r="AA11" s="39">
        <v>71110.66613082722</v>
      </c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92" customFormat="1" ht="11.25">
      <c r="A12" s="9">
        <v>2</v>
      </c>
      <c r="B12" s="41" t="s">
        <v>778</v>
      </c>
      <c r="C12" s="9" t="s">
        <v>779</v>
      </c>
      <c r="D12" s="7" t="s">
        <v>859</v>
      </c>
      <c r="E12" s="39">
        <v>85515064.92906502</v>
      </c>
      <c r="F12" s="39">
        <v>55151378.19666758</v>
      </c>
      <c r="G12" s="39">
        <v>10402817.543030437</v>
      </c>
      <c r="H12" s="39">
        <v>9545309.471648354</v>
      </c>
      <c r="I12" s="39">
        <v>4441965.655822688</v>
      </c>
      <c r="J12" s="39">
        <v>4362628.499158514</v>
      </c>
      <c r="K12" s="39">
        <v>687169.5406230595</v>
      </c>
      <c r="L12" s="39">
        <v>418639.1458621472</v>
      </c>
      <c r="M12" s="39">
        <v>203406.20075054976</v>
      </c>
      <c r="N12" s="39">
        <v>301750.67550166824</v>
      </c>
      <c r="O12" s="39">
        <v>55151378.19666758</v>
      </c>
      <c r="P12" s="39">
        <v>10402817.543030437</v>
      </c>
      <c r="Q12" s="39">
        <v>9545309.471648354</v>
      </c>
      <c r="R12" s="39">
        <v>4441965.655822688</v>
      </c>
      <c r="S12" s="39">
        <v>3419273.542535147</v>
      </c>
      <c r="T12" s="39">
        <v>11747.258496462913</v>
      </c>
      <c r="U12" s="39">
        <v>931607.6981269037</v>
      </c>
      <c r="V12" s="39">
        <v>122312.8006137383</v>
      </c>
      <c r="W12" s="39">
        <v>418639.1458621472</v>
      </c>
      <c r="X12" s="39">
        <v>564856.7400093211</v>
      </c>
      <c r="Y12" s="39">
        <v>203406.20075054976</v>
      </c>
      <c r="Z12" s="39">
        <v>291169.1797121698</v>
      </c>
      <c r="AA12" s="39">
        <v>10581.495789498449</v>
      </c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92" customFormat="1" ht="11.25">
      <c r="A13" s="9">
        <v>3</v>
      </c>
      <c r="B13" s="8" t="s">
        <v>780</v>
      </c>
      <c r="C13" s="9" t="s">
        <v>781</v>
      </c>
      <c r="D13" s="7" t="s">
        <v>859</v>
      </c>
      <c r="E13" s="39">
        <v>43149365.01840351</v>
      </c>
      <c r="F13" s="39">
        <v>27153352.713734254</v>
      </c>
      <c r="G13" s="39">
        <v>5219595.524848187</v>
      </c>
      <c r="H13" s="39">
        <v>5168405.443036236</v>
      </c>
      <c r="I13" s="39">
        <v>2492945.9121344537</v>
      </c>
      <c r="J13" s="39">
        <v>2319495.4741977397</v>
      </c>
      <c r="K13" s="39">
        <v>343340.01342203974</v>
      </c>
      <c r="L13" s="39">
        <v>254568.12699679163</v>
      </c>
      <c r="M13" s="39">
        <v>101839.56071139802</v>
      </c>
      <c r="N13" s="39">
        <v>95822.24932240357</v>
      </c>
      <c r="O13" s="39">
        <v>27153352.713734254</v>
      </c>
      <c r="P13" s="39">
        <v>5219595.524848187</v>
      </c>
      <c r="Q13" s="39">
        <v>5168405.443036236</v>
      </c>
      <c r="R13" s="39">
        <v>2492945.9121344537</v>
      </c>
      <c r="S13" s="39">
        <v>1910733.7142360187</v>
      </c>
      <c r="T13" s="39">
        <v>4763.110754654329</v>
      </c>
      <c r="U13" s="39">
        <v>403998.64920706674</v>
      </c>
      <c r="V13" s="39">
        <v>60698.07684618508</v>
      </c>
      <c r="W13" s="39">
        <v>254568.12699679163</v>
      </c>
      <c r="X13" s="39">
        <v>282641.93657585466</v>
      </c>
      <c r="Y13" s="39">
        <v>101839.56071139802</v>
      </c>
      <c r="Z13" s="39">
        <v>86523.42356821352</v>
      </c>
      <c r="AA13" s="39">
        <v>9298.825754190048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92" customFormat="1" ht="11.25">
      <c r="A14" s="9">
        <v>4</v>
      </c>
      <c r="B14" s="8" t="s">
        <v>849</v>
      </c>
      <c r="C14" s="9" t="s">
        <v>850</v>
      </c>
      <c r="D14" s="7" t="s">
        <v>859</v>
      </c>
      <c r="E14" s="39">
        <v>24137409.594009884</v>
      </c>
      <c r="F14" s="39">
        <v>14570617.916487262</v>
      </c>
      <c r="G14" s="39">
        <v>3009723.0498330826</v>
      </c>
      <c r="H14" s="39">
        <v>3213710.8500426416</v>
      </c>
      <c r="I14" s="39">
        <v>1416919.4643759863</v>
      </c>
      <c r="J14" s="39">
        <v>1279470.7056358783</v>
      </c>
      <c r="K14" s="39">
        <v>355628.95198940684</v>
      </c>
      <c r="L14" s="39">
        <v>139210.79418600345</v>
      </c>
      <c r="M14" s="39">
        <v>56439.13635304761</v>
      </c>
      <c r="N14" s="39">
        <v>95688.72510659178</v>
      </c>
      <c r="O14" s="39">
        <v>14570617.916487262</v>
      </c>
      <c r="P14" s="39">
        <v>3009723.0498330826</v>
      </c>
      <c r="Q14" s="39">
        <v>3213710.8500426416</v>
      </c>
      <c r="R14" s="39">
        <v>1416919.4643759863</v>
      </c>
      <c r="S14" s="39">
        <v>1024315.3605915329</v>
      </c>
      <c r="T14" s="39">
        <v>2424.4376854231086</v>
      </c>
      <c r="U14" s="39">
        <v>252730.9073589223</v>
      </c>
      <c r="V14" s="39">
        <v>46343.024495344</v>
      </c>
      <c r="W14" s="39">
        <v>139210.79418600345</v>
      </c>
      <c r="X14" s="39">
        <v>309285.9274940628</v>
      </c>
      <c r="Y14" s="39">
        <v>56439.13635304761</v>
      </c>
      <c r="Z14" s="39">
        <v>92976.79407174245</v>
      </c>
      <c r="AA14" s="39">
        <v>2711.93103484933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92" customFormat="1" ht="11.25">
      <c r="A15" s="9">
        <v>5</v>
      </c>
      <c r="B15" s="8" t="s">
        <v>827</v>
      </c>
      <c r="C15" s="42" t="s">
        <v>851</v>
      </c>
      <c r="D15" s="42" t="s">
        <v>852</v>
      </c>
      <c r="E15" s="39">
        <f aca="true" t="shared" si="0" ref="E15:AA15">(E11+E12+E13+E14)</f>
        <v>410546656.62451017</v>
      </c>
      <c r="F15" s="39">
        <f t="shared" si="0"/>
        <v>254319723.24437177</v>
      </c>
      <c r="G15" s="39">
        <f t="shared" si="0"/>
        <v>47794942.55053026</v>
      </c>
      <c r="H15" s="39">
        <f t="shared" si="0"/>
        <v>49386069.99019904</v>
      </c>
      <c r="I15" s="39">
        <f t="shared" si="0"/>
        <v>26540040.314093366</v>
      </c>
      <c r="J15" s="39">
        <f t="shared" si="0"/>
        <v>24188231.45144919</v>
      </c>
      <c r="K15" s="39">
        <f t="shared" si="0"/>
        <v>2931106.1730429293</v>
      </c>
      <c r="L15" s="39">
        <f t="shared" si="0"/>
        <v>3644469.648800675</v>
      </c>
      <c r="M15" s="39">
        <f t="shared" si="0"/>
        <v>919450.5229592131</v>
      </c>
      <c r="N15" s="39">
        <f t="shared" si="0"/>
        <v>822622.729063682</v>
      </c>
      <c r="O15" s="39">
        <f t="shared" si="0"/>
        <v>254319723.24437177</v>
      </c>
      <c r="P15" s="39">
        <f t="shared" si="0"/>
        <v>47794942.55053026</v>
      </c>
      <c r="Q15" s="39">
        <f t="shared" si="0"/>
        <v>49386069.99019904</v>
      </c>
      <c r="R15" s="39">
        <f t="shared" si="0"/>
        <v>26540040.314093366</v>
      </c>
      <c r="S15" s="39">
        <f t="shared" si="0"/>
        <v>21446599.87177187</v>
      </c>
      <c r="T15" s="39">
        <f t="shared" si="0"/>
        <v>33992.21038958119</v>
      </c>
      <c r="U15" s="39">
        <f t="shared" si="0"/>
        <v>2707639.3692877423</v>
      </c>
      <c r="V15" s="39">
        <f t="shared" si="0"/>
        <v>423769.3244723915</v>
      </c>
      <c r="W15" s="39">
        <f t="shared" si="0"/>
        <v>3644469.648800675</v>
      </c>
      <c r="X15" s="39">
        <f t="shared" si="0"/>
        <v>2507336.8485705378</v>
      </c>
      <c r="Y15" s="39">
        <f t="shared" si="0"/>
        <v>919450.5229592131</v>
      </c>
      <c r="Z15" s="39">
        <f t="shared" si="0"/>
        <v>728919.8103543168</v>
      </c>
      <c r="AA15" s="39">
        <f t="shared" si="0"/>
        <v>93702.91870936505</v>
      </c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92" customFormat="1" ht="11.25">
      <c r="A16" s="9"/>
      <c r="B16" s="8"/>
      <c r="C16" s="42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92" customFormat="1" ht="21">
      <c r="A17" s="9">
        <v>6</v>
      </c>
      <c r="B17" s="8" t="s">
        <v>829</v>
      </c>
      <c r="C17" s="9" t="s">
        <v>830</v>
      </c>
      <c r="D17" s="7" t="s">
        <v>859</v>
      </c>
      <c r="E17" s="39">
        <v>125404135.51626924</v>
      </c>
      <c r="F17" s="39">
        <v>80769967.72747417</v>
      </c>
      <c r="G17" s="39">
        <v>15221949.002196958</v>
      </c>
      <c r="H17" s="39">
        <v>14014671.470201572</v>
      </c>
      <c r="I17" s="39">
        <v>6564198.428972566</v>
      </c>
      <c r="J17" s="39">
        <v>6422810.315897497</v>
      </c>
      <c r="K17" s="39">
        <v>1040345.3953279787</v>
      </c>
      <c r="L17" s="39">
        <v>632931.6219789203</v>
      </c>
      <c r="M17" s="39">
        <v>297215.477043623</v>
      </c>
      <c r="N17" s="39">
        <v>440046.07717594085</v>
      </c>
      <c r="O17" s="39">
        <v>80769967.72747417</v>
      </c>
      <c r="P17" s="39">
        <v>15221949.002196958</v>
      </c>
      <c r="Q17" s="39">
        <v>14014671.470201572</v>
      </c>
      <c r="R17" s="39">
        <v>6564198.428972566</v>
      </c>
      <c r="S17" s="39">
        <v>5062587.408994365</v>
      </c>
      <c r="T17" s="39">
        <v>16939.45979599565</v>
      </c>
      <c r="U17" s="39">
        <v>1343283.4471071374</v>
      </c>
      <c r="V17" s="39">
        <v>179477.51014122312</v>
      </c>
      <c r="W17" s="39">
        <v>632931.6219789203</v>
      </c>
      <c r="X17" s="39">
        <v>860867.8851867556</v>
      </c>
      <c r="Y17" s="39">
        <v>297215.477043623</v>
      </c>
      <c r="Z17" s="39">
        <v>423990.7742127311</v>
      </c>
      <c r="AA17" s="39">
        <v>16055.302963209766</v>
      </c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92" customFormat="1" ht="11.25">
      <c r="A18" s="9"/>
      <c r="B18" s="8"/>
      <c r="C18" s="9"/>
      <c r="D18" s="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92" customFormat="1" ht="11.25">
      <c r="A19" s="9">
        <v>7</v>
      </c>
      <c r="B19" s="8" t="s">
        <v>831</v>
      </c>
      <c r="C19" s="9" t="s">
        <v>853</v>
      </c>
      <c r="D19" s="9" t="s">
        <v>852</v>
      </c>
      <c r="E19" s="39">
        <f aca="true" t="shared" si="1" ref="E19:AA19">(E15+E17)</f>
        <v>535950792.1407794</v>
      </c>
      <c r="F19" s="39">
        <f t="shared" si="1"/>
        <v>335089690.9718459</v>
      </c>
      <c r="G19" s="39">
        <f t="shared" si="1"/>
        <v>63016891.55272722</v>
      </c>
      <c r="H19" s="39">
        <f t="shared" si="1"/>
        <v>63400741.46040061</v>
      </c>
      <c r="I19" s="39">
        <f t="shared" si="1"/>
        <v>33104238.74306593</v>
      </c>
      <c r="J19" s="39">
        <f t="shared" si="1"/>
        <v>30611041.767346688</v>
      </c>
      <c r="K19" s="39">
        <f t="shared" si="1"/>
        <v>3971451.568370908</v>
      </c>
      <c r="L19" s="39">
        <f t="shared" si="1"/>
        <v>4277401.270779595</v>
      </c>
      <c r="M19" s="39">
        <f t="shared" si="1"/>
        <v>1216666.000002836</v>
      </c>
      <c r="N19" s="39">
        <f t="shared" si="1"/>
        <v>1262668.8062396229</v>
      </c>
      <c r="O19" s="39">
        <f t="shared" si="1"/>
        <v>335089690.9718459</v>
      </c>
      <c r="P19" s="39">
        <f t="shared" si="1"/>
        <v>63016891.55272722</v>
      </c>
      <c r="Q19" s="39">
        <f t="shared" si="1"/>
        <v>63400741.46040061</v>
      </c>
      <c r="R19" s="39">
        <f t="shared" si="1"/>
        <v>33104238.74306593</v>
      </c>
      <c r="S19" s="39">
        <f t="shared" si="1"/>
        <v>26509187.280766234</v>
      </c>
      <c r="T19" s="39">
        <f t="shared" si="1"/>
        <v>50931.67018557684</v>
      </c>
      <c r="U19" s="39">
        <f t="shared" si="1"/>
        <v>4050922.8163948795</v>
      </c>
      <c r="V19" s="39">
        <f t="shared" si="1"/>
        <v>603246.8346136146</v>
      </c>
      <c r="W19" s="39">
        <f t="shared" si="1"/>
        <v>4277401.270779595</v>
      </c>
      <c r="X19" s="39">
        <f t="shared" si="1"/>
        <v>3368204.7337572933</v>
      </c>
      <c r="Y19" s="39">
        <f t="shared" si="1"/>
        <v>1216666.000002836</v>
      </c>
      <c r="Z19" s="39">
        <f t="shared" si="1"/>
        <v>1152910.584567048</v>
      </c>
      <c r="AA19" s="39">
        <f t="shared" si="1"/>
        <v>109758.22167257481</v>
      </c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92" customFormat="1" ht="11.25">
      <c r="A20" s="9"/>
      <c r="B20" s="8"/>
      <c r="C20" s="9"/>
      <c r="D20" s="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92" customFormat="1" ht="11.25">
      <c r="A21" s="9">
        <v>8</v>
      </c>
      <c r="B21" s="8" t="s">
        <v>798</v>
      </c>
      <c r="C21" s="7" t="s">
        <v>799</v>
      </c>
      <c r="D21" s="7" t="s">
        <v>859</v>
      </c>
      <c r="E21" s="39">
        <v>2437433574.8278937</v>
      </c>
      <c r="F21" s="39">
        <v>1572767908.5329573</v>
      </c>
      <c r="G21" s="39">
        <v>296643107.71671367</v>
      </c>
      <c r="H21" s="39">
        <v>270908594.61218256</v>
      </c>
      <c r="I21" s="39">
        <v>125187501.82740232</v>
      </c>
      <c r="J21" s="39">
        <v>123544990.48312908</v>
      </c>
      <c r="K21" s="39">
        <v>22151864.342163213</v>
      </c>
      <c r="L21" s="39">
        <v>11524615.10970294</v>
      </c>
      <c r="M21" s="39">
        <v>5815455.920284176</v>
      </c>
      <c r="N21" s="39">
        <v>8889536.28335811</v>
      </c>
      <c r="O21" s="39">
        <v>1572767908.5329573</v>
      </c>
      <c r="P21" s="39">
        <v>296643107.71671367</v>
      </c>
      <c r="Q21" s="39">
        <v>270908594.61218256</v>
      </c>
      <c r="R21" s="39">
        <v>125187501.82740232</v>
      </c>
      <c r="S21" s="39">
        <v>96227058.66087724</v>
      </c>
      <c r="T21" s="39">
        <v>340137.5566865826</v>
      </c>
      <c r="U21" s="39">
        <v>26977794.265565258</v>
      </c>
      <c r="V21" s="39">
        <v>3675417.6348014306</v>
      </c>
      <c r="W21" s="39">
        <v>11524615.10970294</v>
      </c>
      <c r="X21" s="39">
        <v>18476446.707361784</v>
      </c>
      <c r="Y21" s="39">
        <v>5815455.920284176</v>
      </c>
      <c r="Z21" s="39">
        <v>8596382.66640532</v>
      </c>
      <c r="AA21" s="39">
        <v>293153.6169527891</v>
      </c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92" customFormat="1" ht="11.25">
      <c r="A22" s="9">
        <v>9</v>
      </c>
      <c r="B22" s="8" t="s">
        <v>800</v>
      </c>
      <c r="C22" s="9" t="s">
        <v>801</v>
      </c>
      <c r="D22" s="7" t="s">
        <v>859</v>
      </c>
      <c r="E22" s="39">
        <v>2708850.0277819205</v>
      </c>
      <c r="F22" s="39">
        <v>1696135.1099868333</v>
      </c>
      <c r="G22" s="39">
        <v>317906.7388504074</v>
      </c>
      <c r="H22" s="39">
        <v>307023.6177538821</v>
      </c>
      <c r="I22" s="39">
        <v>154987.75379780927</v>
      </c>
      <c r="J22" s="39">
        <v>144775.77266816996</v>
      </c>
      <c r="K22" s="39">
        <v>53462.91590301794</v>
      </c>
      <c r="L22" s="39">
        <v>18550.053888394174</v>
      </c>
      <c r="M22" s="39">
        <v>6057.664548315446</v>
      </c>
      <c r="N22" s="39">
        <v>9950.400385090561</v>
      </c>
      <c r="O22" s="39">
        <v>1696135.1099868333</v>
      </c>
      <c r="P22" s="39">
        <v>317906.7388504074</v>
      </c>
      <c r="Q22" s="39">
        <v>307023.6177538821</v>
      </c>
      <c r="R22" s="39">
        <v>154987.75379780927</v>
      </c>
      <c r="S22" s="39">
        <v>121695.39966181832</v>
      </c>
      <c r="T22" s="39">
        <v>287.843658506204</v>
      </c>
      <c r="U22" s="39">
        <v>22792.52934784544</v>
      </c>
      <c r="V22" s="39">
        <v>5055.75110589026</v>
      </c>
      <c r="W22" s="39">
        <v>18550.053888394174</v>
      </c>
      <c r="X22" s="39">
        <v>48407.16479712768</v>
      </c>
      <c r="Y22" s="39">
        <v>6057.664548315446</v>
      </c>
      <c r="Z22" s="39">
        <v>9483.307419334367</v>
      </c>
      <c r="AA22" s="39">
        <v>467.09296575619305</v>
      </c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92" customFormat="1" ht="11.25">
      <c r="A23" s="9">
        <v>10</v>
      </c>
      <c r="B23" s="8" t="s">
        <v>855</v>
      </c>
      <c r="C23" s="9" t="s">
        <v>803</v>
      </c>
      <c r="D23" s="7" t="s">
        <v>859</v>
      </c>
      <c r="E23" s="39">
        <v>49535460.87</v>
      </c>
      <c r="F23" s="39">
        <v>29678279.70723044</v>
      </c>
      <c r="G23" s="39">
        <v>5444421.622505842</v>
      </c>
      <c r="H23" s="39">
        <v>6332345.625660557</v>
      </c>
      <c r="I23" s="39">
        <v>3987240.902827471</v>
      </c>
      <c r="J23" s="39">
        <v>3270246.007607479</v>
      </c>
      <c r="K23" s="39">
        <v>0</v>
      </c>
      <c r="L23" s="39">
        <v>712874.0854842471</v>
      </c>
      <c r="M23" s="39">
        <v>92399.73375922296</v>
      </c>
      <c r="N23" s="39">
        <v>17653.184924736182</v>
      </c>
      <c r="O23" s="39">
        <v>29678279.70723044</v>
      </c>
      <c r="P23" s="39">
        <v>5444421.622505842</v>
      </c>
      <c r="Q23" s="39">
        <v>6332345.625660557</v>
      </c>
      <c r="R23" s="39">
        <v>3987240.902827471</v>
      </c>
      <c r="S23" s="39">
        <v>3270207.009408087</v>
      </c>
      <c r="T23" s="39">
        <v>38.99819939190615</v>
      </c>
      <c r="U23" s="39">
        <v>0</v>
      </c>
      <c r="V23" s="39">
        <v>0</v>
      </c>
      <c r="W23" s="39">
        <v>712874.0854842471</v>
      </c>
      <c r="X23" s="39">
        <v>0</v>
      </c>
      <c r="Y23" s="39">
        <v>92399.73375922296</v>
      </c>
      <c r="Z23" s="39">
        <v>0</v>
      </c>
      <c r="AA23" s="39">
        <v>17653.184924736182</v>
      </c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92" customFormat="1" ht="11.25">
      <c r="A24" s="9">
        <v>11</v>
      </c>
      <c r="B24" s="8" t="s">
        <v>804</v>
      </c>
      <c r="C24" s="9" t="s">
        <v>805</v>
      </c>
      <c r="D24" s="7" t="s">
        <v>859</v>
      </c>
      <c r="E24" s="39">
        <v>8478381.072138513</v>
      </c>
      <c r="F24" s="39">
        <v>5470723.717061396</v>
      </c>
      <c r="G24" s="39">
        <v>1031844.8615869739</v>
      </c>
      <c r="H24" s="39">
        <v>942329.8031831513</v>
      </c>
      <c r="I24" s="39">
        <v>435452.82912446035</v>
      </c>
      <c r="J24" s="39">
        <v>429739.50949356856</v>
      </c>
      <c r="K24" s="39">
        <v>77053.15512626347</v>
      </c>
      <c r="L24" s="39">
        <v>40087.27852888717</v>
      </c>
      <c r="M24" s="39">
        <v>20228.51080316093</v>
      </c>
      <c r="N24" s="39">
        <v>30921.407230649846</v>
      </c>
      <c r="O24" s="39">
        <v>5470723.717061396</v>
      </c>
      <c r="P24" s="39">
        <v>1031844.8615869739</v>
      </c>
      <c r="Q24" s="39">
        <v>942329.8031831513</v>
      </c>
      <c r="R24" s="39">
        <v>435452.82912446035</v>
      </c>
      <c r="S24" s="39">
        <v>334716.6795450214</v>
      </c>
      <c r="T24" s="39">
        <v>1183.1361692548228</v>
      </c>
      <c r="U24" s="39">
        <v>93839.69377929233</v>
      </c>
      <c r="V24" s="39">
        <v>12784.590984927603</v>
      </c>
      <c r="W24" s="39">
        <v>40087.27852888717</v>
      </c>
      <c r="X24" s="39">
        <v>64268.564141335875</v>
      </c>
      <c r="Y24" s="39">
        <v>20228.51080316093</v>
      </c>
      <c r="Z24" s="39">
        <v>29901.700231095216</v>
      </c>
      <c r="AA24" s="39">
        <v>1019.7069995546314</v>
      </c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92" customFormat="1" ht="11.25">
      <c r="A25" s="9">
        <v>12</v>
      </c>
      <c r="B25" s="8" t="s">
        <v>806</v>
      </c>
      <c r="C25" s="9" t="s">
        <v>807</v>
      </c>
      <c r="D25" s="7" t="s">
        <v>859</v>
      </c>
      <c r="E25" s="39">
        <v>43772769.77812543</v>
      </c>
      <c r="F25" s="39">
        <v>26982152.11510015</v>
      </c>
      <c r="G25" s="39">
        <v>5004173.417843545</v>
      </c>
      <c r="H25" s="39">
        <v>5321422.3192714155</v>
      </c>
      <c r="I25" s="39">
        <v>3045379.661073221</v>
      </c>
      <c r="J25" s="39">
        <v>2638212.107716447</v>
      </c>
      <c r="K25" s="39">
        <v>150095.44760382196</v>
      </c>
      <c r="L25" s="39">
        <v>471474.7130943073</v>
      </c>
      <c r="M25" s="39">
        <v>90188.54165627336</v>
      </c>
      <c r="N25" s="39">
        <v>69671.45476625097</v>
      </c>
      <c r="O25" s="39">
        <v>26982152.11510015</v>
      </c>
      <c r="P25" s="39">
        <v>5004173.417843545</v>
      </c>
      <c r="Q25" s="39">
        <v>5321422.3192714155</v>
      </c>
      <c r="R25" s="39">
        <v>3045379.661073221</v>
      </c>
      <c r="S25" s="39">
        <v>2454419.3729764647</v>
      </c>
      <c r="T25" s="39">
        <v>2309.678562129745</v>
      </c>
      <c r="U25" s="39">
        <v>181483.05617785256</v>
      </c>
      <c r="V25" s="39">
        <v>24800.025958297083</v>
      </c>
      <c r="W25" s="39">
        <v>471474.7130943073</v>
      </c>
      <c r="X25" s="39">
        <v>125295.42164552488</v>
      </c>
      <c r="Y25" s="39">
        <v>90188.54165627336</v>
      </c>
      <c r="Z25" s="39">
        <v>57940.79482606845</v>
      </c>
      <c r="AA25" s="39">
        <v>11730.659940182528</v>
      </c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92" customFormat="1" ht="11.25">
      <c r="A26" s="9">
        <v>13</v>
      </c>
      <c r="B26" s="8" t="s">
        <v>808</v>
      </c>
      <c r="C26" s="9" t="s">
        <v>809</v>
      </c>
      <c r="D26" s="7" t="s">
        <v>859</v>
      </c>
      <c r="E26" s="39">
        <v>-955033588.1095963</v>
      </c>
      <c r="F26" s="39">
        <v>-614422828.4296985</v>
      </c>
      <c r="G26" s="39">
        <v>-115795897.92485286</v>
      </c>
      <c r="H26" s="39">
        <v>-106541501.24507</v>
      </c>
      <c r="I26" s="39">
        <v>-49852048.58204679</v>
      </c>
      <c r="J26" s="39">
        <v>-48810947.32175554</v>
      </c>
      <c r="K26" s="39">
        <v>-9126353.207912628</v>
      </c>
      <c r="L26" s="39">
        <v>-4791236.160912141</v>
      </c>
      <c r="M26" s="39">
        <v>-2261777.351316694</v>
      </c>
      <c r="N26" s="39">
        <v>-3430997.8860310353</v>
      </c>
      <c r="O26" s="39">
        <v>-614422828.4296985</v>
      </c>
      <c r="P26" s="39">
        <v>-115795897.92485286</v>
      </c>
      <c r="Q26" s="39">
        <v>-106541501.24507</v>
      </c>
      <c r="R26" s="39">
        <v>-49852048.58204679</v>
      </c>
      <c r="S26" s="39">
        <v>-38439749.38813506</v>
      </c>
      <c r="T26" s="39">
        <v>-129154.8485783782</v>
      </c>
      <c r="U26" s="39">
        <v>-10242043.085042108</v>
      </c>
      <c r="V26" s="39">
        <v>-1435580.0465577291</v>
      </c>
      <c r="W26" s="39">
        <v>-4791236.160912141</v>
      </c>
      <c r="X26" s="39">
        <v>-7690773.161354898</v>
      </c>
      <c r="Y26" s="39">
        <v>-2261777.351316694</v>
      </c>
      <c r="Z26" s="39">
        <v>-3309378.457716458</v>
      </c>
      <c r="AA26" s="39">
        <v>-121619.42831457741</v>
      </c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92" customFormat="1" ht="11.25">
      <c r="A27" s="9">
        <v>14</v>
      </c>
      <c r="B27" s="8" t="s">
        <v>810</v>
      </c>
      <c r="C27" s="9" t="s">
        <v>811</v>
      </c>
      <c r="D27" s="7" t="s">
        <v>859</v>
      </c>
      <c r="E27" s="39">
        <v>-211850103.3006352</v>
      </c>
      <c r="F27" s="39">
        <v>-136536759.96818143</v>
      </c>
      <c r="G27" s="39">
        <v>-25738220.93169622</v>
      </c>
      <c r="H27" s="39">
        <v>-23600571.46489945</v>
      </c>
      <c r="I27" s="39">
        <v>-10982654.44670019</v>
      </c>
      <c r="J27" s="39">
        <v>-10791464.870323595</v>
      </c>
      <c r="K27" s="39">
        <v>-1898826.6548603494</v>
      </c>
      <c r="L27" s="39">
        <v>-1036325.3671617939</v>
      </c>
      <c r="M27" s="39">
        <v>-503611.38644981215</v>
      </c>
      <c r="N27" s="39">
        <v>-761668.2103623403</v>
      </c>
      <c r="O27" s="39">
        <v>-136536759.96818143</v>
      </c>
      <c r="P27" s="39">
        <v>-25738220.93169622</v>
      </c>
      <c r="Q27" s="39">
        <v>-23600571.46489945</v>
      </c>
      <c r="R27" s="39">
        <v>-10982654.44670019</v>
      </c>
      <c r="S27" s="39">
        <v>-8457520.897772808</v>
      </c>
      <c r="T27" s="39">
        <v>-29062.674006954603</v>
      </c>
      <c r="U27" s="39">
        <v>-2304881.298543833</v>
      </c>
      <c r="V27" s="39">
        <v>-314522.8018186418</v>
      </c>
      <c r="W27" s="39">
        <v>-1036325.3671617939</v>
      </c>
      <c r="X27" s="39">
        <v>-1584303.8530417075</v>
      </c>
      <c r="Y27" s="39">
        <v>-503611.38644981215</v>
      </c>
      <c r="Z27" s="39">
        <v>-735308.3654734237</v>
      </c>
      <c r="AA27" s="39">
        <v>-26359.844888916556</v>
      </c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92" customFormat="1" ht="11.25">
      <c r="A28" s="9">
        <v>15</v>
      </c>
      <c r="B28" s="8" t="s">
        <v>812</v>
      </c>
      <c r="C28" s="9" t="s">
        <v>813</v>
      </c>
      <c r="D28" s="7" t="s">
        <v>859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92" customFormat="1" ht="11.25">
      <c r="A29" s="9">
        <v>16</v>
      </c>
      <c r="B29" s="8" t="s">
        <v>814</v>
      </c>
      <c r="C29" s="9" t="s">
        <v>815</v>
      </c>
      <c r="D29" s="7" t="s">
        <v>859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92" customFormat="1" ht="11.25">
      <c r="A30" s="9">
        <v>17</v>
      </c>
      <c r="B30" s="8" t="s">
        <v>856</v>
      </c>
      <c r="C30" s="9" t="s">
        <v>857</v>
      </c>
      <c r="D30" s="7" t="s">
        <v>859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92" customFormat="1" ht="11.25">
      <c r="A31" s="9"/>
      <c r="B31" s="8"/>
      <c r="C31" s="9"/>
      <c r="D31" s="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92" customFormat="1" ht="21">
      <c r="A32" s="9">
        <v>18</v>
      </c>
      <c r="B32" s="8" t="s">
        <v>816</v>
      </c>
      <c r="C32" s="7" t="s">
        <v>858</v>
      </c>
      <c r="D32" s="9" t="s">
        <v>852</v>
      </c>
      <c r="E32" s="39">
        <f aca="true" t="shared" si="2" ref="E32:AA32">(E21+E22+E23+E24+E25+E26+E27+E28+E29+E30)</f>
        <v>1375045345.1657078</v>
      </c>
      <c r="F32" s="39">
        <f t="shared" si="2"/>
        <v>885635610.784456</v>
      </c>
      <c r="G32" s="39">
        <f t="shared" si="2"/>
        <v>166907335.50095135</v>
      </c>
      <c r="H32" s="39">
        <f t="shared" si="2"/>
        <v>153669643.2680821</v>
      </c>
      <c r="I32" s="39">
        <f t="shared" si="2"/>
        <v>71975859.94547832</v>
      </c>
      <c r="J32" s="39">
        <f t="shared" si="2"/>
        <v>70425551.6885356</v>
      </c>
      <c r="K32" s="39">
        <f t="shared" si="2"/>
        <v>11407295.998023337</v>
      </c>
      <c r="L32" s="39">
        <f t="shared" si="2"/>
        <v>6940039.71262484</v>
      </c>
      <c r="M32" s="39">
        <f t="shared" si="2"/>
        <v>3258941.6332846424</v>
      </c>
      <c r="N32" s="39">
        <f t="shared" si="2"/>
        <v>4825066.634271462</v>
      </c>
      <c r="O32" s="39">
        <f t="shared" si="2"/>
        <v>885635610.784456</v>
      </c>
      <c r="P32" s="39">
        <f t="shared" si="2"/>
        <v>166907335.50095135</v>
      </c>
      <c r="Q32" s="39">
        <f t="shared" si="2"/>
        <v>153669643.2680821</v>
      </c>
      <c r="R32" s="39">
        <f t="shared" si="2"/>
        <v>71975859.94547832</v>
      </c>
      <c r="S32" s="39">
        <f t="shared" si="2"/>
        <v>55510826.83656077</v>
      </c>
      <c r="T32" s="39">
        <f t="shared" si="2"/>
        <v>185739.6906905325</v>
      </c>
      <c r="U32" s="39">
        <f t="shared" si="2"/>
        <v>14728985.161284305</v>
      </c>
      <c r="V32" s="39">
        <f t="shared" si="2"/>
        <v>1967955.1544741746</v>
      </c>
      <c r="W32" s="39">
        <f t="shared" si="2"/>
        <v>6940039.71262484</v>
      </c>
      <c r="X32" s="39">
        <f t="shared" si="2"/>
        <v>9439340.84354917</v>
      </c>
      <c r="Y32" s="39">
        <f t="shared" si="2"/>
        <v>3258941.6332846424</v>
      </c>
      <c r="Z32" s="39">
        <f t="shared" si="2"/>
        <v>4649021.645691936</v>
      </c>
      <c r="AA32" s="39">
        <f t="shared" si="2"/>
        <v>176044.98857952468</v>
      </c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ht="11.25">
      <c r="B33" s="105"/>
    </row>
    <row r="34" ht="11.25">
      <c r="B34" s="105"/>
    </row>
    <row r="35" ht="11.25">
      <c r="B35" s="105"/>
    </row>
    <row r="38" ht="11.25">
      <c r="B38" s="105"/>
    </row>
    <row r="39" ht="11.25">
      <c r="B39" s="105"/>
    </row>
    <row r="40" ht="11.25">
      <c r="B40" s="105"/>
    </row>
    <row r="41" ht="11.25">
      <c r="B41" s="105"/>
    </row>
    <row r="42" ht="11.25">
      <c r="B42" s="105"/>
    </row>
    <row r="70" ht="12" thickBot="1"/>
    <row r="71" spans="2:4" ht="12" thickTop="1">
      <c r="B71" s="94"/>
      <c r="C71" s="95"/>
      <c r="D71" s="96"/>
    </row>
    <row r="72" spans="2:4" ht="12" thickBot="1">
      <c r="B72" s="97"/>
      <c r="C72" s="98"/>
      <c r="D72" s="96"/>
    </row>
    <row r="73" ht="12" thickTop="1"/>
  </sheetData>
  <printOptions horizontalCentered="1"/>
  <pageMargins left="0.5" right="0.5" top="1.25" bottom="0.75" header="0.5" footer="0.5"/>
  <pageSetup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Demand Costs versus Revenue&amp;RExhibit No. ___(CEP-13)
Page &amp;P-1 of &amp;N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U98"/>
  <sheetViews>
    <sheetView workbookViewId="0" topLeftCell="A1">
      <pane xSplit="4" ySplit="9" topLeftCell="L2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8.83203125" style="4" customWidth="1"/>
    <col min="2" max="2" width="31.5" style="8" customWidth="1"/>
    <col min="3" max="3" width="10.66015625" style="9" customWidth="1"/>
    <col min="4" max="4" width="14.83203125" style="9" customWidth="1"/>
    <col min="5" max="5" width="18.5" style="4" bestFit="1" customWidth="1"/>
    <col min="6" max="6" width="12.16015625" style="4" customWidth="1"/>
    <col min="7" max="7" width="11.16015625" style="4" customWidth="1"/>
    <col min="8" max="9" width="10.5" style="4" customWidth="1"/>
    <col min="10" max="10" width="10.66015625" style="4" customWidth="1"/>
    <col min="11" max="11" width="13.33203125" style="4" customWidth="1"/>
    <col min="12" max="12" width="11.33203125" style="4" customWidth="1"/>
    <col min="13" max="13" width="11.16015625" style="4" customWidth="1"/>
    <col min="14" max="14" width="10.66015625" style="4" bestFit="1" customWidth="1"/>
    <col min="15" max="15" width="11.83203125" style="4" hidden="1" customWidth="1"/>
    <col min="16" max="16" width="14.33203125" style="4" hidden="1" customWidth="1"/>
    <col min="17" max="17" width="13.66015625" style="4" hidden="1" customWidth="1"/>
    <col min="18" max="18" width="10" style="4" hidden="1" customWidth="1"/>
    <col min="19" max="19" width="14.16015625" style="4" hidden="1" customWidth="1"/>
    <col min="20" max="20" width="14.66015625" style="4" hidden="1" customWidth="1"/>
    <col min="21" max="21" width="17.16015625" style="4" hidden="1" customWidth="1"/>
    <col min="22" max="22" width="14" style="4" hidden="1" customWidth="1"/>
    <col min="23" max="23" width="14.33203125" style="4" hidden="1" customWidth="1"/>
    <col min="24" max="24" width="11.66015625" style="4" hidden="1" customWidth="1"/>
    <col min="25" max="25" width="11.83203125" style="4" hidden="1" customWidth="1"/>
    <col min="26" max="27" width="10.66015625" style="4" hidden="1" customWidth="1"/>
    <col min="28" max="28" width="11.83203125" style="4" customWidth="1"/>
    <col min="29" max="16384" width="9.33203125" style="4" customWidth="1"/>
  </cols>
  <sheetData>
    <row r="1" spans="1:12" ht="10.5">
      <c r="A1" s="4">
        <v>40</v>
      </c>
      <c r="B1" s="2" t="s">
        <v>730</v>
      </c>
      <c r="C1" s="3">
        <v>2</v>
      </c>
      <c r="K1" s="4" t="s">
        <v>731</v>
      </c>
      <c r="L1" s="4" t="s">
        <v>846</v>
      </c>
    </row>
    <row r="2" spans="1:12" ht="11.25" thickBot="1">
      <c r="A2" s="4">
        <v>2</v>
      </c>
      <c r="B2" s="5" t="s">
        <v>732</v>
      </c>
      <c r="C2" s="6">
        <v>2</v>
      </c>
      <c r="K2" s="9" t="s">
        <v>733</v>
      </c>
      <c r="L2" s="7" t="s">
        <v>861</v>
      </c>
    </row>
    <row r="4" spans="1:5" ht="11.25">
      <c r="A4" s="40" t="s">
        <v>822</v>
      </c>
      <c r="B4" s="9" t="s">
        <v>734</v>
      </c>
      <c r="D4" s="11"/>
      <c r="E4" s="12"/>
    </row>
    <row r="5" spans="2:5" ht="21">
      <c r="B5" s="7" t="s">
        <v>862</v>
      </c>
      <c r="D5" s="14"/>
      <c r="E5" s="12"/>
    </row>
    <row r="6" spans="2:6" ht="11.25" thickBot="1">
      <c r="B6" s="15" t="s">
        <v>736</v>
      </c>
      <c r="D6" s="16">
        <v>38290</v>
      </c>
      <c r="F6" s="17"/>
    </row>
    <row r="7" spans="1:33" s="24" customFormat="1" ht="21">
      <c r="A7" s="18"/>
      <c r="B7" s="19"/>
      <c r="C7" s="20" t="s">
        <v>738</v>
      </c>
      <c r="D7" s="20" t="s">
        <v>738</v>
      </c>
      <c r="E7" s="87" t="s">
        <v>822</v>
      </c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  <c r="AB7" s="99"/>
      <c r="AC7" s="99"/>
      <c r="AD7" s="99"/>
      <c r="AE7" s="99"/>
      <c r="AF7" s="99"/>
      <c r="AG7" s="100"/>
    </row>
    <row r="8" spans="1:33" s="24" customFormat="1" ht="21">
      <c r="A8" s="25"/>
      <c r="B8" s="26"/>
      <c r="C8" s="27" t="s">
        <v>748</v>
      </c>
      <c r="D8" s="27"/>
      <c r="E8" s="89" t="s">
        <v>749</v>
      </c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  <c r="AB8" s="101"/>
      <c r="AC8" s="101"/>
      <c r="AD8" s="101"/>
      <c r="AE8" s="101"/>
      <c r="AF8" s="101"/>
      <c r="AG8" s="102"/>
    </row>
    <row r="9" spans="1:33" s="24" customFormat="1" ht="12" thickBot="1">
      <c r="A9" s="31"/>
      <c r="B9" s="32"/>
      <c r="C9" s="33" t="s">
        <v>731</v>
      </c>
      <c r="D9" s="33" t="s">
        <v>846</v>
      </c>
      <c r="E9" s="33" t="s">
        <v>769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  <c r="AB9" s="103"/>
      <c r="AC9" s="103"/>
      <c r="AD9" s="103"/>
      <c r="AE9" s="103"/>
      <c r="AF9" s="103"/>
      <c r="AG9" s="104"/>
    </row>
    <row r="10" spans="1:26" s="8" customFormat="1" ht="10.5">
      <c r="A10" s="9"/>
      <c r="B10" s="8" t="s">
        <v>775</v>
      </c>
      <c r="C10" s="9"/>
      <c r="D10" s="9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47" s="8" customFormat="1" ht="11.25">
      <c r="A11" s="9">
        <v>1</v>
      </c>
      <c r="B11" s="8" t="s">
        <v>776</v>
      </c>
      <c r="C11" s="9" t="s">
        <v>777</v>
      </c>
      <c r="D11" s="7" t="s">
        <v>861</v>
      </c>
      <c r="E11" s="39">
        <v>55404297.482297964</v>
      </c>
      <c r="F11" s="39">
        <v>40292731.879927754</v>
      </c>
      <c r="G11" s="39">
        <v>6577194.841313484</v>
      </c>
      <c r="H11" s="39">
        <v>1178402.015946092</v>
      </c>
      <c r="I11" s="39">
        <v>359394.36186462134</v>
      </c>
      <c r="J11" s="39">
        <v>1395637.3168769653</v>
      </c>
      <c r="K11" s="39">
        <v>319973.7074157359</v>
      </c>
      <c r="L11" s="39">
        <v>554791.1289895736</v>
      </c>
      <c r="M11" s="39">
        <v>4680280.406178664</v>
      </c>
      <c r="N11" s="39">
        <v>45891.82378506069</v>
      </c>
      <c r="O11" s="39">
        <v>40292731.879927754</v>
      </c>
      <c r="P11" s="39">
        <v>6577194.841313484</v>
      </c>
      <c r="Q11" s="39">
        <v>1178402.015946092</v>
      </c>
      <c r="R11" s="39">
        <v>359394.36186462134</v>
      </c>
      <c r="S11" s="39">
        <v>972943.4421857316</v>
      </c>
      <c r="T11" s="39">
        <v>1691.2505862114226</v>
      </c>
      <c r="U11" s="39">
        <v>421002.62410502223</v>
      </c>
      <c r="V11" s="39">
        <v>45681.304753466604</v>
      </c>
      <c r="W11" s="39">
        <v>554791.1289895736</v>
      </c>
      <c r="X11" s="39">
        <v>274292.40266226925</v>
      </c>
      <c r="Y11" s="39">
        <v>4680280.406178664</v>
      </c>
      <c r="Z11" s="39">
        <v>3790.1747939710544</v>
      </c>
      <c r="AA11" s="39">
        <v>42101.648991089634</v>
      </c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  <c r="AO11" s="106"/>
      <c r="AP11" s="106"/>
      <c r="AQ11" s="106"/>
      <c r="AR11" s="106"/>
      <c r="AS11" s="106"/>
      <c r="AT11" s="106"/>
      <c r="AU11" s="106"/>
    </row>
    <row r="12" spans="1:47" s="8" customFormat="1" ht="21">
      <c r="A12" s="9">
        <v>2</v>
      </c>
      <c r="B12" s="41" t="s">
        <v>778</v>
      </c>
      <c r="C12" s="9" t="s">
        <v>779</v>
      </c>
      <c r="D12" s="7" t="s">
        <v>861</v>
      </c>
      <c r="E12" s="39">
        <v>17077731.11696042</v>
      </c>
      <c r="F12" s="39">
        <v>12843014.856351567</v>
      </c>
      <c r="G12" s="39">
        <v>1697397.0424203468</v>
      </c>
      <c r="H12" s="39">
        <v>408706.46862689196</v>
      </c>
      <c r="I12" s="39">
        <v>65663.04775551126</v>
      </c>
      <c r="J12" s="39">
        <v>529542.9918486014</v>
      </c>
      <c r="K12" s="39">
        <v>41320.98971198732</v>
      </c>
      <c r="L12" s="39">
        <v>71022.83279319566</v>
      </c>
      <c r="M12" s="39">
        <v>1411745.135693268</v>
      </c>
      <c r="N12" s="39">
        <v>9317.751759048333</v>
      </c>
      <c r="O12" s="39">
        <v>12843014.856351567</v>
      </c>
      <c r="P12" s="39">
        <v>1697397.0424203468</v>
      </c>
      <c r="Q12" s="39">
        <v>408706.46862689196</v>
      </c>
      <c r="R12" s="39">
        <v>65663.04775551126</v>
      </c>
      <c r="S12" s="39">
        <v>386269.4879992629</v>
      </c>
      <c r="T12" s="39">
        <v>695.1294907194529</v>
      </c>
      <c r="U12" s="39">
        <v>142578.374358619</v>
      </c>
      <c r="V12" s="39">
        <v>5916.274032019643</v>
      </c>
      <c r="W12" s="39">
        <v>71022.83279319566</v>
      </c>
      <c r="X12" s="39">
        <v>35404.71567996768</v>
      </c>
      <c r="Y12" s="39">
        <v>1411745.135693268</v>
      </c>
      <c r="Z12" s="39">
        <v>895.2889854328816</v>
      </c>
      <c r="AA12" s="39">
        <v>8422.46277361545</v>
      </c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  <c r="AO12" s="106"/>
      <c r="AP12" s="106"/>
      <c r="AQ12" s="106"/>
      <c r="AR12" s="106"/>
      <c r="AS12" s="106"/>
      <c r="AT12" s="106"/>
      <c r="AU12" s="106"/>
    </row>
    <row r="13" spans="1:47" s="8" customFormat="1" ht="11.25">
      <c r="A13" s="9">
        <v>3</v>
      </c>
      <c r="B13" s="8" t="s">
        <v>780</v>
      </c>
      <c r="C13" s="9" t="s">
        <v>781</v>
      </c>
      <c r="D13" s="7" t="s">
        <v>861</v>
      </c>
      <c r="E13" s="39">
        <v>8550447.017637435</v>
      </c>
      <c r="F13" s="39">
        <v>6316026.15995029</v>
      </c>
      <c r="G13" s="39">
        <v>904917.6374704908</v>
      </c>
      <c r="H13" s="39">
        <v>211953.25610776528</v>
      </c>
      <c r="I13" s="39">
        <v>40019.56821721689</v>
      </c>
      <c r="J13" s="39">
        <v>259800.18664153683</v>
      </c>
      <c r="K13" s="39">
        <v>26946.857113308608</v>
      </c>
      <c r="L13" s="39">
        <v>45090.66989724984</v>
      </c>
      <c r="M13" s="39">
        <v>739040.4264963192</v>
      </c>
      <c r="N13" s="39">
        <v>6652.255743256557</v>
      </c>
      <c r="O13" s="39">
        <v>6316026.15995029</v>
      </c>
      <c r="P13" s="39">
        <v>904917.6374704908</v>
      </c>
      <c r="Q13" s="39">
        <v>211953.25610776528</v>
      </c>
      <c r="R13" s="39">
        <v>40019.56821721689</v>
      </c>
      <c r="S13" s="39">
        <v>188482.83347458654</v>
      </c>
      <c r="T13" s="39">
        <v>305.2582434757896</v>
      </c>
      <c r="U13" s="39">
        <v>71012.09492347452</v>
      </c>
      <c r="V13" s="39">
        <v>4466.008704515907</v>
      </c>
      <c r="W13" s="39">
        <v>45090.66989724984</v>
      </c>
      <c r="X13" s="39">
        <v>22480.848408792703</v>
      </c>
      <c r="Y13" s="39">
        <v>739040.4264963192</v>
      </c>
      <c r="Z13" s="39">
        <v>263.0991872637546</v>
      </c>
      <c r="AA13" s="39">
        <v>6389.156555992803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  <c r="AO13" s="106"/>
      <c r="AP13" s="106"/>
      <c r="AQ13" s="106"/>
      <c r="AR13" s="106"/>
      <c r="AS13" s="106"/>
      <c r="AT13" s="106"/>
      <c r="AU13" s="106"/>
    </row>
    <row r="14" spans="1:47" s="8" customFormat="1" ht="11.25">
      <c r="A14" s="9">
        <v>4</v>
      </c>
      <c r="B14" s="8" t="s">
        <v>849</v>
      </c>
      <c r="C14" s="9" t="s">
        <v>850</v>
      </c>
      <c r="D14" s="7" t="s">
        <v>861</v>
      </c>
      <c r="E14" s="39">
        <v>4198505.536479746</v>
      </c>
      <c r="F14" s="39">
        <v>3040056.674308086</v>
      </c>
      <c r="G14" s="39">
        <v>510985.9380024253</v>
      </c>
      <c r="H14" s="39">
        <v>126149.58782258083</v>
      </c>
      <c r="I14" s="39">
        <v>18888.43233876203</v>
      </c>
      <c r="J14" s="39">
        <v>136262.21856684785</v>
      </c>
      <c r="K14" s="39">
        <v>12149.876359281137</v>
      </c>
      <c r="L14" s="39">
        <v>4245.951077763806</v>
      </c>
      <c r="M14" s="39">
        <v>348177.20323790144</v>
      </c>
      <c r="N14" s="39">
        <v>1589.6547660974823</v>
      </c>
      <c r="O14" s="39">
        <v>3040056.674308086</v>
      </c>
      <c r="P14" s="39">
        <v>510985.9380024253</v>
      </c>
      <c r="Q14" s="39">
        <v>126149.58782258083</v>
      </c>
      <c r="R14" s="39">
        <v>18888.43233876203</v>
      </c>
      <c r="S14" s="39">
        <v>102178.43244416872</v>
      </c>
      <c r="T14" s="39">
        <v>129.05031354048094</v>
      </c>
      <c r="U14" s="39">
        <v>33954.73580913864</v>
      </c>
      <c r="V14" s="39">
        <v>2290.9431906107066</v>
      </c>
      <c r="W14" s="39">
        <v>4245.951077763806</v>
      </c>
      <c r="X14" s="39">
        <v>9858.93316867043</v>
      </c>
      <c r="Y14" s="39">
        <v>348177.20323790144</v>
      </c>
      <c r="Z14" s="39">
        <v>270.74130192637153</v>
      </c>
      <c r="AA14" s="39">
        <v>1318.9134641711107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  <c r="AO14" s="106"/>
      <c r="AP14" s="106"/>
      <c r="AQ14" s="106"/>
      <c r="AR14" s="106"/>
      <c r="AS14" s="106"/>
      <c r="AT14" s="106"/>
      <c r="AU14" s="106"/>
    </row>
    <row r="15" spans="1:47" s="8" customFormat="1" ht="21">
      <c r="A15" s="9">
        <v>5</v>
      </c>
      <c r="B15" s="8" t="s">
        <v>827</v>
      </c>
      <c r="C15" s="42" t="s">
        <v>851</v>
      </c>
      <c r="D15" s="42" t="s">
        <v>852</v>
      </c>
      <c r="E15" s="39">
        <f aca="true" t="shared" si="0" ref="E15:AA15">(E11+E12+E13+E14)</f>
        <v>85230981.15337557</v>
      </c>
      <c r="F15" s="39">
        <f t="shared" si="0"/>
        <v>62491829.570537694</v>
      </c>
      <c r="G15" s="39">
        <f t="shared" si="0"/>
        <v>9690495.459206749</v>
      </c>
      <c r="H15" s="39">
        <f t="shared" si="0"/>
        <v>1925211.3285033302</v>
      </c>
      <c r="I15" s="39">
        <f t="shared" si="0"/>
        <v>483965.4101761115</v>
      </c>
      <c r="J15" s="39">
        <f t="shared" si="0"/>
        <v>2321242.713933951</v>
      </c>
      <c r="K15" s="39">
        <f t="shared" si="0"/>
        <v>400391.43060031295</v>
      </c>
      <c r="L15" s="39">
        <f t="shared" si="0"/>
        <v>675150.5827577828</v>
      </c>
      <c r="M15" s="39">
        <f t="shared" si="0"/>
        <v>7179243.171606153</v>
      </c>
      <c r="N15" s="39">
        <f t="shared" si="0"/>
        <v>63451.486053463064</v>
      </c>
      <c r="O15" s="39">
        <f t="shared" si="0"/>
        <v>62491829.570537694</v>
      </c>
      <c r="P15" s="39">
        <f t="shared" si="0"/>
        <v>9690495.459206749</v>
      </c>
      <c r="Q15" s="39">
        <f t="shared" si="0"/>
        <v>1925211.3285033302</v>
      </c>
      <c r="R15" s="39">
        <f t="shared" si="0"/>
        <v>483965.4101761115</v>
      </c>
      <c r="S15" s="39">
        <f t="shared" si="0"/>
        <v>1649874.1961037498</v>
      </c>
      <c r="T15" s="39">
        <f t="shared" si="0"/>
        <v>2820.688633947146</v>
      </c>
      <c r="U15" s="39">
        <f t="shared" si="0"/>
        <v>668547.8291962544</v>
      </c>
      <c r="V15" s="39">
        <f t="shared" si="0"/>
        <v>58354.53068061286</v>
      </c>
      <c r="W15" s="39">
        <f t="shared" si="0"/>
        <v>675150.5827577828</v>
      </c>
      <c r="X15" s="39">
        <f t="shared" si="0"/>
        <v>342036.89991970005</v>
      </c>
      <c r="Y15" s="39">
        <f t="shared" si="0"/>
        <v>7179243.171606153</v>
      </c>
      <c r="Z15" s="39">
        <f t="shared" si="0"/>
        <v>5219.304268594062</v>
      </c>
      <c r="AA15" s="39">
        <f t="shared" si="0"/>
        <v>58232.181784869004</v>
      </c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  <c r="AO15" s="106"/>
      <c r="AP15" s="106"/>
      <c r="AQ15" s="106"/>
      <c r="AR15" s="106"/>
      <c r="AS15" s="106"/>
      <c r="AT15" s="106"/>
      <c r="AU15" s="106"/>
    </row>
    <row r="16" spans="1:47" s="8" customFormat="1" ht="11.25">
      <c r="A16" s="9"/>
      <c r="C16" s="42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  <c r="AO16" s="106"/>
      <c r="AP16" s="106"/>
      <c r="AQ16" s="106"/>
      <c r="AR16" s="106"/>
      <c r="AS16" s="106"/>
      <c r="AT16" s="106"/>
      <c r="AU16" s="106"/>
    </row>
    <row r="17" spans="1:47" s="8" customFormat="1" ht="21">
      <c r="A17" s="9">
        <v>6</v>
      </c>
      <c r="B17" s="8" t="s">
        <v>829</v>
      </c>
      <c r="C17" s="9" t="s">
        <v>830</v>
      </c>
      <c r="D17" s="7" t="s">
        <v>861</v>
      </c>
      <c r="E17" s="39">
        <v>18147997.427656375</v>
      </c>
      <c r="F17" s="39">
        <v>13129675.89207555</v>
      </c>
      <c r="G17" s="39">
        <v>1743837.4946187215</v>
      </c>
      <c r="H17" s="39">
        <v>498389.63132717164</v>
      </c>
      <c r="I17" s="39">
        <v>67121.91940215259</v>
      </c>
      <c r="J17" s="39">
        <v>723957.7127920209</v>
      </c>
      <c r="K17" s="39">
        <v>36439.06250775118</v>
      </c>
      <c r="L17" s="39">
        <v>51756.76564978947</v>
      </c>
      <c r="M17" s="39">
        <v>1886091.4956011556</v>
      </c>
      <c r="N17" s="39">
        <v>10727.453682054198</v>
      </c>
      <c r="O17" s="39">
        <v>13129675.89207555</v>
      </c>
      <c r="P17" s="39">
        <v>1743837.4946187215</v>
      </c>
      <c r="Q17" s="39">
        <v>498389.63132717164</v>
      </c>
      <c r="R17" s="39">
        <v>67121.91940215259</v>
      </c>
      <c r="S17" s="39">
        <v>531664.4867049099</v>
      </c>
      <c r="T17" s="39">
        <v>967.4485020879362</v>
      </c>
      <c r="U17" s="39">
        <v>191325.77758502297</v>
      </c>
      <c r="V17" s="39">
        <v>5230.487683943704</v>
      </c>
      <c r="W17" s="39">
        <v>51756.76564978947</v>
      </c>
      <c r="X17" s="39">
        <v>31208.574823807478</v>
      </c>
      <c r="Y17" s="39">
        <v>1886091.4956011556</v>
      </c>
      <c r="Z17" s="39">
        <v>1089.9869309734097</v>
      </c>
      <c r="AA17" s="39">
        <v>9637.466751080789</v>
      </c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  <c r="AO17" s="106"/>
      <c r="AP17" s="106"/>
      <c r="AQ17" s="106"/>
      <c r="AR17" s="106"/>
      <c r="AS17" s="106"/>
      <c r="AT17" s="106"/>
      <c r="AU17" s="106"/>
    </row>
    <row r="18" spans="1:47" s="8" customFormat="1" ht="11.25">
      <c r="A18" s="9"/>
      <c r="C18" s="9"/>
      <c r="D18" s="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  <c r="AO18" s="106"/>
      <c r="AP18" s="106"/>
      <c r="AQ18" s="106"/>
      <c r="AR18" s="106"/>
      <c r="AS18" s="106"/>
      <c r="AT18" s="106"/>
      <c r="AU18" s="106"/>
    </row>
    <row r="19" spans="1:47" s="8" customFormat="1" ht="11.25">
      <c r="A19" s="9">
        <v>7</v>
      </c>
      <c r="B19" s="8" t="s">
        <v>831</v>
      </c>
      <c r="C19" s="9" t="s">
        <v>853</v>
      </c>
      <c r="D19" s="9" t="s">
        <v>852</v>
      </c>
      <c r="E19" s="39">
        <f aca="true" t="shared" si="1" ref="E19:AA19">(E15+E17)</f>
        <v>103378978.58103195</v>
      </c>
      <c r="F19" s="39">
        <f t="shared" si="1"/>
        <v>75621505.46261324</v>
      </c>
      <c r="G19" s="39">
        <f t="shared" si="1"/>
        <v>11434332.95382547</v>
      </c>
      <c r="H19" s="39">
        <f t="shared" si="1"/>
        <v>2423600.959830502</v>
      </c>
      <c r="I19" s="39">
        <f t="shared" si="1"/>
        <v>551087.3295782642</v>
      </c>
      <c r="J19" s="39">
        <f t="shared" si="1"/>
        <v>3045200.426725972</v>
      </c>
      <c r="K19" s="39">
        <f t="shared" si="1"/>
        <v>436830.4931080641</v>
      </c>
      <c r="L19" s="39">
        <f t="shared" si="1"/>
        <v>726907.3484075723</v>
      </c>
      <c r="M19" s="39">
        <f t="shared" si="1"/>
        <v>9065334.667207308</v>
      </c>
      <c r="N19" s="39">
        <f t="shared" si="1"/>
        <v>74178.93973551726</v>
      </c>
      <c r="O19" s="39">
        <f t="shared" si="1"/>
        <v>75621505.46261324</v>
      </c>
      <c r="P19" s="39">
        <f t="shared" si="1"/>
        <v>11434332.95382547</v>
      </c>
      <c r="Q19" s="39">
        <f t="shared" si="1"/>
        <v>2423600.959830502</v>
      </c>
      <c r="R19" s="39">
        <f t="shared" si="1"/>
        <v>551087.3295782642</v>
      </c>
      <c r="S19" s="39">
        <f t="shared" si="1"/>
        <v>2181538.68280866</v>
      </c>
      <c r="T19" s="39">
        <f t="shared" si="1"/>
        <v>3788.137136035082</v>
      </c>
      <c r="U19" s="39">
        <f t="shared" si="1"/>
        <v>859873.6067812773</v>
      </c>
      <c r="V19" s="39">
        <f t="shared" si="1"/>
        <v>63585.01836455656</v>
      </c>
      <c r="W19" s="39">
        <f t="shared" si="1"/>
        <v>726907.3484075723</v>
      </c>
      <c r="X19" s="39">
        <f t="shared" si="1"/>
        <v>373245.4747435075</v>
      </c>
      <c r="Y19" s="39">
        <f t="shared" si="1"/>
        <v>9065334.667207308</v>
      </c>
      <c r="Z19" s="39">
        <f t="shared" si="1"/>
        <v>6309.291199567471</v>
      </c>
      <c r="AA19" s="39">
        <f t="shared" si="1"/>
        <v>67869.64853594979</v>
      </c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  <c r="AO19" s="106"/>
      <c r="AP19" s="106"/>
      <c r="AQ19" s="106"/>
      <c r="AR19" s="106"/>
      <c r="AS19" s="106"/>
      <c r="AT19" s="106"/>
      <c r="AU19" s="106"/>
    </row>
    <row r="20" spans="1:47" s="8" customFormat="1" ht="11.25">
      <c r="A20" s="9"/>
      <c r="C20" s="9"/>
      <c r="D20" s="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  <c r="AO20" s="106"/>
      <c r="AP20" s="106"/>
      <c r="AQ20" s="106"/>
      <c r="AR20" s="106"/>
      <c r="AS20" s="106"/>
      <c r="AT20" s="106"/>
      <c r="AU20" s="106"/>
    </row>
    <row r="21" spans="1:47" s="8" customFormat="1" ht="11.25">
      <c r="A21" s="9">
        <v>8</v>
      </c>
      <c r="B21" s="8" t="s">
        <v>798</v>
      </c>
      <c r="C21" s="7" t="s">
        <v>799</v>
      </c>
      <c r="D21" s="7" t="s">
        <v>861</v>
      </c>
      <c r="E21" s="39">
        <v>419094617.73015505</v>
      </c>
      <c r="F21" s="39">
        <v>311616226.91021824</v>
      </c>
      <c r="G21" s="39">
        <v>40784988.374607414</v>
      </c>
      <c r="H21" s="39">
        <v>10938051.332171824</v>
      </c>
      <c r="I21" s="39">
        <v>1415942.6187759833</v>
      </c>
      <c r="J21" s="39">
        <v>14554762.459048137</v>
      </c>
      <c r="K21" s="39">
        <v>700549.3883888961</v>
      </c>
      <c r="L21" s="39">
        <v>1195082.8754433887</v>
      </c>
      <c r="M21" s="39">
        <v>37677228.57077384</v>
      </c>
      <c r="N21" s="39">
        <v>211785.2007272382</v>
      </c>
      <c r="O21" s="39">
        <v>311616226.91021824</v>
      </c>
      <c r="P21" s="39">
        <v>40784988.374607414</v>
      </c>
      <c r="Q21" s="39">
        <v>10938051.332171824</v>
      </c>
      <c r="R21" s="39">
        <v>1415942.6187759833</v>
      </c>
      <c r="S21" s="39">
        <v>10712161.951981477</v>
      </c>
      <c r="T21" s="39">
        <v>19382.617789116037</v>
      </c>
      <c r="U21" s="39">
        <v>3823217.8892775434</v>
      </c>
      <c r="V21" s="39">
        <v>100586.50095645289</v>
      </c>
      <c r="W21" s="39">
        <v>1195082.8754433887</v>
      </c>
      <c r="X21" s="39">
        <v>599962.8874324432</v>
      </c>
      <c r="Y21" s="39">
        <v>37677228.57077384</v>
      </c>
      <c r="Z21" s="39">
        <v>21619.186796120754</v>
      </c>
      <c r="AA21" s="39">
        <v>190166.01393111746</v>
      </c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  <c r="AO21" s="106"/>
      <c r="AP21" s="106"/>
      <c r="AQ21" s="106"/>
      <c r="AR21" s="106"/>
      <c r="AS21" s="106"/>
      <c r="AT21" s="106"/>
      <c r="AU21" s="106"/>
    </row>
    <row r="22" spans="1:47" s="8" customFormat="1" ht="11.25">
      <c r="A22" s="9">
        <v>9</v>
      </c>
      <c r="B22" s="8" t="s">
        <v>800</v>
      </c>
      <c r="C22" s="9" t="s">
        <v>801</v>
      </c>
      <c r="D22" s="7" t="s">
        <v>861</v>
      </c>
      <c r="E22" s="39">
        <v>297167.83102639165</v>
      </c>
      <c r="F22" s="39">
        <v>217792.27409253962</v>
      </c>
      <c r="G22" s="39">
        <v>28145.222503829682</v>
      </c>
      <c r="H22" s="39">
        <v>8564.249192258658</v>
      </c>
      <c r="I22" s="39">
        <v>830.0320993050576</v>
      </c>
      <c r="J22" s="39">
        <v>11708.493481375801</v>
      </c>
      <c r="K22" s="39">
        <v>217.7120345982937</v>
      </c>
      <c r="L22" s="39">
        <v>359.76993071125395</v>
      </c>
      <c r="M22" s="39">
        <v>29414.928240418496</v>
      </c>
      <c r="N22" s="39">
        <v>135.14945135475364</v>
      </c>
      <c r="O22" s="39">
        <v>217792.27409253962</v>
      </c>
      <c r="P22" s="39">
        <v>28145.222503829682</v>
      </c>
      <c r="Q22" s="39">
        <v>8564.249192258658</v>
      </c>
      <c r="R22" s="39">
        <v>830.0320993050576</v>
      </c>
      <c r="S22" s="39">
        <v>8693.10804987377</v>
      </c>
      <c r="T22" s="39">
        <v>15.812069701408772</v>
      </c>
      <c r="U22" s="39">
        <v>2999.573361800621</v>
      </c>
      <c r="V22" s="39">
        <v>31.624139402817544</v>
      </c>
      <c r="W22" s="39">
        <v>359.76993071125395</v>
      </c>
      <c r="X22" s="39">
        <v>186.08789519547616</v>
      </c>
      <c r="Y22" s="39">
        <v>29414.928240418496</v>
      </c>
      <c r="Z22" s="39">
        <v>15.016605706083737</v>
      </c>
      <c r="AA22" s="39">
        <v>120.1328456486699</v>
      </c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  <c r="AO22" s="106"/>
      <c r="AP22" s="106"/>
      <c r="AQ22" s="106"/>
      <c r="AR22" s="106"/>
      <c r="AS22" s="106"/>
      <c r="AT22" s="106"/>
      <c r="AU22" s="106"/>
    </row>
    <row r="23" spans="1:47" s="8" customFormat="1" ht="11.25">
      <c r="A23" s="9">
        <v>10</v>
      </c>
      <c r="B23" s="8" t="s">
        <v>855</v>
      </c>
      <c r="C23" s="9" t="s">
        <v>803</v>
      </c>
      <c r="D23" s="7" t="s">
        <v>861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  <c r="AO23" s="106"/>
      <c r="AP23" s="106"/>
      <c r="AQ23" s="106"/>
      <c r="AR23" s="106"/>
      <c r="AS23" s="106"/>
      <c r="AT23" s="106"/>
      <c r="AU23" s="106"/>
    </row>
    <row r="24" spans="1:47" s="8" customFormat="1" ht="11.25">
      <c r="A24" s="9">
        <v>11</v>
      </c>
      <c r="B24" s="8" t="s">
        <v>804</v>
      </c>
      <c r="C24" s="9" t="s">
        <v>805</v>
      </c>
      <c r="D24" s="7" t="s">
        <v>861</v>
      </c>
      <c r="E24" s="39">
        <v>1457780.803175063</v>
      </c>
      <c r="F24" s="39">
        <v>1083927.4338761682</v>
      </c>
      <c r="G24" s="39">
        <v>141866.70645458592</v>
      </c>
      <c r="H24" s="39">
        <v>38046.972167154614</v>
      </c>
      <c r="I24" s="39">
        <v>4925.221849014776</v>
      </c>
      <c r="J24" s="39">
        <v>50627.35814286927</v>
      </c>
      <c r="K24" s="39">
        <v>2436.794477582437</v>
      </c>
      <c r="L24" s="39">
        <v>4156.982219099668</v>
      </c>
      <c r="M24" s="39">
        <v>131056.65929281416</v>
      </c>
      <c r="N24" s="39">
        <v>736.6746957736718</v>
      </c>
      <c r="O24" s="39">
        <v>1083927.4338761682</v>
      </c>
      <c r="P24" s="39">
        <v>141866.70645458592</v>
      </c>
      <c r="Q24" s="39">
        <v>38046.972167154614</v>
      </c>
      <c r="R24" s="39">
        <v>4925.221849014776</v>
      </c>
      <c r="S24" s="39">
        <v>37261.23742337266</v>
      </c>
      <c r="T24" s="39">
        <v>67.42059414002293</v>
      </c>
      <c r="U24" s="39">
        <v>13298.700125356594</v>
      </c>
      <c r="V24" s="39">
        <v>349.88058531279125</v>
      </c>
      <c r="W24" s="39">
        <v>4156.982219099668</v>
      </c>
      <c r="X24" s="39">
        <v>2086.9138922696457</v>
      </c>
      <c r="Y24" s="39">
        <v>131056.65929281416</v>
      </c>
      <c r="Z24" s="39">
        <v>75.20028690020794</v>
      </c>
      <c r="AA24" s="39">
        <v>661.4744088734639</v>
      </c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  <c r="AO24" s="106"/>
      <c r="AP24" s="106"/>
      <c r="AQ24" s="106"/>
      <c r="AR24" s="106"/>
      <c r="AS24" s="106"/>
      <c r="AT24" s="106"/>
      <c r="AU24" s="106"/>
    </row>
    <row r="25" spans="1:47" s="8" customFormat="1" ht="11.25">
      <c r="A25" s="9">
        <v>12</v>
      </c>
      <c r="B25" s="8" t="s">
        <v>806</v>
      </c>
      <c r="C25" s="9" t="s">
        <v>807</v>
      </c>
      <c r="D25" s="7" t="s">
        <v>861</v>
      </c>
      <c r="E25" s="39">
        <v>2668169.7077316465</v>
      </c>
      <c r="F25" s="39">
        <v>1975500.356658865</v>
      </c>
      <c r="G25" s="39">
        <v>257601.90097920405</v>
      </c>
      <c r="H25" s="39">
        <v>71784.03506482969</v>
      </c>
      <c r="I25" s="39">
        <v>8552.59955572485</v>
      </c>
      <c r="J25" s="39">
        <v>96349.4578498651</v>
      </c>
      <c r="K25" s="39">
        <v>3719.0489806434043</v>
      </c>
      <c r="L25" s="39">
        <v>6313.523649672627</v>
      </c>
      <c r="M25" s="39">
        <v>247040.3442138795</v>
      </c>
      <c r="N25" s="39">
        <v>1308.4407789619493</v>
      </c>
      <c r="O25" s="39">
        <v>1975500.356658865</v>
      </c>
      <c r="P25" s="39">
        <v>257601.90097920405</v>
      </c>
      <c r="Q25" s="39">
        <v>71784.03506482969</v>
      </c>
      <c r="R25" s="39">
        <v>8552.59955572485</v>
      </c>
      <c r="S25" s="39">
        <v>71113.47873515051</v>
      </c>
      <c r="T25" s="39">
        <v>128.89265519278396</v>
      </c>
      <c r="U25" s="39">
        <v>25107.086459521804</v>
      </c>
      <c r="V25" s="39">
        <v>534.9577563126319</v>
      </c>
      <c r="W25" s="39">
        <v>6313.523649672627</v>
      </c>
      <c r="X25" s="39">
        <v>3184.0912243307725</v>
      </c>
      <c r="Y25" s="39">
        <v>247040.3442138795</v>
      </c>
      <c r="Z25" s="39">
        <v>136.8077041929612</v>
      </c>
      <c r="AA25" s="39">
        <v>1171.633074768988</v>
      </c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  <c r="AO25" s="106"/>
      <c r="AP25" s="106"/>
      <c r="AQ25" s="106"/>
      <c r="AR25" s="106"/>
      <c r="AS25" s="106"/>
      <c r="AT25" s="106"/>
      <c r="AU25" s="106"/>
    </row>
    <row r="26" spans="1:47" s="8" customFormat="1" ht="11.25">
      <c r="A26" s="9">
        <v>13</v>
      </c>
      <c r="B26" s="8" t="s">
        <v>808</v>
      </c>
      <c r="C26" s="9" t="s">
        <v>809</v>
      </c>
      <c r="D26" s="7" t="s">
        <v>861</v>
      </c>
      <c r="E26" s="39">
        <v>-157931948.6874273</v>
      </c>
      <c r="F26" s="39">
        <v>-117364280.80390397</v>
      </c>
      <c r="G26" s="39">
        <v>-15353446.630172845</v>
      </c>
      <c r="H26" s="39">
        <v>-4138610.828130083</v>
      </c>
      <c r="I26" s="39">
        <v>-529989.5136169374</v>
      </c>
      <c r="J26" s="39">
        <v>-5513516.443641019</v>
      </c>
      <c r="K26" s="39">
        <v>-258229.0062860383</v>
      </c>
      <c r="L26" s="39">
        <v>-440278.2872460923</v>
      </c>
      <c r="M26" s="39">
        <v>-14254098.312148588</v>
      </c>
      <c r="N26" s="39">
        <v>-79498.86228173946</v>
      </c>
      <c r="O26" s="39">
        <v>-117364280.80390397</v>
      </c>
      <c r="P26" s="39">
        <v>-15353446.630172845</v>
      </c>
      <c r="Q26" s="39">
        <v>-4138610.828130083</v>
      </c>
      <c r="R26" s="39">
        <v>-529989.5136169374</v>
      </c>
      <c r="S26" s="39">
        <v>-4059459.811061822</v>
      </c>
      <c r="T26" s="39">
        <v>-7346.908534193311</v>
      </c>
      <c r="U26" s="39">
        <v>-1446709.724045004</v>
      </c>
      <c r="V26" s="39">
        <v>-37084.65168080516</v>
      </c>
      <c r="W26" s="39">
        <v>-440278.2872460923</v>
      </c>
      <c r="X26" s="39">
        <v>-221144.35460523312</v>
      </c>
      <c r="Y26" s="39">
        <v>-14254098.312148588</v>
      </c>
      <c r="Z26" s="39">
        <v>-8140.52423888025</v>
      </c>
      <c r="AA26" s="39">
        <v>-71358.33804285922</v>
      </c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  <c r="AO26" s="106"/>
      <c r="AP26" s="106"/>
      <c r="AQ26" s="106"/>
      <c r="AR26" s="106"/>
      <c r="AS26" s="106"/>
      <c r="AT26" s="106"/>
      <c r="AU26" s="106"/>
    </row>
    <row r="27" spans="1:47" s="8" customFormat="1" ht="11.25">
      <c r="A27" s="9">
        <v>14</v>
      </c>
      <c r="B27" s="8" t="s">
        <v>810</v>
      </c>
      <c r="C27" s="9" t="s">
        <v>811</v>
      </c>
      <c r="D27" s="7" t="s">
        <v>861</v>
      </c>
      <c r="E27" s="39">
        <v>-34176942.57896784</v>
      </c>
      <c r="F27" s="39">
        <v>-25321523.665652737</v>
      </c>
      <c r="G27" s="39">
        <v>-3303833.236777977</v>
      </c>
      <c r="H27" s="39">
        <v>-915130.9833090652</v>
      </c>
      <c r="I27" s="39">
        <v>-110489.76070907665</v>
      </c>
      <c r="J27" s="39">
        <v>-1226665.7681623779</v>
      </c>
      <c r="K27" s="39">
        <v>-49142.81372556733</v>
      </c>
      <c r="L27" s="39">
        <v>-83500.94198784791</v>
      </c>
      <c r="M27" s="39">
        <v>-3149814.393855757</v>
      </c>
      <c r="N27" s="39">
        <v>-16841.014787425753</v>
      </c>
      <c r="O27" s="39">
        <v>-25321523.665652737</v>
      </c>
      <c r="P27" s="39">
        <v>-3303833.236777977</v>
      </c>
      <c r="Q27" s="39">
        <v>-915130.9833090652</v>
      </c>
      <c r="R27" s="39">
        <v>-110489.76070907665</v>
      </c>
      <c r="S27" s="39">
        <v>-904982.7640027909</v>
      </c>
      <c r="T27" s="39">
        <v>-1639.8466156095117</v>
      </c>
      <c r="U27" s="39">
        <v>-320043.15754397743</v>
      </c>
      <c r="V27" s="39">
        <v>-7066.473133935461</v>
      </c>
      <c r="W27" s="39">
        <v>-83500.94198784791</v>
      </c>
      <c r="X27" s="39">
        <v>-42076.340591631866</v>
      </c>
      <c r="Y27" s="39">
        <v>-3149814.393855757</v>
      </c>
      <c r="Z27" s="39">
        <v>-1754.0760723462085</v>
      </c>
      <c r="AA27" s="39">
        <v>-15086.938715079545</v>
      </c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  <c r="AO27" s="106"/>
      <c r="AP27" s="106"/>
      <c r="AQ27" s="106"/>
      <c r="AR27" s="106"/>
      <c r="AS27" s="106"/>
      <c r="AT27" s="106"/>
      <c r="AU27" s="106"/>
    </row>
    <row r="28" spans="1:47" s="8" customFormat="1" ht="11.25">
      <c r="A28" s="9">
        <v>15</v>
      </c>
      <c r="B28" s="8" t="s">
        <v>812</v>
      </c>
      <c r="C28" s="9" t="s">
        <v>813</v>
      </c>
      <c r="D28" s="7" t="s">
        <v>861</v>
      </c>
      <c r="E28" s="39">
        <v>-8752784</v>
      </c>
      <c r="F28" s="39">
        <v>-7241560.201566638</v>
      </c>
      <c r="G28" s="39">
        <v>-965167.6812595879</v>
      </c>
      <c r="H28" s="39">
        <v>-358820.1139864428</v>
      </c>
      <c r="I28" s="39">
        <v>-37477.7329241252</v>
      </c>
      <c r="J28" s="39">
        <v>-35132.74336890128</v>
      </c>
      <c r="K28" s="39">
        <v>0</v>
      </c>
      <c r="L28" s="39">
        <v>-114625.52689430305</v>
      </c>
      <c r="M28" s="39">
        <v>0</v>
      </c>
      <c r="N28" s="39">
        <v>0</v>
      </c>
      <c r="O28" s="39">
        <v>-7241560.201566638</v>
      </c>
      <c r="P28" s="39">
        <v>-965167.6812595879</v>
      </c>
      <c r="Q28" s="39">
        <v>-358820.1139864428</v>
      </c>
      <c r="R28" s="39">
        <v>-37477.7329241252</v>
      </c>
      <c r="S28" s="39">
        <v>-35132.74336890128</v>
      </c>
      <c r="T28" s="39">
        <v>0</v>
      </c>
      <c r="U28" s="39">
        <v>0</v>
      </c>
      <c r="V28" s="39">
        <v>0</v>
      </c>
      <c r="W28" s="39">
        <v>-114625.52689430305</v>
      </c>
      <c r="X28" s="39">
        <v>0</v>
      </c>
      <c r="Y28" s="39">
        <v>0</v>
      </c>
      <c r="Z28" s="39">
        <v>0</v>
      </c>
      <c r="AA28" s="39">
        <v>0</v>
      </c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  <c r="AO28" s="106"/>
      <c r="AP28" s="106"/>
      <c r="AQ28" s="106"/>
      <c r="AR28" s="106"/>
      <c r="AS28" s="106"/>
      <c r="AT28" s="106"/>
      <c r="AU28" s="106"/>
    </row>
    <row r="29" spans="1:47" s="8" customFormat="1" ht="11.25">
      <c r="A29" s="9">
        <v>16</v>
      </c>
      <c r="B29" s="8" t="s">
        <v>814</v>
      </c>
      <c r="C29" s="9" t="s">
        <v>815</v>
      </c>
      <c r="D29" s="7" t="s">
        <v>861</v>
      </c>
      <c r="E29" s="39">
        <v>-23664861</v>
      </c>
      <c r="F29" s="39">
        <v>-21000337.91572594</v>
      </c>
      <c r="G29" s="39">
        <v>-2469129.501707094</v>
      </c>
      <c r="H29" s="39">
        <v>-179086.07567594657</v>
      </c>
      <c r="I29" s="39">
        <v>-16307.506891021627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-21000337.91572594</v>
      </c>
      <c r="P29" s="39">
        <v>-2469129.501707094</v>
      </c>
      <c r="Q29" s="39">
        <v>-179086.07567594657</v>
      </c>
      <c r="R29" s="39">
        <v>-16307.506891021627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  <c r="AO29" s="106"/>
      <c r="AP29" s="106"/>
      <c r="AQ29" s="106"/>
      <c r="AR29" s="106"/>
      <c r="AS29" s="106"/>
      <c r="AT29" s="106"/>
      <c r="AU29" s="106"/>
    </row>
    <row r="30" spans="1:47" s="8" customFormat="1" ht="11.25">
      <c r="A30" s="9">
        <v>17</v>
      </c>
      <c r="B30" s="8" t="s">
        <v>856</v>
      </c>
      <c r="C30" s="9" t="s">
        <v>857</v>
      </c>
      <c r="D30" s="7" t="s">
        <v>861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  <c r="AO30" s="106"/>
      <c r="AP30" s="106"/>
      <c r="AQ30" s="106"/>
      <c r="AR30" s="106"/>
      <c r="AS30" s="106"/>
      <c r="AT30" s="106"/>
      <c r="AU30" s="106"/>
    </row>
    <row r="31" spans="1:47" s="8" customFormat="1" ht="11.25">
      <c r="A31" s="9"/>
      <c r="C31" s="9"/>
      <c r="D31" s="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  <c r="AO31" s="106"/>
      <c r="AP31" s="106"/>
      <c r="AQ31" s="106"/>
      <c r="AR31" s="106"/>
      <c r="AS31" s="106"/>
      <c r="AT31" s="106"/>
      <c r="AU31" s="106"/>
    </row>
    <row r="32" spans="1:47" s="8" customFormat="1" ht="31.5">
      <c r="A32" s="9">
        <v>18</v>
      </c>
      <c r="B32" s="8" t="s">
        <v>816</v>
      </c>
      <c r="C32" s="7" t="s">
        <v>858</v>
      </c>
      <c r="D32" s="9" t="s">
        <v>852</v>
      </c>
      <c r="E32" s="39">
        <f aca="true" t="shared" si="2" ref="E32:AA32">(E21+E22+E23+E24+E25+E26+E27+E28+E29+E30)</f>
        <v>198991199.80569303</v>
      </c>
      <c r="F32" s="39">
        <f t="shared" si="2"/>
        <v>143965744.38799655</v>
      </c>
      <c r="G32" s="39">
        <f t="shared" si="2"/>
        <v>19121025.154627524</v>
      </c>
      <c r="H32" s="39">
        <f t="shared" si="2"/>
        <v>5464798.587494529</v>
      </c>
      <c r="I32" s="39">
        <f t="shared" si="2"/>
        <v>735985.9581388669</v>
      </c>
      <c r="J32" s="39">
        <f t="shared" si="2"/>
        <v>7938132.81334995</v>
      </c>
      <c r="K32" s="39">
        <f t="shared" si="2"/>
        <v>399551.1238701147</v>
      </c>
      <c r="L32" s="39">
        <f t="shared" si="2"/>
        <v>567508.3951146291</v>
      </c>
      <c r="M32" s="39">
        <f t="shared" si="2"/>
        <v>20680827.796516612</v>
      </c>
      <c r="N32" s="39">
        <f t="shared" si="2"/>
        <v>117625.58858416334</v>
      </c>
      <c r="O32" s="39">
        <f t="shared" si="2"/>
        <v>143965744.38799655</v>
      </c>
      <c r="P32" s="39">
        <f t="shared" si="2"/>
        <v>19121025.154627524</v>
      </c>
      <c r="Q32" s="39">
        <f t="shared" si="2"/>
        <v>5464798.587494529</v>
      </c>
      <c r="R32" s="39">
        <f t="shared" si="2"/>
        <v>735985.9581388669</v>
      </c>
      <c r="S32" s="39">
        <f t="shared" si="2"/>
        <v>5829654.457756361</v>
      </c>
      <c r="T32" s="39">
        <f t="shared" si="2"/>
        <v>10607.987958347429</v>
      </c>
      <c r="U32" s="39">
        <f t="shared" si="2"/>
        <v>2097870.3676352412</v>
      </c>
      <c r="V32" s="39">
        <f t="shared" si="2"/>
        <v>57351.838622740506</v>
      </c>
      <c r="W32" s="39">
        <f t="shared" si="2"/>
        <v>567508.3951146291</v>
      </c>
      <c r="X32" s="39">
        <f t="shared" si="2"/>
        <v>342199.2852473741</v>
      </c>
      <c r="Y32" s="39">
        <f t="shared" si="2"/>
        <v>20680827.796516612</v>
      </c>
      <c r="Z32" s="39">
        <f t="shared" si="2"/>
        <v>11951.611081693547</v>
      </c>
      <c r="AA32" s="39">
        <f t="shared" si="2"/>
        <v>105673.97750246985</v>
      </c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  <c r="AO32" s="106"/>
      <c r="AP32" s="106"/>
      <c r="AQ32" s="106"/>
      <c r="AR32" s="106"/>
      <c r="AS32" s="106"/>
      <c r="AT32" s="106"/>
      <c r="AU32" s="106"/>
    </row>
    <row r="33" spans="5:28" ht="10.5"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45"/>
      <c r="Y33" s="45"/>
      <c r="Z33" s="45"/>
      <c r="AA33" s="45"/>
      <c r="AB33" s="45"/>
    </row>
    <row r="34" spans="5:28" ht="10.5"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45"/>
      <c r="Y34" s="45"/>
      <c r="Z34" s="45"/>
      <c r="AA34" s="45"/>
      <c r="AB34" s="45"/>
    </row>
    <row r="35" spans="5:27" ht="10.5"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45"/>
      <c r="Y35" s="45"/>
      <c r="Z35" s="45"/>
      <c r="AA35" s="45"/>
    </row>
    <row r="36" spans="5:27" ht="10.5"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45"/>
      <c r="Y36" s="45"/>
      <c r="Z36" s="45"/>
      <c r="AA36" s="45"/>
    </row>
    <row r="37" spans="5:27" ht="10.5"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45"/>
      <c r="Y37" s="45"/>
      <c r="Z37" s="45"/>
      <c r="AA37" s="45"/>
    </row>
    <row r="38" spans="5:27" ht="10.5"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45"/>
      <c r="Y38" s="45"/>
      <c r="Z38" s="45"/>
      <c r="AA38" s="45"/>
    </row>
    <row r="39" spans="5:27" ht="10.5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ht="10.5">
      <c r="E40" s="108"/>
    </row>
    <row r="96" ht="11.25" thickBot="1"/>
    <row r="97" spans="2:4" ht="11.25" thickTop="1">
      <c r="B97" s="46" t="s">
        <v>820</v>
      </c>
      <c r="C97" s="47" t="s">
        <v>731</v>
      </c>
      <c r="D97" s="109"/>
    </row>
    <row r="98" spans="2:4" ht="11.25" thickBot="1">
      <c r="B98" s="49"/>
      <c r="C98" s="50" t="s">
        <v>845</v>
      </c>
      <c r="D98" s="109"/>
    </row>
    <row r="99" ht="11.25" thickTop="1"/>
  </sheetData>
  <printOptions/>
  <pageMargins left="0.5" right="0.5" top="1.25" bottom="0.75" header="0.5" footer="0.5"/>
  <pageSetup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Customer Costs versus Revenue&amp;RExhibit No. ___ (CEP-13)
Page &amp;P-1 of &amp;N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N1627"/>
  <sheetViews>
    <sheetView workbookViewId="0" topLeftCell="A1">
      <pane xSplit="4" ySplit="9" topLeftCell="E61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.33203125" style="10" customWidth="1"/>
    <col min="2" max="2" width="44.83203125" style="92" bestFit="1" customWidth="1"/>
    <col min="3" max="3" width="12.16015625" style="93" customWidth="1"/>
    <col min="4" max="4" width="19.66015625" style="10" bestFit="1" customWidth="1"/>
    <col min="5" max="5" width="12.66015625" style="10" bestFit="1" customWidth="1"/>
    <col min="6" max="6" width="11.16015625" style="147" bestFit="1" customWidth="1"/>
    <col min="7" max="8" width="11.16015625" style="10" bestFit="1" customWidth="1"/>
    <col min="9" max="10" width="11.16015625" style="40" bestFit="1" customWidth="1"/>
    <col min="11" max="11" width="9.83203125" style="40" bestFit="1" customWidth="1"/>
    <col min="12" max="12" width="10.16015625" style="40" bestFit="1" customWidth="1"/>
    <col min="13" max="13" width="11" style="40" hidden="1" customWidth="1"/>
    <col min="14" max="14" width="11" style="40" bestFit="1" customWidth="1"/>
    <col min="15" max="17" width="12" style="40" hidden="1" customWidth="1"/>
    <col min="18" max="18" width="12.16015625" style="40" hidden="1" customWidth="1"/>
    <col min="19" max="19" width="14.5" style="40" hidden="1" customWidth="1"/>
    <col min="20" max="20" width="8.5" style="40" hidden="1" customWidth="1"/>
    <col min="21" max="21" width="11.16015625" style="40" hidden="1" customWidth="1"/>
    <col min="22" max="22" width="14.33203125" style="40" hidden="1" customWidth="1"/>
    <col min="23" max="23" width="11" style="40" hidden="1" customWidth="1"/>
    <col min="24" max="24" width="12" style="40" hidden="1" customWidth="1"/>
    <col min="25" max="25" width="12.16015625" style="40" hidden="1" customWidth="1"/>
    <col min="26" max="27" width="11" style="40" hidden="1" customWidth="1"/>
    <col min="28" max="16384" width="10" style="40" customWidth="1"/>
  </cols>
  <sheetData>
    <row r="1" spans="1:37" ht="11.25">
      <c r="A1" s="1">
        <v>105</v>
      </c>
      <c r="B1" s="2" t="s">
        <v>730</v>
      </c>
      <c r="C1" s="3">
        <v>2</v>
      </c>
      <c r="D1" s="1"/>
      <c r="E1" s="1"/>
      <c r="F1" s="110"/>
      <c r="G1" s="1"/>
      <c r="H1" s="1"/>
      <c r="I1" s="4"/>
      <c r="J1" s="4"/>
      <c r="K1" s="4" t="s">
        <v>731</v>
      </c>
      <c r="L1" s="4" t="s">
        <v>863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2" thickBot="1">
      <c r="A2" s="1">
        <v>2</v>
      </c>
      <c r="B2" s="5" t="s">
        <v>732</v>
      </c>
      <c r="C2" s="6">
        <v>2</v>
      </c>
      <c r="D2" s="1"/>
      <c r="E2" s="1"/>
      <c r="F2" s="110"/>
      <c r="G2" s="1"/>
      <c r="H2" s="1"/>
      <c r="I2" s="4"/>
      <c r="J2" s="4"/>
      <c r="K2" s="111" t="s">
        <v>864</v>
      </c>
      <c r="L2" s="24" t="s">
        <v>852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1.25">
      <c r="A3" s="1"/>
      <c r="B3" s="8"/>
      <c r="C3" s="9"/>
      <c r="D3" s="1"/>
      <c r="E3" s="1"/>
      <c r="F3" s="110"/>
      <c r="G3" s="1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92" customFormat="1" ht="11.25">
      <c r="A4" s="93"/>
      <c r="B4" s="43" t="s">
        <v>823</v>
      </c>
      <c r="C4" s="9"/>
      <c r="D4" s="11"/>
      <c r="E4" s="112"/>
      <c r="F4" s="113"/>
      <c r="G4" s="9"/>
      <c r="H4" s="9"/>
      <c r="I4" s="114"/>
      <c r="J4" s="11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92" customFormat="1" ht="11.25">
      <c r="A5" s="9"/>
      <c r="B5" s="8" t="s">
        <v>865</v>
      </c>
      <c r="C5" s="9"/>
      <c r="D5" s="14"/>
      <c r="E5" s="116"/>
      <c r="F5" s="113"/>
      <c r="G5" s="117"/>
      <c r="H5" s="1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92" customFormat="1" ht="12" thickBot="1">
      <c r="A6" s="9"/>
      <c r="B6" s="118" t="s">
        <v>736</v>
      </c>
      <c r="C6" s="9"/>
      <c r="D6" s="16">
        <v>38290</v>
      </c>
      <c r="E6" s="9"/>
      <c r="F6" s="113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88" customFormat="1" ht="21">
      <c r="A7" s="18"/>
      <c r="B7" s="19"/>
      <c r="C7" s="20" t="s">
        <v>738</v>
      </c>
      <c r="D7" s="20" t="s">
        <v>738</v>
      </c>
      <c r="E7" s="20"/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  <c r="AB7" s="99"/>
      <c r="AC7" s="99"/>
      <c r="AD7" s="99"/>
      <c r="AE7" s="99"/>
      <c r="AF7" s="99"/>
      <c r="AG7" s="99"/>
      <c r="AH7" s="99"/>
      <c r="AI7" s="99"/>
      <c r="AJ7" s="99"/>
      <c r="AK7" s="100"/>
    </row>
    <row r="8" spans="1:37" s="88" customFormat="1" ht="21">
      <c r="A8" s="25"/>
      <c r="B8" s="26"/>
      <c r="C8" s="27" t="s">
        <v>748</v>
      </c>
      <c r="D8" s="27" t="s">
        <v>866</v>
      </c>
      <c r="E8" s="27" t="s">
        <v>867</v>
      </c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  <c r="AB8" s="101"/>
      <c r="AC8" s="101"/>
      <c r="AD8" s="101"/>
      <c r="AE8" s="101"/>
      <c r="AF8" s="101"/>
      <c r="AG8" s="101"/>
      <c r="AH8" s="101"/>
      <c r="AI8" s="101"/>
      <c r="AJ8" s="101"/>
      <c r="AK8" s="102"/>
    </row>
    <row r="9" spans="1:37" s="88" customFormat="1" ht="12" thickBot="1">
      <c r="A9" s="31"/>
      <c r="B9" s="32"/>
      <c r="C9" s="33" t="s">
        <v>731</v>
      </c>
      <c r="D9" s="33" t="s">
        <v>863</v>
      </c>
      <c r="E9" s="33" t="s">
        <v>769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  <c r="AB9" s="103"/>
      <c r="AC9" s="103"/>
      <c r="AD9" s="103"/>
      <c r="AE9" s="103"/>
      <c r="AF9" s="103"/>
      <c r="AG9" s="103"/>
      <c r="AH9" s="103"/>
      <c r="AI9" s="103"/>
      <c r="AJ9" s="103"/>
      <c r="AK9" s="104"/>
    </row>
    <row r="10" spans="1:37" s="92" customFormat="1" ht="11.25">
      <c r="A10" s="109"/>
      <c r="B10" s="91"/>
      <c r="C10" s="109"/>
      <c r="D10" s="109"/>
      <c r="E10" s="109"/>
      <c r="F10" s="119"/>
      <c r="G10" s="109"/>
      <c r="H10" s="10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41"/>
      <c r="AF10" s="41"/>
      <c r="AG10" s="41"/>
      <c r="AH10" s="8"/>
      <c r="AI10" s="8"/>
      <c r="AJ10" s="8"/>
      <c r="AK10" s="8"/>
    </row>
    <row r="11" spans="1:40" s="92" customFormat="1" ht="11.25">
      <c r="A11" s="109"/>
      <c r="B11" s="91" t="s">
        <v>868</v>
      </c>
      <c r="C11" s="109"/>
      <c r="D11" s="10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92" customFormat="1" ht="11.25">
      <c r="A12" s="9">
        <v>1</v>
      </c>
      <c r="B12" s="120" t="s">
        <v>869</v>
      </c>
      <c r="C12" s="121" t="s">
        <v>870</v>
      </c>
      <c r="D12" s="24" t="s">
        <v>871</v>
      </c>
      <c r="E12" s="39">
        <v>1362506862</v>
      </c>
      <c r="F12" s="39">
        <v>742000195.5445845</v>
      </c>
      <c r="G12" s="39">
        <v>168133298.12339997</v>
      </c>
      <c r="H12" s="39">
        <v>197515727.14496496</v>
      </c>
      <c r="I12" s="39">
        <v>115697677.0849153</v>
      </c>
      <c r="J12" s="39">
        <v>105209111.07721731</v>
      </c>
      <c r="K12" s="39">
        <v>0</v>
      </c>
      <c r="L12" s="39">
        <v>21259211.015603013</v>
      </c>
      <c r="M12" s="39">
        <v>12691642.009314919</v>
      </c>
      <c r="N12" s="39">
        <v>0</v>
      </c>
      <c r="O12" s="39">
        <v>742000195.5445845</v>
      </c>
      <c r="P12" s="39">
        <v>168133298.12339997</v>
      </c>
      <c r="Q12" s="39">
        <v>197515727.14496496</v>
      </c>
      <c r="R12" s="39">
        <v>115697677.0849153</v>
      </c>
      <c r="S12" s="39">
        <v>93448800.06858593</v>
      </c>
      <c r="T12" s="39">
        <v>190286.00013965875</v>
      </c>
      <c r="U12" s="39">
        <v>11570025.00849172</v>
      </c>
      <c r="V12" s="39">
        <v>0</v>
      </c>
      <c r="W12" s="39">
        <v>21259211.015603013</v>
      </c>
      <c r="X12" s="39">
        <v>0</v>
      </c>
      <c r="Y12" s="39">
        <v>12691642.009314919</v>
      </c>
      <c r="Z12" s="39">
        <v>0</v>
      </c>
      <c r="AA12" s="39">
        <v>0</v>
      </c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92" customFormat="1" ht="11.25">
      <c r="A13" s="9">
        <v>2</v>
      </c>
      <c r="B13" s="120" t="s">
        <v>872</v>
      </c>
      <c r="C13" s="121" t="s">
        <v>873</v>
      </c>
      <c r="D13" s="24" t="s">
        <v>874</v>
      </c>
      <c r="E13" s="39">
        <v>6379015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6379015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881240</v>
      </c>
      <c r="W13" s="39">
        <v>0</v>
      </c>
      <c r="X13" s="39">
        <v>5497775</v>
      </c>
      <c r="Y13" s="39">
        <v>0</v>
      </c>
      <c r="Z13" s="39">
        <v>0</v>
      </c>
      <c r="AA13" s="39">
        <v>0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92" customFormat="1" ht="11.25">
      <c r="A14" s="9">
        <v>3</v>
      </c>
      <c r="B14" s="120" t="s">
        <v>875</v>
      </c>
      <c r="C14" s="121" t="s">
        <v>876</v>
      </c>
      <c r="D14" s="111" t="s">
        <v>877</v>
      </c>
      <c r="E14" s="39">
        <v>457443.17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457443.17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457443.17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92" customFormat="1" ht="11.25">
      <c r="A15" s="9">
        <v>4</v>
      </c>
      <c r="B15" s="120" t="s">
        <v>878</v>
      </c>
      <c r="C15" s="121" t="s">
        <v>879</v>
      </c>
      <c r="D15" s="24" t="s">
        <v>871</v>
      </c>
      <c r="E15" s="39">
        <v>1739187</v>
      </c>
      <c r="F15" s="39">
        <v>947134.3815430996</v>
      </c>
      <c r="G15" s="39">
        <v>214615.6137034865</v>
      </c>
      <c r="H15" s="39">
        <v>252121.1412042563</v>
      </c>
      <c r="I15" s="39">
        <v>147683.58349470285</v>
      </c>
      <c r="J15" s="39">
        <v>134295.33705133907</v>
      </c>
      <c r="K15" s="39">
        <v>0</v>
      </c>
      <c r="L15" s="39">
        <v>27136.555755998503</v>
      </c>
      <c r="M15" s="39">
        <v>16200.387247117136</v>
      </c>
      <c r="N15" s="39">
        <v>0</v>
      </c>
      <c r="O15" s="39">
        <v>947134.3815430996</v>
      </c>
      <c r="P15" s="39">
        <v>214615.6137034865</v>
      </c>
      <c r="Q15" s="39">
        <v>252121.1412042563</v>
      </c>
      <c r="R15" s="39">
        <v>147683.58349470285</v>
      </c>
      <c r="S15" s="39">
        <v>119283.75759246912</v>
      </c>
      <c r="T15" s="39">
        <v>242.89267595989008</v>
      </c>
      <c r="U15" s="39">
        <v>14768.68678291008</v>
      </c>
      <c r="V15" s="39">
        <v>0</v>
      </c>
      <c r="W15" s="39">
        <v>27136.555755998503</v>
      </c>
      <c r="X15" s="39">
        <v>0</v>
      </c>
      <c r="Y15" s="39">
        <v>16200.387247117136</v>
      </c>
      <c r="Z15" s="39">
        <v>0</v>
      </c>
      <c r="AA15" s="39">
        <v>0</v>
      </c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92" customFormat="1" ht="11.25">
      <c r="A16" s="9">
        <v>5</v>
      </c>
      <c r="B16" s="120" t="s">
        <v>880</v>
      </c>
      <c r="C16" s="121" t="s">
        <v>881</v>
      </c>
      <c r="D16" s="111" t="s">
        <v>882</v>
      </c>
      <c r="E16" s="39">
        <v>44192861</v>
      </c>
      <c r="F16" s="39">
        <v>22791653</v>
      </c>
      <c r="G16" s="39">
        <v>5617528</v>
      </c>
      <c r="H16" s="39">
        <v>6689630</v>
      </c>
      <c r="I16" s="39">
        <v>4134027</v>
      </c>
      <c r="J16" s="39">
        <v>3821043</v>
      </c>
      <c r="K16" s="39">
        <v>0</v>
      </c>
      <c r="L16" s="39">
        <v>949325</v>
      </c>
      <c r="M16" s="39">
        <v>169968</v>
      </c>
      <c r="N16" s="39">
        <v>19687</v>
      </c>
      <c r="O16" s="39">
        <v>22791653</v>
      </c>
      <c r="P16" s="39">
        <v>5617528</v>
      </c>
      <c r="Q16" s="39">
        <v>6689630</v>
      </c>
      <c r="R16" s="39">
        <v>4134027</v>
      </c>
      <c r="S16" s="39">
        <v>3389652</v>
      </c>
      <c r="T16" s="39">
        <v>9704</v>
      </c>
      <c r="U16" s="39">
        <v>421687</v>
      </c>
      <c r="V16" s="39">
        <v>0</v>
      </c>
      <c r="W16" s="39">
        <v>949325</v>
      </c>
      <c r="X16" s="39">
        <v>0</v>
      </c>
      <c r="Y16" s="39">
        <v>169968</v>
      </c>
      <c r="Z16" s="39">
        <v>19687</v>
      </c>
      <c r="AA16" s="39">
        <v>0</v>
      </c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92" customFormat="1" ht="11.25">
      <c r="A17" s="9">
        <v>6</v>
      </c>
      <c r="B17" s="122" t="s">
        <v>883</v>
      </c>
      <c r="C17" s="121" t="s">
        <v>884</v>
      </c>
      <c r="D17" s="123" t="s">
        <v>885</v>
      </c>
      <c r="E17" s="39">
        <v>2056948.72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2056948.72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107401.60303268685</v>
      </c>
      <c r="W17" s="39">
        <v>0</v>
      </c>
      <c r="X17" s="39">
        <v>1949547.116967313</v>
      </c>
      <c r="Y17" s="39">
        <v>0</v>
      </c>
      <c r="Z17" s="39">
        <v>0</v>
      </c>
      <c r="AA17" s="39">
        <v>0</v>
      </c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92" customFormat="1" ht="11.25">
      <c r="A18" s="9">
        <v>7</v>
      </c>
      <c r="B18" s="122" t="s">
        <v>886</v>
      </c>
      <c r="C18" s="121" t="s">
        <v>887</v>
      </c>
      <c r="D18" s="124" t="s">
        <v>888</v>
      </c>
      <c r="E18" s="39">
        <v>1339666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1339666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1339666</v>
      </c>
      <c r="AA18" s="39">
        <v>0</v>
      </c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92" customFormat="1" ht="11.25">
      <c r="A19" s="9"/>
      <c r="B19" s="125"/>
      <c r="C19" s="124"/>
      <c r="D19" s="1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92" customFormat="1" ht="21">
      <c r="A20" s="9">
        <v>8</v>
      </c>
      <c r="B20" s="120" t="s">
        <v>889</v>
      </c>
      <c r="C20" s="111" t="s">
        <v>890</v>
      </c>
      <c r="D20" s="24" t="s">
        <v>852</v>
      </c>
      <c r="E20" s="39">
        <f aca="true" t="shared" si="0" ref="E20:AA20">(E12+E13+E14+E15+E16+E17+E18)</f>
        <v>1418671982.89</v>
      </c>
      <c r="F20" s="39">
        <f t="shared" si="0"/>
        <v>765738982.9261276</v>
      </c>
      <c r="G20" s="39">
        <f t="shared" si="0"/>
        <v>173965441.73710346</v>
      </c>
      <c r="H20" s="39">
        <f t="shared" si="0"/>
        <v>204457478.28616923</v>
      </c>
      <c r="I20" s="39">
        <f t="shared" si="0"/>
        <v>119979387.66841</v>
      </c>
      <c r="J20" s="39">
        <f t="shared" si="0"/>
        <v>109164449.41426864</v>
      </c>
      <c r="K20" s="39">
        <f t="shared" si="0"/>
        <v>8435963.72</v>
      </c>
      <c r="L20" s="39">
        <f t="shared" si="0"/>
        <v>22235672.571359012</v>
      </c>
      <c r="M20" s="39">
        <f t="shared" si="0"/>
        <v>12877810.396562036</v>
      </c>
      <c r="N20" s="39">
        <f t="shared" si="0"/>
        <v>1816796.17</v>
      </c>
      <c r="O20" s="39">
        <f t="shared" si="0"/>
        <v>765738982.9261276</v>
      </c>
      <c r="P20" s="39">
        <f t="shared" si="0"/>
        <v>173965441.73710346</v>
      </c>
      <c r="Q20" s="39">
        <f t="shared" si="0"/>
        <v>204457478.28616923</v>
      </c>
      <c r="R20" s="39">
        <f t="shared" si="0"/>
        <v>119979387.66841</v>
      </c>
      <c r="S20" s="39">
        <f t="shared" si="0"/>
        <v>96957735.8261784</v>
      </c>
      <c r="T20" s="39">
        <f t="shared" si="0"/>
        <v>200232.89281561863</v>
      </c>
      <c r="U20" s="39">
        <f t="shared" si="0"/>
        <v>12006480.695274629</v>
      </c>
      <c r="V20" s="39">
        <f t="shared" si="0"/>
        <v>988641.6030326869</v>
      </c>
      <c r="W20" s="39">
        <f t="shared" si="0"/>
        <v>22235672.571359012</v>
      </c>
      <c r="X20" s="39">
        <f t="shared" si="0"/>
        <v>7447322.116967313</v>
      </c>
      <c r="Y20" s="39">
        <f t="shared" si="0"/>
        <v>12877810.396562036</v>
      </c>
      <c r="Z20" s="39">
        <f t="shared" si="0"/>
        <v>1359353</v>
      </c>
      <c r="AA20" s="39">
        <f t="shared" si="0"/>
        <v>457443.17</v>
      </c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92" customFormat="1" ht="11.25">
      <c r="A21" s="9"/>
      <c r="B21" s="125"/>
      <c r="C21" s="124"/>
      <c r="D21" s="1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92" customFormat="1" ht="11.25">
      <c r="A22" s="9">
        <v>9</v>
      </c>
      <c r="B22" s="125" t="s">
        <v>891</v>
      </c>
      <c r="C22" s="121" t="s">
        <v>892</v>
      </c>
      <c r="D22" s="24" t="s">
        <v>893</v>
      </c>
      <c r="E22" s="39">
        <v>27538643</v>
      </c>
      <c r="F22" s="39">
        <v>14511604.912654892</v>
      </c>
      <c r="G22" s="39">
        <v>3328933.3469955465</v>
      </c>
      <c r="H22" s="39">
        <v>3976965.8256545397</v>
      </c>
      <c r="I22" s="39">
        <v>2598554.5733255227</v>
      </c>
      <c r="J22" s="39">
        <v>2412844.1948000095</v>
      </c>
      <c r="K22" s="39">
        <v>0</v>
      </c>
      <c r="L22" s="39">
        <v>595109.5760432355</v>
      </c>
      <c r="M22" s="39">
        <v>104142.58142697992</v>
      </c>
      <c r="N22" s="39">
        <v>10487.989099276567</v>
      </c>
      <c r="O22" s="39">
        <v>14511604.912654892</v>
      </c>
      <c r="P22" s="39">
        <v>3328933.3469955465</v>
      </c>
      <c r="Q22" s="39">
        <v>3976965.8256545397</v>
      </c>
      <c r="R22" s="39">
        <v>2598554.5733255227</v>
      </c>
      <c r="S22" s="39">
        <v>2198911.580537606</v>
      </c>
      <c r="T22" s="39">
        <v>5437.87437511272</v>
      </c>
      <c r="U22" s="39">
        <v>208494.73988729075</v>
      </c>
      <c r="V22" s="39">
        <v>0</v>
      </c>
      <c r="W22" s="39">
        <v>595109.5760432355</v>
      </c>
      <c r="X22" s="39">
        <v>0</v>
      </c>
      <c r="Y22" s="39">
        <v>104142.58142697992</v>
      </c>
      <c r="Z22" s="39">
        <v>0</v>
      </c>
      <c r="AA22" s="39">
        <v>10487.989099276567</v>
      </c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92" customFormat="1" ht="11.25">
      <c r="A23" s="9"/>
      <c r="B23" s="125"/>
      <c r="C23" s="127"/>
      <c r="D23" s="24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92" customFormat="1" ht="11.25">
      <c r="A24" s="9">
        <v>10</v>
      </c>
      <c r="B24" s="125" t="s">
        <v>894</v>
      </c>
      <c r="C24" s="111" t="s">
        <v>895</v>
      </c>
      <c r="D24" s="24" t="s">
        <v>852</v>
      </c>
      <c r="E24" s="39">
        <f aca="true" t="shared" si="1" ref="E24:AA24">(E20+E22)</f>
        <v>1446210625.89</v>
      </c>
      <c r="F24" s="39">
        <f t="shared" si="1"/>
        <v>780250587.8387824</v>
      </c>
      <c r="G24" s="39">
        <f t="shared" si="1"/>
        <v>177294375.084099</v>
      </c>
      <c r="H24" s="39">
        <f t="shared" si="1"/>
        <v>208434444.11182377</v>
      </c>
      <c r="I24" s="39">
        <f t="shared" si="1"/>
        <v>122577942.24173553</v>
      </c>
      <c r="J24" s="39">
        <f t="shared" si="1"/>
        <v>111577293.60906865</v>
      </c>
      <c r="K24" s="39">
        <f t="shared" si="1"/>
        <v>8435963.72</v>
      </c>
      <c r="L24" s="39">
        <f t="shared" si="1"/>
        <v>22830782.14740225</v>
      </c>
      <c r="M24" s="39">
        <f t="shared" si="1"/>
        <v>12981952.977989016</v>
      </c>
      <c r="N24" s="39">
        <f t="shared" si="1"/>
        <v>1827284.1590992764</v>
      </c>
      <c r="O24" s="39">
        <f t="shared" si="1"/>
        <v>780250587.8387824</v>
      </c>
      <c r="P24" s="39">
        <f t="shared" si="1"/>
        <v>177294375.084099</v>
      </c>
      <c r="Q24" s="39">
        <f t="shared" si="1"/>
        <v>208434444.11182377</v>
      </c>
      <c r="R24" s="39">
        <f t="shared" si="1"/>
        <v>122577942.24173553</v>
      </c>
      <c r="S24" s="39">
        <f t="shared" si="1"/>
        <v>99156647.406716</v>
      </c>
      <c r="T24" s="39">
        <f t="shared" si="1"/>
        <v>205670.76719073136</v>
      </c>
      <c r="U24" s="39">
        <f t="shared" si="1"/>
        <v>12214975.43516192</v>
      </c>
      <c r="V24" s="39">
        <f t="shared" si="1"/>
        <v>988641.6030326869</v>
      </c>
      <c r="W24" s="39">
        <f t="shared" si="1"/>
        <v>22830782.14740225</v>
      </c>
      <c r="X24" s="39">
        <f t="shared" si="1"/>
        <v>7447322.116967313</v>
      </c>
      <c r="Y24" s="39">
        <f t="shared" si="1"/>
        <v>12981952.977989016</v>
      </c>
      <c r="Z24" s="39">
        <f t="shared" si="1"/>
        <v>1359353</v>
      </c>
      <c r="AA24" s="39">
        <f t="shared" si="1"/>
        <v>467931.1590992765</v>
      </c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92" customFormat="1" ht="11.25">
      <c r="A25" s="9"/>
      <c r="B25" s="125"/>
      <c r="C25" s="111"/>
      <c r="D25" s="24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92" customFormat="1" ht="11.25">
      <c r="A26" s="9"/>
      <c r="B26" s="125" t="s">
        <v>896</v>
      </c>
      <c r="C26" s="24"/>
      <c r="D26" s="24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92" customFormat="1" ht="11.25">
      <c r="A27" s="9"/>
      <c r="B27" s="125"/>
      <c r="C27" s="24"/>
      <c r="D27" s="2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92" customFormat="1" ht="11.25">
      <c r="A28" s="9">
        <v>11</v>
      </c>
      <c r="B28" s="128" t="s">
        <v>897</v>
      </c>
      <c r="C28" s="129" t="s">
        <v>898</v>
      </c>
      <c r="D28" s="9" t="s">
        <v>899</v>
      </c>
      <c r="E28" s="39">
        <v>2049883</v>
      </c>
      <c r="F28" s="39">
        <v>1596622.536853214</v>
      </c>
      <c r="G28" s="39">
        <v>243622.53880899987</v>
      </c>
      <c r="H28" s="39">
        <v>121799.39895947961</v>
      </c>
      <c r="I28" s="39">
        <v>46153.928919994054</v>
      </c>
      <c r="J28" s="39">
        <v>32026.910302911383</v>
      </c>
      <c r="K28" s="39">
        <v>504.2341224796172</v>
      </c>
      <c r="L28" s="39">
        <v>7400.223274465147</v>
      </c>
      <c r="M28" s="39">
        <v>1753.2287584567923</v>
      </c>
      <c r="N28" s="39">
        <v>0</v>
      </c>
      <c r="O28" s="39">
        <v>1596622.536853214</v>
      </c>
      <c r="P28" s="39">
        <v>243622.53880899987</v>
      </c>
      <c r="Q28" s="39">
        <v>121799.39895947961</v>
      </c>
      <c r="R28" s="39">
        <v>46153.928919994054</v>
      </c>
      <c r="S28" s="39">
        <v>28171.01406272265</v>
      </c>
      <c r="T28" s="39">
        <v>145.27306409977714</v>
      </c>
      <c r="U28" s="39">
        <v>3710.6231760889573</v>
      </c>
      <c r="V28" s="39">
        <v>0</v>
      </c>
      <c r="W28" s="39">
        <v>7400.223274465147</v>
      </c>
      <c r="X28" s="39">
        <v>504.2341224796172</v>
      </c>
      <c r="Y28" s="39">
        <v>1753.2287584567923</v>
      </c>
      <c r="Z28" s="39">
        <v>0</v>
      </c>
      <c r="AA28" s="39">
        <v>0</v>
      </c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92" customFormat="1" ht="11.25">
      <c r="A29" s="9">
        <v>12</v>
      </c>
      <c r="B29" s="128" t="s">
        <v>900</v>
      </c>
      <c r="C29" s="121" t="s">
        <v>901</v>
      </c>
      <c r="D29" s="7" t="s">
        <v>902</v>
      </c>
      <c r="E29" s="39">
        <v>573951</v>
      </c>
      <c r="F29" s="39">
        <v>510334.23265741725</v>
      </c>
      <c r="G29" s="39">
        <v>59291.47720689129</v>
      </c>
      <c r="H29" s="39">
        <v>2850.191187681049</v>
      </c>
      <c r="I29" s="39">
        <v>12.500838542460741</v>
      </c>
      <c r="J29" s="39">
        <v>112.50754688214666</v>
      </c>
      <c r="K29" s="39">
        <v>0</v>
      </c>
      <c r="L29" s="39">
        <v>0</v>
      </c>
      <c r="M29" s="39">
        <v>1350.09056258576</v>
      </c>
      <c r="N29" s="39">
        <v>0</v>
      </c>
      <c r="O29" s="39">
        <v>510334.23265741725</v>
      </c>
      <c r="P29" s="39">
        <v>59291.47720689129</v>
      </c>
      <c r="Q29" s="39">
        <v>2850.191187681049</v>
      </c>
      <c r="R29" s="39">
        <v>12.500838542460741</v>
      </c>
      <c r="S29" s="39">
        <v>112.50754688214666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1350.09056258576</v>
      </c>
      <c r="Z29" s="39">
        <v>0</v>
      </c>
      <c r="AA29" s="39">
        <v>0</v>
      </c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92" customFormat="1" ht="11.25">
      <c r="A30" s="9">
        <v>13</v>
      </c>
      <c r="B30" s="128" t="s">
        <v>903</v>
      </c>
      <c r="C30" s="121" t="s">
        <v>904</v>
      </c>
      <c r="D30" s="24" t="s">
        <v>852</v>
      </c>
      <c r="E30" s="39">
        <f aca="true" t="shared" si="2" ref="E30:AA30">(E28+E29)</f>
        <v>2623834</v>
      </c>
      <c r="F30" s="39">
        <f t="shared" si="2"/>
        <v>2106956.7695106314</v>
      </c>
      <c r="G30" s="39">
        <f t="shared" si="2"/>
        <v>302914.01601589116</v>
      </c>
      <c r="H30" s="39">
        <f t="shared" si="2"/>
        <v>124649.59014716066</v>
      </c>
      <c r="I30" s="39">
        <f t="shared" si="2"/>
        <v>46166.42975853651</v>
      </c>
      <c r="J30" s="39">
        <f t="shared" si="2"/>
        <v>32139.417849793528</v>
      </c>
      <c r="K30" s="39">
        <f t="shared" si="2"/>
        <v>504.2341224796172</v>
      </c>
      <c r="L30" s="39">
        <f t="shared" si="2"/>
        <v>7400.223274465147</v>
      </c>
      <c r="M30" s="39">
        <f t="shared" si="2"/>
        <v>3103.3193210425525</v>
      </c>
      <c r="N30" s="39">
        <f t="shared" si="2"/>
        <v>0</v>
      </c>
      <c r="O30" s="39">
        <f t="shared" si="2"/>
        <v>2106956.7695106314</v>
      </c>
      <c r="P30" s="39">
        <f t="shared" si="2"/>
        <v>302914.01601589116</v>
      </c>
      <c r="Q30" s="39">
        <f t="shared" si="2"/>
        <v>124649.59014716066</v>
      </c>
      <c r="R30" s="39">
        <f t="shared" si="2"/>
        <v>46166.42975853651</v>
      </c>
      <c r="S30" s="39">
        <f t="shared" si="2"/>
        <v>28283.521609604795</v>
      </c>
      <c r="T30" s="39">
        <f t="shared" si="2"/>
        <v>145.27306409977714</v>
      </c>
      <c r="U30" s="39">
        <f t="shared" si="2"/>
        <v>3710.6231760889573</v>
      </c>
      <c r="V30" s="39">
        <f t="shared" si="2"/>
        <v>0</v>
      </c>
      <c r="W30" s="39">
        <f t="shared" si="2"/>
        <v>7400.223274465147</v>
      </c>
      <c r="X30" s="39">
        <f t="shared" si="2"/>
        <v>504.2341224796172</v>
      </c>
      <c r="Y30" s="39">
        <f t="shared" si="2"/>
        <v>3103.3193210425525</v>
      </c>
      <c r="Z30" s="39">
        <f t="shared" si="2"/>
        <v>0</v>
      </c>
      <c r="AA30" s="39">
        <f t="shared" si="2"/>
        <v>0</v>
      </c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92" customFormat="1" ht="11.25">
      <c r="A31" s="9"/>
      <c r="B31" s="130"/>
      <c r="C31" s="127"/>
      <c r="D31" s="2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92" customFormat="1" ht="11.25">
      <c r="A32" s="9">
        <v>14</v>
      </c>
      <c r="B32" s="128" t="s">
        <v>905</v>
      </c>
      <c r="C32" s="131" t="s">
        <v>906</v>
      </c>
      <c r="D32" s="9" t="s">
        <v>907</v>
      </c>
      <c r="E32" s="39">
        <v>1747175</v>
      </c>
      <c r="F32" s="39">
        <v>761589.1025641026</v>
      </c>
      <c r="G32" s="39">
        <v>985585.8974358974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761589.1025641026</v>
      </c>
      <c r="P32" s="39">
        <v>985585.8974358974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0" s="92" customFormat="1" ht="11.25">
      <c r="A33" s="9">
        <v>15</v>
      </c>
      <c r="B33" s="130" t="s">
        <v>908</v>
      </c>
      <c r="C33" s="127" t="s">
        <v>909</v>
      </c>
      <c r="D33" s="24" t="s">
        <v>910</v>
      </c>
      <c r="E33" s="39">
        <v>406</v>
      </c>
      <c r="F33" s="39">
        <v>164.81188118811883</v>
      </c>
      <c r="G33" s="39">
        <v>200.990099009901</v>
      </c>
      <c r="H33" s="39">
        <v>40.1980198019802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164.81188118811883</v>
      </c>
      <c r="P33" s="39">
        <v>200.990099009901</v>
      </c>
      <c r="Q33" s="39">
        <v>40.1980198019802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/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</row>
    <row r="34" spans="1:40" s="92" customFormat="1" ht="11.25">
      <c r="A34" s="9">
        <v>16</v>
      </c>
      <c r="B34" s="130" t="s">
        <v>911</v>
      </c>
      <c r="C34" s="127" t="s">
        <v>912</v>
      </c>
      <c r="D34" s="111" t="s">
        <v>913</v>
      </c>
      <c r="E34" s="39">
        <v>1267649</v>
      </c>
      <c r="F34" s="39">
        <v>1243084.1840055133</v>
      </c>
      <c r="G34" s="39">
        <v>23674.041634853817</v>
      </c>
      <c r="H34" s="39">
        <v>787.9927027520084</v>
      </c>
      <c r="I34" s="39">
        <v>34.26055229356558</v>
      </c>
      <c r="J34" s="39">
        <v>0</v>
      </c>
      <c r="K34" s="39">
        <v>0</v>
      </c>
      <c r="L34" s="39">
        <v>0</v>
      </c>
      <c r="M34" s="39">
        <v>68.52110458713116</v>
      </c>
      <c r="N34" s="39">
        <v>0</v>
      </c>
      <c r="O34" s="39">
        <v>1243084.1840055133</v>
      </c>
      <c r="P34" s="39">
        <v>23674.041634853817</v>
      </c>
      <c r="Q34" s="39">
        <v>787.9927027520084</v>
      </c>
      <c r="R34" s="39">
        <v>34.26055229356558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68.52110458713116</v>
      </c>
      <c r="Z34" s="39">
        <v>0</v>
      </c>
      <c r="AA34" s="39">
        <v>0</v>
      </c>
      <c r="AB34" s="39"/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</row>
    <row r="35" spans="1:40" s="92" customFormat="1" ht="11.25">
      <c r="A35" s="9">
        <v>17</v>
      </c>
      <c r="B35" s="132" t="s">
        <v>914</v>
      </c>
      <c r="C35" s="121" t="s">
        <v>915</v>
      </c>
      <c r="D35" s="111" t="s">
        <v>916</v>
      </c>
      <c r="E35" s="39">
        <v>-27061</v>
      </c>
      <c r="F35" s="39">
        <v>-17167.7311827957</v>
      </c>
      <c r="G35" s="39">
        <v>-9311.31182795699</v>
      </c>
      <c r="H35" s="39">
        <v>-581.9569892473119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-17167.7311827957</v>
      </c>
      <c r="P35" s="39">
        <v>-9311.31182795699</v>
      </c>
      <c r="Q35" s="39">
        <v>-581.9569892473119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/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</row>
    <row r="36" spans="1:40" s="92" customFormat="1" ht="11.25">
      <c r="A36" s="9">
        <v>18</v>
      </c>
      <c r="B36" s="130" t="s">
        <v>917</v>
      </c>
      <c r="C36" s="127" t="s">
        <v>918</v>
      </c>
      <c r="D36" s="24" t="s">
        <v>919</v>
      </c>
      <c r="E36" s="39">
        <v>180586</v>
      </c>
      <c r="F36" s="39">
        <v>177044.05940366414</v>
      </c>
      <c r="G36" s="39">
        <v>3133.6160244507423</v>
      </c>
      <c r="H36" s="39">
        <v>324.19743887701054</v>
      </c>
      <c r="I36" s="39">
        <v>15.442722490253095</v>
      </c>
      <c r="J36" s="39">
        <v>68.68441051787329</v>
      </c>
      <c r="K36" s="39">
        <v>0</v>
      </c>
      <c r="L36" s="39">
        <v>0</v>
      </c>
      <c r="M36" s="39">
        <v>0</v>
      </c>
      <c r="N36" s="39">
        <v>0</v>
      </c>
      <c r="O36" s="39">
        <v>177044.05940366414</v>
      </c>
      <c r="P36" s="39">
        <v>3133.6160244507423</v>
      </c>
      <c r="Q36" s="39">
        <v>324.19743887701054</v>
      </c>
      <c r="R36" s="39">
        <v>15.442722490253095</v>
      </c>
      <c r="S36" s="39">
        <v>68.68441051787329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/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</row>
    <row r="37" spans="1:40" s="92" customFormat="1" ht="11.25">
      <c r="A37" s="9">
        <v>19</v>
      </c>
      <c r="B37" s="130" t="s">
        <v>920</v>
      </c>
      <c r="C37" s="127" t="s">
        <v>921</v>
      </c>
      <c r="D37" s="24" t="s">
        <v>922</v>
      </c>
      <c r="E37" s="39">
        <v>1271694</v>
      </c>
      <c r="F37" s="39">
        <v>1024577.9450785774</v>
      </c>
      <c r="G37" s="39">
        <v>216752.47609594706</v>
      </c>
      <c r="H37" s="39">
        <v>7082.497601323408</v>
      </c>
      <c r="I37" s="39">
        <v>350.6186931348222</v>
      </c>
      <c r="J37" s="39">
        <v>490.8661703887511</v>
      </c>
      <c r="K37" s="39">
        <v>0</v>
      </c>
      <c r="L37" s="39">
        <v>0</v>
      </c>
      <c r="M37" s="39">
        <v>22439.59636062862</v>
      </c>
      <c r="N37" s="39">
        <v>0</v>
      </c>
      <c r="O37" s="39">
        <v>1024577.9450785774</v>
      </c>
      <c r="P37" s="39">
        <v>216752.47609594706</v>
      </c>
      <c r="Q37" s="39">
        <v>7082.497601323408</v>
      </c>
      <c r="R37" s="39">
        <v>350.6186931348222</v>
      </c>
      <c r="S37" s="39">
        <v>350.6186931348222</v>
      </c>
      <c r="T37" s="39">
        <v>0</v>
      </c>
      <c r="U37" s="39">
        <v>140.24747725392888</v>
      </c>
      <c r="V37" s="39">
        <v>0</v>
      </c>
      <c r="W37" s="39">
        <v>0</v>
      </c>
      <c r="X37" s="39">
        <v>0</v>
      </c>
      <c r="Y37" s="39">
        <v>22439.59636062862</v>
      </c>
      <c r="Z37" s="39">
        <v>0</v>
      </c>
      <c r="AA37" s="39">
        <v>0</v>
      </c>
      <c r="AB37" s="39"/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</row>
    <row r="38" spans="1:40" s="92" customFormat="1" ht="11.25">
      <c r="A38" s="9">
        <v>20</v>
      </c>
      <c r="B38" s="130" t="s">
        <v>923</v>
      </c>
      <c r="C38" s="127" t="s">
        <v>924</v>
      </c>
      <c r="D38" s="111" t="s">
        <v>925</v>
      </c>
      <c r="E38" s="39">
        <v>222781</v>
      </c>
      <c r="F38" s="39">
        <v>210508.97953964194</v>
      </c>
      <c r="G38" s="39">
        <v>11453.885763000852</v>
      </c>
      <c r="H38" s="39">
        <v>686.6487638533674</v>
      </c>
      <c r="I38" s="39">
        <v>43.82864450127877</v>
      </c>
      <c r="J38" s="39">
        <v>0</v>
      </c>
      <c r="K38" s="39">
        <v>0</v>
      </c>
      <c r="L38" s="39">
        <v>0</v>
      </c>
      <c r="M38" s="39">
        <v>87.65728900255753</v>
      </c>
      <c r="N38" s="39">
        <v>0</v>
      </c>
      <c r="O38" s="39">
        <v>210508.97953964194</v>
      </c>
      <c r="P38" s="39">
        <v>11453.885763000852</v>
      </c>
      <c r="Q38" s="39">
        <v>686.6487638533674</v>
      </c>
      <c r="R38" s="39">
        <v>43.82864450127877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87.65728900255753</v>
      </c>
      <c r="Z38" s="39">
        <v>0</v>
      </c>
      <c r="AA38" s="39">
        <v>0</v>
      </c>
      <c r="AB38" s="39"/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</row>
    <row r="39" spans="1:40" s="92" customFormat="1" ht="11.25">
      <c r="A39" s="9">
        <v>21</v>
      </c>
      <c r="B39" s="133" t="s">
        <v>926</v>
      </c>
      <c r="C39" s="127" t="s">
        <v>927</v>
      </c>
      <c r="D39" s="7" t="s">
        <v>928</v>
      </c>
      <c r="E39" s="39">
        <v>5652424</v>
      </c>
      <c r="F39" s="39">
        <v>5015994.560160707</v>
      </c>
      <c r="G39" s="39">
        <v>589759.088572598</v>
      </c>
      <c r="H39" s="39">
        <v>42775.25366477059</v>
      </c>
      <c r="I39" s="39">
        <v>3895.0976019244745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5015994.560160707</v>
      </c>
      <c r="P39" s="39">
        <v>589759.088572598</v>
      </c>
      <c r="Q39" s="39">
        <v>42775.25366477059</v>
      </c>
      <c r="R39" s="39">
        <v>3895.0976019244745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/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</row>
    <row r="40" spans="1:40" s="92" customFormat="1" ht="31.5">
      <c r="A40" s="9">
        <v>22</v>
      </c>
      <c r="B40" s="130" t="s">
        <v>929</v>
      </c>
      <c r="C40" s="121" t="s">
        <v>930</v>
      </c>
      <c r="D40" s="127" t="s">
        <v>852</v>
      </c>
      <c r="E40" s="39">
        <f aca="true" t="shared" si="3" ref="E40:AA40">(E32+E33+E34+E35+E36+E37+E38+E39)</f>
        <v>10315654</v>
      </c>
      <c r="F40" s="39">
        <f t="shared" si="3"/>
        <v>8415795.911450598</v>
      </c>
      <c r="G40" s="39">
        <f t="shared" si="3"/>
        <v>1821248.683797801</v>
      </c>
      <c r="H40" s="39">
        <f t="shared" si="3"/>
        <v>51114.831202131056</v>
      </c>
      <c r="I40" s="39">
        <f t="shared" si="3"/>
        <v>4339.248214344394</v>
      </c>
      <c r="J40" s="39">
        <f t="shared" si="3"/>
        <v>559.5505809066244</v>
      </c>
      <c r="K40" s="39">
        <f t="shared" si="3"/>
        <v>0</v>
      </c>
      <c r="L40" s="39">
        <f t="shared" si="3"/>
        <v>0</v>
      </c>
      <c r="M40" s="39">
        <f t="shared" si="3"/>
        <v>22595.77475421831</v>
      </c>
      <c r="N40" s="39">
        <f t="shared" si="3"/>
        <v>0</v>
      </c>
      <c r="O40" s="39">
        <f t="shared" si="3"/>
        <v>8415795.911450598</v>
      </c>
      <c r="P40" s="39">
        <f t="shared" si="3"/>
        <v>1821248.683797801</v>
      </c>
      <c r="Q40" s="39">
        <f t="shared" si="3"/>
        <v>51114.831202131056</v>
      </c>
      <c r="R40" s="39">
        <f t="shared" si="3"/>
        <v>4339.248214344394</v>
      </c>
      <c r="S40" s="39">
        <f t="shared" si="3"/>
        <v>419.3031036526955</v>
      </c>
      <c r="T40" s="39">
        <f t="shared" si="3"/>
        <v>0</v>
      </c>
      <c r="U40" s="39">
        <f t="shared" si="3"/>
        <v>140.24747725392888</v>
      </c>
      <c r="V40" s="39">
        <f t="shared" si="3"/>
        <v>0</v>
      </c>
      <c r="W40" s="39">
        <f t="shared" si="3"/>
        <v>0</v>
      </c>
      <c r="X40" s="39">
        <f t="shared" si="3"/>
        <v>0</v>
      </c>
      <c r="Y40" s="39">
        <f t="shared" si="3"/>
        <v>22595.77475421831</v>
      </c>
      <c r="Z40" s="39">
        <f t="shared" si="3"/>
        <v>0</v>
      </c>
      <c r="AA40" s="39">
        <f t="shared" si="3"/>
        <v>0</v>
      </c>
      <c r="AB40" s="39"/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</row>
    <row r="41" spans="1:40" s="92" customFormat="1" ht="11.25">
      <c r="A41" s="9"/>
      <c r="B41" s="130"/>
      <c r="C41" s="127"/>
      <c r="D41" s="12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</row>
    <row r="42" spans="1:40" s="92" customFormat="1" ht="11.25">
      <c r="A42" s="9">
        <v>23</v>
      </c>
      <c r="B42" s="134" t="s">
        <v>931</v>
      </c>
      <c r="C42" s="126" t="s">
        <v>932</v>
      </c>
      <c r="D42" s="126" t="s">
        <v>933</v>
      </c>
      <c r="E42" s="39">
        <v>36202</v>
      </c>
      <c r="F42" s="39">
        <v>19076.79768563514</v>
      </c>
      <c r="G42" s="39">
        <v>4376.179502669496</v>
      </c>
      <c r="H42" s="39">
        <v>5228.075937523344</v>
      </c>
      <c r="I42" s="39">
        <v>3416.031525719353</v>
      </c>
      <c r="J42" s="39">
        <v>3171.898685790362</v>
      </c>
      <c r="K42" s="39">
        <v>3.18633354030947E-20</v>
      </c>
      <c r="L42" s="39">
        <v>782.3245637745189</v>
      </c>
      <c r="M42" s="39">
        <v>136.904702705196</v>
      </c>
      <c r="N42" s="39">
        <v>13.787396182593685</v>
      </c>
      <c r="O42" s="39">
        <v>19076.79768563514</v>
      </c>
      <c r="P42" s="39">
        <v>4376.179502669496</v>
      </c>
      <c r="Q42" s="39">
        <v>5228.075937523344</v>
      </c>
      <c r="R42" s="39">
        <v>3416.031525719353</v>
      </c>
      <c r="S42" s="39">
        <v>2890.6652022985454</v>
      </c>
      <c r="T42" s="39">
        <v>7.14857039716266</v>
      </c>
      <c r="U42" s="39">
        <v>274.084913094654</v>
      </c>
      <c r="V42" s="39">
        <v>1.8035362685429344E-21</v>
      </c>
      <c r="W42" s="39">
        <v>782.3245637745189</v>
      </c>
      <c r="X42" s="39">
        <v>3.0059799134551766E-20</v>
      </c>
      <c r="Y42" s="39">
        <v>136.904702705196</v>
      </c>
      <c r="Z42" s="39">
        <v>0</v>
      </c>
      <c r="AA42" s="39">
        <v>13.787396182593685</v>
      </c>
      <c r="AB42" s="39"/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</row>
    <row r="43" spans="1:40" s="92" customFormat="1" ht="11.25">
      <c r="A43" s="9">
        <v>24</v>
      </c>
      <c r="B43" s="135" t="s">
        <v>934</v>
      </c>
      <c r="C43" s="124" t="s">
        <v>935</v>
      </c>
      <c r="D43" s="126" t="s">
        <v>936</v>
      </c>
      <c r="E43" s="39">
        <v>281348</v>
      </c>
      <c r="F43" s="39">
        <v>139739.39801640608</v>
      </c>
      <c r="G43" s="39">
        <v>32023.7281343647</v>
      </c>
      <c r="H43" s="39">
        <v>38253.62070906058</v>
      </c>
      <c r="I43" s="39">
        <v>24991.414113633087</v>
      </c>
      <c r="J43" s="39">
        <v>23195.152560729206</v>
      </c>
      <c r="K43" s="39">
        <v>15359.678799526191</v>
      </c>
      <c r="L43" s="39">
        <v>5718.6936194500995</v>
      </c>
      <c r="M43" s="39">
        <v>999.9918941807125</v>
      </c>
      <c r="N43" s="39">
        <v>1066.322152649291</v>
      </c>
      <c r="O43" s="39">
        <v>139739.39801640608</v>
      </c>
      <c r="P43" s="39">
        <v>32023.7281343647</v>
      </c>
      <c r="Q43" s="39">
        <v>38253.62070906058</v>
      </c>
      <c r="R43" s="39">
        <v>24991.414113633087</v>
      </c>
      <c r="S43" s="39">
        <v>21145.4237090179</v>
      </c>
      <c r="T43" s="39">
        <v>52.10220095191513</v>
      </c>
      <c r="U43" s="39">
        <v>1997.6266507593878</v>
      </c>
      <c r="V43" s="39">
        <v>867.9140494420773</v>
      </c>
      <c r="W43" s="39">
        <v>5718.6936194500995</v>
      </c>
      <c r="X43" s="39">
        <v>14491.764750084114</v>
      </c>
      <c r="Y43" s="39">
        <v>999.9918941807125</v>
      </c>
      <c r="Z43" s="39">
        <v>965.4178054861212</v>
      </c>
      <c r="AA43" s="39">
        <v>100.90434716316977</v>
      </c>
      <c r="AB43" s="39"/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</row>
    <row r="44" spans="1:40" s="92" customFormat="1" ht="11.25">
      <c r="A44" s="9">
        <v>25</v>
      </c>
      <c r="B44" s="135" t="s">
        <v>937</v>
      </c>
      <c r="C44" s="126" t="s">
        <v>938</v>
      </c>
      <c r="D44" s="126" t="s">
        <v>939</v>
      </c>
      <c r="E44" s="39">
        <v>5345615</v>
      </c>
      <c r="F44" s="39">
        <v>3574208.206175249</v>
      </c>
      <c r="G44" s="39">
        <v>633522.7596289576</v>
      </c>
      <c r="H44" s="39">
        <v>570885.5241401234</v>
      </c>
      <c r="I44" s="39">
        <v>239030.11587147284</v>
      </c>
      <c r="J44" s="39">
        <v>282578.8834710637</v>
      </c>
      <c r="K44" s="39">
        <v>9433.004940708897</v>
      </c>
      <c r="L44" s="39">
        <v>0</v>
      </c>
      <c r="M44" s="39">
        <v>15252.946030906103</v>
      </c>
      <c r="N44" s="39">
        <v>20703.559741517613</v>
      </c>
      <c r="O44" s="39">
        <v>3574208.206175249</v>
      </c>
      <c r="P44" s="39">
        <v>633522.7596289576</v>
      </c>
      <c r="Q44" s="39">
        <v>570885.5241401234</v>
      </c>
      <c r="R44" s="39">
        <v>239030.11587147284</v>
      </c>
      <c r="S44" s="39">
        <v>192891.56729933948</v>
      </c>
      <c r="T44" s="39">
        <v>953.0069150060434</v>
      </c>
      <c r="U44" s="39">
        <v>88734.30925671819</v>
      </c>
      <c r="V44" s="39">
        <v>9433.004940708897</v>
      </c>
      <c r="W44" s="39">
        <v>0</v>
      </c>
      <c r="X44" s="39">
        <v>0</v>
      </c>
      <c r="Y44" s="39">
        <v>15252.946030906103</v>
      </c>
      <c r="Z44" s="39">
        <v>20520.52162180555</v>
      </c>
      <c r="AA44" s="39">
        <v>183.0381197120622</v>
      </c>
      <c r="AB44" s="39"/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</row>
    <row r="45" spans="1:40" s="92" customFormat="1" ht="11.25">
      <c r="A45" s="9">
        <v>26</v>
      </c>
      <c r="B45" s="134" t="s">
        <v>940</v>
      </c>
      <c r="C45" s="126" t="s">
        <v>941</v>
      </c>
      <c r="D45" s="126" t="s">
        <v>942</v>
      </c>
      <c r="E45" s="39">
        <v>2321601</v>
      </c>
      <c r="F45" s="39">
        <v>0</v>
      </c>
      <c r="G45" s="39">
        <v>47.146865029439866</v>
      </c>
      <c r="H45" s="39">
        <v>0</v>
      </c>
      <c r="I45" s="39">
        <v>0</v>
      </c>
      <c r="J45" s="39">
        <v>436542.81205017475</v>
      </c>
      <c r="K45" s="39">
        <v>1325279.0644085456</v>
      </c>
      <c r="L45" s="39">
        <v>555932.924910813</v>
      </c>
      <c r="M45" s="39">
        <v>0</v>
      </c>
      <c r="N45" s="39">
        <v>3799.05176543721</v>
      </c>
      <c r="O45" s="39">
        <v>0</v>
      </c>
      <c r="P45" s="39">
        <v>47.146865029439866</v>
      </c>
      <c r="Q45" s="39">
        <v>0</v>
      </c>
      <c r="R45" s="39">
        <v>0</v>
      </c>
      <c r="S45" s="39">
        <v>415626.6514311254</v>
      </c>
      <c r="T45" s="39">
        <v>0</v>
      </c>
      <c r="U45" s="39">
        <v>20916.16061904936</v>
      </c>
      <c r="V45" s="39">
        <v>0</v>
      </c>
      <c r="W45" s="39">
        <v>555932.924910813</v>
      </c>
      <c r="X45" s="39">
        <v>1325279.0644085456</v>
      </c>
      <c r="Y45" s="39">
        <v>0</v>
      </c>
      <c r="Z45" s="39">
        <v>0</v>
      </c>
      <c r="AA45" s="39">
        <v>3799.05176543721</v>
      </c>
      <c r="AB45" s="39"/>
      <c r="AC45" s="39"/>
      <c r="AD45" s="39"/>
      <c r="AE45" s="39"/>
      <c r="AF45" s="39"/>
      <c r="AG45" s="39"/>
      <c r="AH45"/>
      <c r="AI45"/>
      <c r="AJ45"/>
      <c r="AK45"/>
      <c r="AL45"/>
      <c r="AM45"/>
      <c r="AN45"/>
    </row>
    <row r="46" spans="1:40" s="92" customFormat="1" ht="11.25">
      <c r="A46" s="9">
        <v>28</v>
      </c>
      <c r="B46" s="134" t="s">
        <v>943</v>
      </c>
      <c r="C46" s="124" t="s">
        <v>944</v>
      </c>
      <c r="D46" s="126" t="s">
        <v>945</v>
      </c>
      <c r="E46" s="39">
        <v>542517</v>
      </c>
      <c r="F46" s="39">
        <v>325696.1683488005</v>
      </c>
      <c r="G46" s="39">
        <v>64658.720577130516</v>
      </c>
      <c r="H46" s="39">
        <v>63093.049465493656</v>
      </c>
      <c r="I46" s="39">
        <v>34110.560045324986</v>
      </c>
      <c r="J46" s="39">
        <v>34662.21066217785</v>
      </c>
      <c r="K46" s="39">
        <v>7015.045797893961</v>
      </c>
      <c r="L46" s="39">
        <v>5868.65957966523</v>
      </c>
      <c r="M46" s="39">
        <v>5931.617942855644</v>
      </c>
      <c r="N46" s="39">
        <v>1480.96758065765</v>
      </c>
      <c r="O46" s="39">
        <v>325696.1683488005</v>
      </c>
      <c r="P46" s="39">
        <v>64658.720577130516</v>
      </c>
      <c r="Q46" s="39">
        <v>63093.049465493656</v>
      </c>
      <c r="R46" s="39">
        <v>34110.560045324986</v>
      </c>
      <c r="S46" s="39">
        <v>28939.223181973404</v>
      </c>
      <c r="T46" s="39">
        <v>91.54204473720574</v>
      </c>
      <c r="U46" s="39">
        <v>5631.445435467244</v>
      </c>
      <c r="V46" s="39">
        <v>706.918921716813</v>
      </c>
      <c r="W46" s="39">
        <v>5868.65957966523</v>
      </c>
      <c r="X46" s="39">
        <v>6308.126876177148</v>
      </c>
      <c r="Y46" s="39">
        <v>5931.617942855644</v>
      </c>
      <c r="Z46" s="39">
        <v>1353.947788279976</v>
      </c>
      <c r="AA46" s="39">
        <v>127.01979237767382</v>
      </c>
      <c r="AB46" s="39"/>
      <c r="AC46" s="39"/>
      <c r="AD46" s="39"/>
      <c r="AE46" s="39"/>
      <c r="AF46" s="39"/>
      <c r="AG46" s="39"/>
      <c r="AH46"/>
      <c r="AI46"/>
      <c r="AJ46"/>
      <c r="AK46"/>
      <c r="AL46"/>
      <c r="AM46"/>
      <c r="AN46"/>
    </row>
    <row r="47" spans="1:40" s="92" customFormat="1" ht="11.25">
      <c r="A47" s="9">
        <v>29</v>
      </c>
      <c r="B47" s="136" t="s">
        <v>946</v>
      </c>
      <c r="C47" s="124" t="s">
        <v>947</v>
      </c>
      <c r="D47" s="126" t="s">
        <v>948</v>
      </c>
      <c r="E47" s="39">
        <v>35065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35065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35065</v>
      </c>
      <c r="Z47" s="39">
        <v>0</v>
      </c>
      <c r="AA47" s="39">
        <v>0</v>
      </c>
      <c r="AB47" s="39"/>
      <c r="AC47" s="39"/>
      <c r="AD47" s="39"/>
      <c r="AE47" s="39"/>
      <c r="AF47" s="39"/>
      <c r="AG47" s="39"/>
      <c r="AH47"/>
      <c r="AI47"/>
      <c r="AJ47"/>
      <c r="AK47"/>
      <c r="AL47"/>
      <c r="AM47"/>
      <c r="AN47"/>
    </row>
    <row r="48" spans="1:40" s="92" customFormat="1" ht="11.25">
      <c r="A48" s="9">
        <v>30</v>
      </c>
      <c r="B48" s="136" t="s">
        <v>949</v>
      </c>
      <c r="C48" s="124" t="s">
        <v>950</v>
      </c>
      <c r="D48" s="126" t="s">
        <v>951</v>
      </c>
      <c r="E48" s="39">
        <v>74830</v>
      </c>
      <c r="F48" s="39">
        <v>39322.7852276005</v>
      </c>
      <c r="G48" s="39">
        <v>9024.542760056906</v>
      </c>
      <c r="H48" s="39">
        <v>10781.821735915135</v>
      </c>
      <c r="I48" s="39">
        <v>7045.294200113021</v>
      </c>
      <c r="J48" s="39">
        <v>6543.048552530968</v>
      </c>
      <c r="K48" s="39">
        <v>176.69198523817886</v>
      </c>
      <c r="L48" s="39">
        <v>1616.8770648827299</v>
      </c>
      <c r="M48" s="39">
        <v>282.5514942017974</v>
      </c>
      <c r="N48" s="39">
        <v>36.38697946076247</v>
      </c>
      <c r="O48" s="39">
        <v>39322.7852276005</v>
      </c>
      <c r="P48" s="39">
        <v>9024.542760056906</v>
      </c>
      <c r="Q48" s="39">
        <v>10781.821735915135</v>
      </c>
      <c r="R48" s="39">
        <v>7045.294200113021</v>
      </c>
      <c r="S48" s="39">
        <v>5962.070340910244</v>
      </c>
      <c r="T48" s="39">
        <v>14.76756055428424</v>
      </c>
      <c r="U48" s="39">
        <v>566.2106510664399</v>
      </c>
      <c r="V48" s="39">
        <v>9.284067149144175</v>
      </c>
      <c r="W48" s="39">
        <v>1616.8770648827299</v>
      </c>
      <c r="X48" s="39">
        <v>167.40791808903467</v>
      </c>
      <c r="Y48" s="39">
        <v>282.5514942017974</v>
      </c>
      <c r="Z48" s="39">
        <v>7.956114781257437</v>
      </c>
      <c r="AA48" s="39">
        <v>28.43086467950503</v>
      </c>
      <c r="AB48" s="39"/>
      <c r="AC48" s="39"/>
      <c r="AD48" s="39"/>
      <c r="AE48" s="39"/>
      <c r="AF48" s="39"/>
      <c r="AG48" s="39"/>
      <c r="AH48"/>
      <c r="AI48"/>
      <c r="AJ48"/>
      <c r="AK48"/>
      <c r="AL48"/>
      <c r="AM48"/>
      <c r="AN48"/>
    </row>
    <row r="49" spans="1:40" s="92" customFormat="1" ht="21">
      <c r="A49" s="9">
        <v>31</v>
      </c>
      <c r="B49" s="125" t="s">
        <v>952</v>
      </c>
      <c r="C49" s="111" t="s">
        <v>953</v>
      </c>
      <c r="D49" s="24" t="s">
        <v>852</v>
      </c>
      <c r="E49" s="39">
        <f aca="true" t="shared" si="4" ref="E49:AA49">(E42+E43+E44+E45+E46+E47+E48)</f>
        <v>8637178</v>
      </c>
      <c r="F49" s="39">
        <f t="shared" si="4"/>
        <v>4098043.355453691</v>
      </c>
      <c r="G49" s="39">
        <f t="shared" si="4"/>
        <v>743653.0774682087</v>
      </c>
      <c r="H49" s="39">
        <f t="shared" si="4"/>
        <v>688242.0919881162</v>
      </c>
      <c r="I49" s="39">
        <f t="shared" si="4"/>
        <v>308593.4157562633</v>
      </c>
      <c r="J49" s="39">
        <f t="shared" si="4"/>
        <v>786694.0059824667</v>
      </c>
      <c r="K49" s="39">
        <f t="shared" si="4"/>
        <v>1357263.485931913</v>
      </c>
      <c r="L49" s="39">
        <f t="shared" si="4"/>
        <v>569919.4797385857</v>
      </c>
      <c r="M49" s="39">
        <f t="shared" si="4"/>
        <v>57669.012064849456</v>
      </c>
      <c r="N49" s="39">
        <f t="shared" si="4"/>
        <v>27100.07561590512</v>
      </c>
      <c r="O49" s="39">
        <f t="shared" si="4"/>
        <v>4098043.355453691</v>
      </c>
      <c r="P49" s="39">
        <f t="shared" si="4"/>
        <v>743653.0774682087</v>
      </c>
      <c r="Q49" s="39">
        <f t="shared" si="4"/>
        <v>688242.0919881162</v>
      </c>
      <c r="R49" s="39">
        <f t="shared" si="4"/>
        <v>308593.4157562633</v>
      </c>
      <c r="S49" s="39">
        <f t="shared" si="4"/>
        <v>667455.6011646651</v>
      </c>
      <c r="T49" s="39">
        <f t="shared" si="4"/>
        <v>1118.5672916466112</v>
      </c>
      <c r="U49" s="39">
        <f t="shared" si="4"/>
        <v>118119.83752615529</v>
      </c>
      <c r="V49" s="39">
        <f t="shared" si="4"/>
        <v>11017.121979016933</v>
      </c>
      <c r="W49" s="39">
        <f t="shared" si="4"/>
        <v>569919.4797385857</v>
      </c>
      <c r="X49" s="39">
        <f t="shared" si="4"/>
        <v>1346246.3639528959</v>
      </c>
      <c r="Y49" s="39">
        <f t="shared" si="4"/>
        <v>57669.012064849456</v>
      </c>
      <c r="Z49" s="39">
        <f t="shared" si="4"/>
        <v>22847.843330352905</v>
      </c>
      <c r="AA49" s="39">
        <f t="shared" si="4"/>
        <v>4252.232285552215</v>
      </c>
      <c r="AB49" s="39"/>
      <c r="AC49" s="39"/>
      <c r="AD49" s="39"/>
      <c r="AE49" s="39"/>
      <c r="AF49" s="39"/>
      <c r="AG49" s="39"/>
      <c r="AH49"/>
      <c r="AI49"/>
      <c r="AJ49"/>
      <c r="AK49"/>
      <c r="AL49"/>
      <c r="AM49"/>
      <c r="AN49"/>
    </row>
    <row r="50" spans="1:40" s="92" customFormat="1" ht="11.25">
      <c r="A50" s="9"/>
      <c r="B50" s="125"/>
      <c r="C50" s="24"/>
      <c r="D50" s="24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/>
      <c r="AI50"/>
      <c r="AJ50"/>
      <c r="AK50"/>
      <c r="AL50"/>
      <c r="AM50"/>
      <c r="AN50"/>
    </row>
    <row r="51" spans="1:40" s="92" customFormat="1" ht="11.25">
      <c r="A51" s="9">
        <v>32</v>
      </c>
      <c r="B51" s="137" t="s">
        <v>954</v>
      </c>
      <c r="C51" s="126" t="s">
        <v>955</v>
      </c>
      <c r="D51" s="126" t="s">
        <v>893</v>
      </c>
      <c r="E51" s="39">
        <v>5960320</v>
      </c>
      <c r="F51" s="39">
        <v>3140815.9433634835</v>
      </c>
      <c r="G51" s="39">
        <v>720496.9397644065</v>
      </c>
      <c r="H51" s="39">
        <v>860753.7034401173</v>
      </c>
      <c r="I51" s="39">
        <v>562417.5742604157</v>
      </c>
      <c r="J51" s="39">
        <v>522223.3902792666</v>
      </c>
      <c r="K51" s="39">
        <v>0</v>
      </c>
      <c r="L51" s="39">
        <v>128802.40715862495</v>
      </c>
      <c r="M51" s="39">
        <v>22540.076173355992</v>
      </c>
      <c r="N51" s="39">
        <v>2269.965560329175</v>
      </c>
      <c r="O51" s="39">
        <v>3140815.9433634835</v>
      </c>
      <c r="P51" s="39">
        <v>720496.9397644065</v>
      </c>
      <c r="Q51" s="39">
        <v>860753.7034401173</v>
      </c>
      <c r="R51" s="39">
        <v>562417.5742604157</v>
      </c>
      <c r="S51" s="39">
        <v>475920.9330579544</v>
      </c>
      <c r="T51" s="39">
        <v>1176.945116557553</v>
      </c>
      <c r="U51" s="39">
        <v>45125.51210475464</v>
      </c>
      <c r="V51" s="39">
        <v>0</v>
      </c>
      <c r="W51" s="39">
        <v>128802.40715862495</v>
      </c>
      <c r="X51" s="39">
        <v>0</v>
      </c>
      <c r="Y51" s="39">
        <v>22540.076173355992</v>
      </c>
      <c r="Z51" s="39">
        <v>0</v>
      </c>
      <c r="AA51" s="39">
        <v>2269.965560329175</v>
      </c>
      <c r="AB51" s="39"/>
      <c r="AC51" s="39"/>
      <c r="AD51" s="39"/>
      <c r="AE51" s="39"/>
      <c r="AF51" s="39"/>
      <c r="AG51" s="39"/>
      <c r="AH51"/>
      <c r="AI51"/>
      <c r="AJ51"/>
      <c r="AK51"/>
      <c r="AL51"/>
      <c r="AM51"/>
      <c r="AN51"/>
    </row>
    <row r="52" spans="1:40" s="92" customFormat="1" ht="11.25">
      <c r="A52" s="9">
        <v>320</v>
      </c>
      <c r="B52" s="122" t="s">
        <v>956</v>
      </c>
      <c r="C52" s="124" t="s">
        <v>957</v>
      </c>
      <c r="D52" s="126" t="s">
        <v>893</v>
      </c>
      <c r="E52" s="39">
        <v>450785.28</v>
      </c>
      <c r="F52" s="39">
        <v>237543.21822613085</v>
      </c>
      <c r="G52" s="39">
        <v>54491.942501550446</v>
      </c>
      <c r="H52" s="39">
        <v>65099.70928008737</v>
      </c>
      <c r="I52" s="39">
        <v>42536.23357301325</v>
      </c>
      <c r="J52" s="39">
        <v>39496.305099321595</v>
      </c>
      <c r="K52" s="39">
        <v>0</v>
      </c>
      <c r="L52" s="39">
        <v>9741.461729517</v>
      </c>
      <c r="M52" s="39">
        <v>1704.7297039467028</v>
      </c>
      <c r="N52" s="39">
        <v>171.67988643283314</v>
      </c>
      <c r="O52" s="39">
        <v>237543.21822613085</v>
      </c>
      <c r="P52" s="39">
        <v>54491.942501550446</v>
      </c>
      <c r="Q52" s="39">
        <v>65099.70928008737</v>
      </c>
      <c r="R52" s="39">
        <v>42536.23357301325</v>
      </c>
      <c r="S52" s="39">
        <v>35994.40148622746</v>
      </c>
      <c r="T52" s="39">
        <v>89.01359891952602</v>
      </c>
      <c r="U52" s="39">
        <v>3412.8900141746103</v>
      </c>
      <c r="V52" s="39">
        <v>0</v>
      </c>
      <c r="W52" s="39">
        <v>9741.461729517</v>
      </c>
      <c r="X52" s="39">
        <v>0</v>
      </c>
      <c r="Y52" s="39">
        <v>1704.7297039467028</v>
      </c>
      <c r="Z52" s="39">
        <v>0</v>
      </c>
      <c r="AA52" s="39">
        <v>171.67988643283314</v>
      </c>
      <c r="AB52" s="39"/>
      <c r="AC52" s="39"/>
      <c r="AD52" s="39"/>
      <c r="AE52" s="39"/>
      <c r="AF52" s="39"/>
      <c r="AG52" s="39"/>
      <c r="AH52"/>
      <c r="AI52"/>
      <c r="AJ52"/>
      <c r="AK52"/>
      <c r="AL52"/>
      <c r="AM52"/>
      <c r="AN52"/>
    </row>
    <row r="53" spans="1:40" s="92" customFormat="1" ht="11.25">
      <c r="A53" s="9">
        <v>33</v>
      </c>
      <c r="B53" s="138" t="s">
        <v>958</v>
      </c>
      <c r="C53" s="124" t="s">
        <v>959</v>
      </c>
      <c r="D53" s="139" t="s">
        <v>939</v>
      </c>
      <c r="E53" s="39">
        <v>-56712</v>
      </c>
      <c r="F53" s="39">
        <v>-37919.022561222744</v>
      </c>
      <c r="G53" s="39">
        <v>-6721.086861675868</v>
      </c>
      <c r="H53" s="39">
        <v>-6056.564089451761</v>
      </c>
      <c r="I53" s="39">
        <v>-2535.887064688154</v>
      </c>
      <c r="J53" s="39">
        <v>-2997.898958194888</v>
      </c>
      <c r="K53" s="39">
        <v>-100.07540314771695</v>
      </c>
      <c r="L53" s="39">
        <v>0</v>
      </c>
      <c r="M53" s="39">
        <v>-161.8195615106488</v>
      </c>
      <c r="N53" s="39">
        <v>-219.64550010820957</v>
      </c>
      <c r="O53" s="39">
        <v>-37919.022561222744</v>
      </c>
      <c r="P53" s="39">
        <v>-6721.086861675868</v>
      </c>
      <c r="Q53" s="39">
        <v>-6056.564089451761</v>
      </c>
      <c r="R53" s="39">
        <v>-2535.887064688154</v>
      </c>
      <c r="S53" s="39">
        <v>-2046.4000053651714</v>
      </c>
      <c r="T53" s="39">
        <v>-10.110516407152916</v>
      </c>
      <c r="U53" s="39">
        <v>-941.3884364225635</v>
      </c>
      <c r="V53" s="39">
        <v>-100.07540314771695</v>
      </c>
      <c r="W53" s="39">
        <v>0</v>
      </c>
      <c r="X53" s="39">
        <v>0</v>
      </c>
      <c r="Y53" s="39">
        <v>-161.8195615106488</v>
      </c>
      <c r="Z53" s="39">
        <v>-217.70363601116733</v>
      </c>
      <c r="AA53" s="39">
        <v>-1.9418640970422434</v>
      </c>
      <c r="AB53" s="39"/>
      <c r="AC53" s="39"/>
      <c r="AD53" s="39"/>
      <c r="AE53" s="39"/>
      <c r="AF53" s="39"/>
      <c r="AG53" s="39"/>
      <c r="AH53"/>
      <c r="AI53"/>
      <c r="AJ53"/>
      <c r="AK53"/>
      <c r="AL53"/>
      <c r="AM53"/>
      <c r="AN53"/>
    </row>
    <row r="54" spans="1:40" s="92" customFormat="1" ht="11.25">
      <c r="A54" s="9">
        <v>34</v>
      </c>
      <c r="B54" s="138" t="s">
        <v>960</v>
      </c>
      <c r="C54" s="140" t="s">
        <v>961</v>
      </c>
      <c r="D54" s="126" t="s">
        <v>933</v>
      </c>
      <c r="E54" s="39">
        <v>23979</v>
      </c>
      <c r="F54" s="39">
        <v>12635.835912486742</v>
      </c>
      <c r="G54" s="39">
        <v>2898.635663623884</v>
      </c>
      <c r="H54" s="39">
        <v>3462.9035110179616</v>
      </c>
      <c r="I54" s="39">
        <v>2262.6655973488855</v>
      </c>
      <c r="J54" s="39">
        <v>2100.9601289035713</v>
      </c>
      <c r="K54" s="39">
        <v>2.110521296146091E-20</v>
      </c>
      <c r="L54" s="39">
        <v>518.1857553380805</v>
      </c>
      <c r="M54" s="39">
        <v>90.68111889309692</v>
      </c>
      <c r="N54" s="39">
        <v>9.132312387780068</v>
      </c>
      <c r="O54" s="39">
        <v>12635.835912486742</v>
      </c>
      <c r="P54" s="39">
        <v>2898.635663623884</v>
      </c>
      <c r="Q54" s="39">
        <v>3462.9035110179616</v>
      </c>
      <c r="R54" s="39">
        <v>2262.6655973488855</v>
      </c>
      <c r="S54" s="39">
        <v>1914.6804288690353</v>
      </c>
      <c r="T54" s="39">
        <v>4.734975127163235</v>
      </c>
      <c r="U54" s="39">
        <v>181.54472490737274</v>
      </c>
      <c r="V54" s="39">
        <v>1.1946024027233583E-21</v>
      </c>
      <c r="W54" s="39">
        <v>518.1857553380805</v>
      </c>
      <c r="X54" s="39">
        <v>1.9910610558737552E-20</v>
      </c>
      <c r="Y54" s="39">
        <v>90.68111889309692</v>
      </c>
      <c r="Z54" s="39">
        <v>0</v>
      </c>
      <c r="AA54" s="39">
        <v>9.132312387780068</v>
      </c>
      <c r="AB54" s="39"/>
      <c r="AC54" s="39"/>
      <c r="AD54" s="39"/>
      <c r="AE54" s="39"/>
      <c r="AF54" s="39"/>
      <c r="AG54" s="39"/>
      <c r="AH54"/>
      <c r="AI54"/>
      <c r="AJ54"/>
      <c r="AK54"/>
      <c r="AL54"/>
      <c r="AM54"/>
      <c r="AN54"/>
    </row>
    <row r="55" spans="1:40" s="92" customFormat="1" ht="11.25">
      <c r="A55" s="9">
        <v>35</v>
      </c>
      <c r="B55" s="122" t="s">
        <v>962</v>
      </c>
      <c r="C55" s="124" t="s">
        <v>963</v>
      </c>
      <c r="D55" s="126" t="s">
        <v>964</v>
      </c>
      <c r="E55" s="39">
        <v>3058</v>
      </c>
      <c r="F55" s="39">
        <v>2014.814165093814</v>
      </c>
      <c r="G55" s="39">
        <v>365.3799332667875</v>
      </c>
      <c r="H55" s="39">
        <v>300.1482072843629</v>
      </c>
      <c r="I55" s="39">
        <v>127.57282596938914</v>
      </c>
      <c r="J55" s="39">
        <v>147.28413989995977</v>
      </c>
      <c r="K55" s="39">
        <v>31.978958813582814</v>
      </c>
      <c r="L55" s="39">
        <v>10.503332467479474</v>
      </c>
      <c r="M55" s="39">
        <v>49.09874414757896</v>
      </c>
      <c r="N55" s="39">
        <v>11.219693057044676</v>
      </c>
      <c r="O55" s="39">
        <v>2014.814165093814</v>
      </c>
      <c r="P55" s="39">
        <v>365.3799332667875</v>
      </c>
      <c r="Q55" s="39">
        <v>300.1482072843629</v>
      </c>
      <c r="R55" s="39">
        <v>127.57282596938914</v>
      </c>
      <c r="S55" s="39">
        <v>108.6780646447784</v>
      </c>
      <c r="T55" s="39">
        <v>0.4616786391559535</v>
      </c>
      <c r="U55" s="39">
        <v>38.14439661602541</v>
      </c>
      <c r="V55" s="39">
        <v>4.799113036294031</v>
      </c>
      <c r="W55" s="39">
        <v>10.503332467479474</v>
      </c>
      <c r="X55" s="39">
        <v>27.179845777288783</v>
      </c>
      <c r="Y55" s="39">
        <v>49.09874414757896</v>
      </c>
      <c r="Z55" s="39">
        <v>10.807535053587776</v>
      </c>
      <c r="AA55" s="39">
        <v>0.4121580034568979</v>
      </c>
      <c r="AB55" s="39"/>
      <c r="AC55" s="39"/>
      <c r="AD55" s="39"/>
      <c r="AE55" s="39"/>
      <c r="AF55" s="39"/>
      <c r="AG55" s="39"/>
      <c r="AH55"/>
      <c r="AI55"/>
      <c r="AJ55"/>
      <c r="AK55"/>
      <c r="AL55"/>
      <c r="AM55"/>
      <c r="AN55"/>
    </row>
    <row r="56" spans="1:40" s="92" customFormat="1" ht="11.25">
      <c r="A56" s="9">
        <v>36</v>
      </c>
      <c r="B56" s="122" t="s">
        <v>965</v>
      </c>
      <c r="C56" s="124" t="s">
        <v>966</v>
      </c>
      <c r="D56" s="124" t="s">
        <v>967</v>
      </c>
      <c r="E56" s="39">
        <v>8800</v>
      </c>
      <c r="F56" s="39">
        <v>5614.997932567972</v>
      </c>
      <c r="G56" s="39">
        <v>1040.3923856380925</v>
      </c>
      <c r="H56" s="39">
        <v>867.7789140063849</v>
      </c>
      <c r="I56" s="39">
        <v>461.04944980099555</v>
      </c>
      <c r="J56" s="39">
        <v>476.13646312859214</v>
      </c>
      <c r="K56" s="39">
        <v>82.52158411284714</v>
      </c>
      <c r="L56" s="39">
        <v>91.06171444635149</v>
      </c>
      <c r="M56" s="39">
        <v>145.791581517341</v>
      </c>
      <c r="N56" s="39">
        <v>20.269974781420927</v>
      </c>
      <c r="O56" s="39">
        <v>5614.997932567972</v>
      </c>
      <c r="P56" s="39">
        <v>1040.3923856380925</v>
      </c>
      <c r="Q56" s="39">
        <v>867.7789140063849</v>
      </c>
      <c r="R56" s="39">
        <v>461.04944980099555</v>
      </c>
      <c r="S56" s="39">
        <v>391.112897302385</v>
      </c>
      <c r="T56" s="39">
        <v>1.2355881329652365</v>
      </c>
      <c r="U56" s="39">
        <v>83.78797769324188</v>
      </c>
      <c r="V56" s="39">
        <v>9.897085018584006</v>
      </c>
      <c r="W56" s="39">
        <v>91.06171444635149</v>
      </c>
      <c r="X56" s="39">
        <v>72.62449909426313</v>
      </c>
      <c r="Y56" s="39">
        <v>145.791581517341</v>
      </c>
      <c r="Z56" s="39">
        <v>17.66978136414493</v>
      </c>
      <c r="AA56" s="39">
        <v>2.6001934172759946</v>
      </c>
      <c r="AB56" s="39"/>
      <c r="AC56" s="39"/>
      <c r="AD56" s="39"/>
      <c r="AE56" s="39"/>
      <c r="AF56" s="39"/>
      <c r="AG56" s="39"/>
      <c r="AH56"/>
      <c r="AI56"/>
      <c r="AJ56"/>
      <c r="AK56"/>
      <c r="AL56"/>
      <c r="AM56"/>
      <c r="AN56"/>
    </row>
    <row r="57" spans="1:40" s="92" customFormat="1" ht="11.25">
      <c r="A57" s="9">
        <v>37</v>
      </c>
      <c r="B57" s="122" t="s">
        <v>968</v>
      </c>
      <c r="C57" s="124" t="s">
        <v>969</v>
      </c>
      <c r="D57" s="126" t="s">
        <v>939</v>
      </c>
      <c r="E57" s="39">
        <v>451535</v>
      </c>
      <c r="F57" s="39">
        <v>301907.2833294843</v>
      </c>
      <c r="G57" s="39">
        <v>53512.589153738416</v>
      </c>
      <c r="H57" s="39">
        <v>48221.72849010088</v>
      </c>
      <c r="I57" s="39">
        <v>20190.467022040586</v>
      </c>
      <c r="J57" s="39">
        <v>23868.95729455016</v>
      </c>
      <c r="K57" s="39">
        <v>796.7898709321549</v>
      </c>
      <c r="L57" s="39">
        <v>0</v>
      </c>
      <c r="M57" s="39">
        <v>1288.3903883959447</v>
      </c>
      <c r="N57" s="39">
        <v>1748.794450757519</v>
      </c>
      <c r="O57" s="39">
        <v>301907.2833294843</v>
      </c>
      <c r="P57" s="39">
        <v>53512.589153738416</v>
      </c>
      <c r="Q57" s="39">
        <v>48221.72849010088</v>
      </c>
      <c r="R57" s="39">
        <v>20190.467022040586</v>
      </c>
      <c r="S57" s="39">
        <v>16293.222358981568</v>
      </c>
      <c r="T57" s="39">
        <v>80.4988719478028</v>
      </c>
      <c r="U57" s="39">
        <v>7495.2360636207895</v>
      </c>
      <c r="V57" s="39">
        <v>796.7898709321549</v>
      </c>
      <c r="W57" s="39">
        <v>0</v>
      </c>
      <c r="X57" s="39">
        <v>0</v>
      </c>
      <c r="Y57" s="39">
        <v>1288.3903883959447</v>
      </c>
      <c r="Z57" s="39">
        <v>1733.3335323441677</v>
      </c>
      <c r="AA57" s="39">
        <v>15.46091841335113</v>
      </c>
      <c r="AB57" s="39"/>
      <c r="AC57" s="39"/>
      <c r="AD57" s="39"/>
      <c r="AE57" s="39"/>
      <c r="AF57" s="39"/>
      <c r="AG57" s="39"/>
      <c r="AH57"/>
      <c r="AI57"/>
      <c r="AJ57"/>
      <c r="AK57"/>
      <c r="AL57"/>
      <c r="AM57"/>
      <c r="AN57"/>
    </row>
    <row r="58" spans="1:40" s="92" customFormat="1" ht="11.25">
      <c r="A58" s="9">
        <v>38</v>
      </c>
      <c r="B58" s="141" t="s">
        <v>970</v>
      </c>
      <c r="C58" s="124" t="s">
        <v>971</v>
      </c>
      <c r="D58" s="124" t="s">
        <v>933</v>
      </c>
      <c r="E58" s="39">
        <v>-7010438</v>
      </c>
      <c r="F58" s="39">
        <v>-3694180.0843513794</v>
      </c>
      <c r="G58" s="39">
        <v>-847437.5747288915</v>
      </c>
      <c r="H58" s="39">
        <v>-1012405.4532705174</v>
      </c>
      <c r="I58" s="39">
        <v>-661507.0221838829</v>
      </c>
      <c r="J58" s="39">
        <v>-614231.232501376</v>
      </c>
      <c r="K58" s="39">
        <v>-6.170265104596442E-18</v>
      </c>
      <c r="L58" s="39">
        <v>-151495.43810337302</v>
      </c>
      <c r="M58" s="39">
        <v>-26511.295790928918</v>
      </c>
      <c r="N58" s="39">
        <v>-2669.8990696511164</v>
      </c>
      <c r="O58" s="39">
        <v>-3694180.0843513794</v>
      </c>
      <c r="P58" s="39">
        <v>-847437.5747288915</v>
      </c>
      <c r="Q58" s="39">
        <v>-1012405.4532705174</v>
      </c>
      <c r="R58" s="39">
        <v>-661507.0221838829</v>
      </c>
      <c r="S58" s="39">
        <v>-559770.9844613946</v>
      </c>
      <c r="T58" s="39">
        <v>-1384.304998562074</v>
      </c>
      <c r="U58" s="39">
        <v>-53075.94304141925</v>
      </c>
      <c r="V58" s="39">
        <v>-3.492508477811057E-19</v>
      </c>
      <c r="W58" s="39">
        <v>-151495.43810337302</v>
      </c>
      <c r="X58" s="39">
        <v>-5.8210142568153365E-18</v>
      </c>
      <c r="Y58" s="39">
        <v>-26511.295790928918</v>
      </c>
      <c r="Z58" s="39">
        <v>0</v>
      </c>
      <c r="AA58" s="39">
        <v>-2669.8990696511164</v>
      </c>
      <c r="AB58" s="39"/>
      <c r="AC58" s="39"/>
      <c r="AD58" s="39"/>
      <c r="AE58" s="39"/>
      <c r="AF58" s="39"/>
      <c r="AG58" s="39"/>
      <c r="AH58"/>
      <c r="AI58"/>
      <c r="AJ58"/>
      <c r="AK58"/>
      <c r="AL58"/>
      <c r="AM58"/>
      <c r="AN58"/>
    </row>
    <row r="59" spans="1:40" s="92" customFormat="1" ht="11.25">
      <c r="A59" s="9">
        <v>39</v>
      </c>
      <c r="B59" s="141" t="s">
        <v>972</v>
      </c>
      <c r="C59" s="124" t="s">
        <v>973</v>
      </c>
      <c r="D59" s="124" t="s">
        <v>974</v>
      </c>
      <c r="E59" s="39">
        <v>26180</v>
      </c>
      <c r="F59" s="39">
        <v>21826.144024472946</v>
      </c>
      <c r="G59" s="39">
        <v>2953.0734704171186</v>
      </c>
      <c r="H59" s="39">
        <v>355.31279600598356</v>
      </c>
      <c r="I59" s="39">
        <v>36.72179996951427</v>
      </c>
      <c r="J59" s="39">
        <v>25.82142648770067</v>
      </c>
      <c r="K59" s="39">
        <v>347.19797309070185</v>
      </c>
      <c r="L59" s="39">
        <v>610.4086678585791</v>
      </c>
      <c r="M59" s="39">
        <v>0</v>
      </c>
      <c r="N59" s="39">
        <v>25.319841697450453</v>
      </c>
      <c r="O59" s="39">
        <v>21826.144024472946</v>
      </c>
      <c r="P59" s="39">
        <v>2953.0734704171186</v>
      </c>
      <c r="Q59" s="39">
        <v>355.31279600598356</v>
      </c>
      <c r="R59" s="39">
        <v>36.72179996951427</v>
      </c>
      <c r="S59" s="39">
        <v>21.36934252834088</v>
      </c>
      <c r="T59" s="39">
        <v>0.24650873269520793</v>
      </c>
      <c r="U59" s="39">
        <v>4.205575226664582</v>
      </c>
      <c r="V59" s="39">
        <v>45.52548109334738</v>
      </c>
      <c r="W59" s="39">
        <v>610.4086678585791</v>
      </c>
      <c r="X59" s="39">
        <v>301.6724919973545</v>
      </c>
      <c r="Y59" s="39">
        <v>0</v>
      </c>
      <c r="Z59" s="39">
        <v>2.8133157441611614</v>
      </c>
      <c r="AA59" s="39">
        <v>22.50652595328929</v>
      </c>
      <c r="AB59" s="39"/>
      <c r="AC59" s="39"/>
      <c r="AD59" s="39"/>
      <c r="AE59" s="39"/>
      <c r="AF59" s="39"/>
      <c r="AG59" s="39"/>
      <c r="AH59"/>
      <c r="AI59"/>
      <c r="AJ59"/>
      <c r="AK59"/>
      <c r="AL59"/>
      <c r="AM59"/>
      <c r="AN59"/>
    </row>
    <row r="60" spans="1:40" s="92" customFormat="1" ht="11.25">
      <c r="A60" s="9">
        <v>40</v>
      </c>
      <c r="B60" s="141" t="s">
        <v>975</v>
      </c>
      <c r="C60" s="142" t="s">
        <v>976</v>
      </c>
      <c r="D60" s="126" t="s">
        <v>977</v>
      </c>
      <c r="E60" s="39">
        <v>12850</v>
      </c>
      <c r="F60" s="39">
        <v>8099.996670562297</v>
      </c>
      <c r="G60" s="39">
        <v>1522.5706820308121</v>
      </c>
      <c r="H60" s="39">
        <v>1346.6847766341505</v>
      </c>
      <c r="I60" s="39">
        <v>642.5098129655858</v>
      </c>
      <c r="J60" s="39">
        <v>696.3505235559263</v>
      </c>
      <c r="K60" s="39">
        <v>234.09625370365669</v>
      </c>
      <c r="L60" s="39">
        <v>82.2993289909925</v>
      </c>
      <c r="M60" s="39">
        <v>178.07219200928168</v>
      </c>
      <c r="N60" s="39">
        <v>47.419759547296856</v>
      </c>
      <c r="O60" s="39">
        <v>8099.996670562297</v>
      </c>
      <c r="P60" s="39">
        <v>1522.5706820308121</v>
      </c>
      <c r="Q60" s="39">
        <v>1346.6847766341505</v>
      </c>
      <c r="R60" s="39">
        <v>642.5098129655858</v>
      </c>
      <c r="S60" s="39">
        <v>546.1873644123699</v>
      </c>
      <c r="T60" s="39">
        <v>2.0173170112722985</v>
      </c>
      <c r="U60" s="39">
        <v>148.14584213228406</v>
      </c>
      <c r="V60" s="39">
        <v>23.590305183155976</v>
      </c>
      <c r="W60" s="39">
        <v>82.2993289909925</v>
      </c>
      <c r="X60" s="39">
        <v>210.50594852050068</v>
      </c>
      <c r="Y60" s="39">
        <v>178.07219200928168</v>
      </c>
      <c r="Z60" s="39">
        <v>45.18204357865336</v>
      </c>
      <c r="AA60" s="39">
        <v>2.2377159686434895</v>
      </c>
      <c r="AB60" s="39"/>
      <c r="AC60" s="39"/>
      <c r="AD60" s="39"/>
      <c r="AE60" s="39"/>
      <c r="AF60" s="39"/>
      <c r="AG60" s="39"/>
      <c r="AH60"/>
      <c r="AI60"/>
      <c r="AJ60"/>
      <c r="AK60"/>
      <c r="AL60"/>
      <c r="AM60"/>
      <c r="AN60"/>
    </row>
    <row r="61" spans="1:40" s="92" customFormat="1" ht="11.25">
      <c r="A61" s="9">
        <v>41</v>
      </c>
      <c r="B61" s="141" t="s">
        <v>978</v>
      </c>
      <c r="C61" s="142" t="s">
        <v>979</v>
      </c>
      <c r="D61" s="142" t="s">
        <v>933</v>
      </c>
      <c r="E61" s="39">
        <v>6731013</v>
      </c>
      <c r="F61" s="39">
        <v>3546935.893607537</v>
      </c>
      <c r="G61" s="39">
        <v>813660.0497984064</v>
      </c>
      <c r="H61" s="39">
        <v>972052.5689314627</v>
      </c>
      <c r="I61" s="39">
        <v>635140.395779979</v>
      </c>
      <c r="J61" s="39">
        <v>589748.9444985868</v>
      </c>
      <c r="K61" s="39">
        <v>5.924328070868755E-18</v>
      </c>
      <c r="L61" s="39">
        <v>145457.06891844692</v>
      </c>
      <c r="M61" s="39">
        <v>25454.59736119025</v>
      </c>
      <c r="N61" s="39">
        <v>2563.481104391704</v>
      </c>
      <c r="O61" s="39">
        <v>3546935.893607537</v>
      </c>
      <c r="P61" s="39">
        <v>813660.0497984064</v>
      </c>
      <c r="Q61" s="39">
        <v>972052.5689314627</v>
      </c>
      <c r="R61" s="39">
        <v>635140.395779979</v>
      </c>
      <c r="S61" s="39">
        <v>537459.3960366593</v>
      </c>
      <c r="T61" s="39">
        <v>1329.1287850040612</v>
      </c>
      <c r="U61" s="39">
        <v>50960.419676923535</v>
      </c>
      <c r="V61" s="39">
        <v>3.353302599175178E-19</v>
      </c>
      <c r="W61" s="39">
        <v>145457.06891844692</v>
      </c>
      <c r="X61" s="39">
        <v>5.588997810951237E-18</v>
      </c>
      <c r="Y61" s="39">
        <v>25454.59736119025</v>
      </c>
      <c r="Z61" s="39">
        <v>0</v>
      </c>
      <c r="AA61" s="39">
        <v>2563.481104391704</v>
      </c>
      <c r="AB61" s="39"/>
      <c r="AC61" s="39"/>
      <c r="AD61" s="39"/>
      <c r="AE61" s="39"/>
      <c r="AF61" s="39"/>
      <c r="AG61" s="39"/>
      <c r="AH61"/>
      <c r="AI61"/>
      <c r="AJ61"/>
      <c r="AK61"/>
      <c r="AL61"/>
      <c r="AM61"/>
      <c r="AN61"/>
    </row>
    <row r="62" spans="1:40" s="92" customFormat="1" ht="11.25">
      <c r="A62" s="9">
        <v>42</v>
      </c>
      <c r="B62" s="141" t="s">
        <v>980</v>
      </c>
      <c r="C62" s="142" t="s">
        <v>981</v>
      </c>
      <c r="D62" s="126" t="s">
        <v>982</v>
      </c>
      <c r="E62" s="39">
        <v>-47223</v>
      </c>
      <c r="F62" s="39">
        <v>-38736.617670912776</v>
      </c>
      <c r="G62" s="39">
        <v>-5744.5362226722455</v>
      </c>
      <c r="H62" s="39">
        <v>-564.6425017706989</v>
      </c>
      <c r="I62" s="39">
        <v>-668.9914104734846</v>
      </c>
      <c r="J62" s="39">
        <v>-1123.3624456136718</v>
      </c>
      <c r="K62" s="39">
        <v>-79.63354605532939</v>
      </c>
      <c r="L62" s="39">
        <v>-120.22624867731699</v>
      </c>
      <c r="M62" s="39">
        <v>-144.67452350050928</v>
      </c>
      <c r="N62" s="39">
        <v>-40.315430323967064</v>
      </c>
      <c r="O62" s="39">
        <v>-38736.617670912776</v>
      </c>
      <c r="P62" s="39">
        <v>-5744.5362226722455</v>
      </c>
      <c r="Q62" s="39">
        <v>-564.6425017706989</v>
      </c>
      <c r="R62" s="39">
        <v>-668.9914104734846</v>
      </c>
      <c r="S62" s="39">
        <v>-658.8619965282361</v>
      </c>
      <c r="T62" s="39">
        <v>-0.6547980095816288</v>
      </c>
      <c r="U62" s="39">
        <v>-463.84565107585405</v>
      </c>
      <c r="V62" s="39">
        <v>-19.30578393225275</v>
      </c>
      <c r="W62" s="39">
        <v>-120.22624867731699</v>
      </c>
      <c r="X62" s="39">
        <v>-60.32776212307663</v>
      </c>
      <c r="Y62" s="39">
        <v>-144.67452350050928</v>
      </c>
      <c r="Z62" s="39">
        <v>-1.153518958844977</v>
      </c>
      <c r="AA62" s="39">
        <v>-39.16191136512209</v>
      </c>
      <c r="AB62" s="39"/>
      <c r="AC62" s="39"/>
      <c r="AD62" s="39"/>
      <c r="AE62" s="39"/>
      <c r="AF62" s="39"/>
      <c r="AG62" s="39"/>
      <c r="AH62"/>
      <c r="AI62"/>
      <c r="AJ62"/>
      <c r="AK62"/>
      <c r="AL62"/>
      <c r="AM62"/>
      <c r="AN62"/>
    </row>
    <row r="63" spans="1:40" s="92" customFormat="1" ht="11.25">
      <c r="A63" s="9">
        <v>43</v>
      </c>
      <c r="B63" s="141" t="s">
        <v>983</v>
      </c>
      <c r="C63" s="142" t="s">
        <v>984</v>
      </c>
      <c r="D63" s="124" t="s">
        <v>951</v>
      </c>
      <c r="E63" s="39">
        <v>1125370</v>
      </c>
      <c r="F63" s="39">
        <v>591376.2235946114</v>
      </c>
      <c r="G63" s="39">
        <v>135720.2951474708</v>
      </c>
      <c r="H63" s="39">
        <v>162148.05194369657</v>
      </c>
      <c r="I63" s="39">
        <v>105954.33294108232</v>
      </c>
      <c r="J63" s="39">
        <v>98401.04970682583</v>
      </c>
      <c r="K63" s="39">
        <v>2657.274614826799</v>
      </c>
      <c r="L63" s="39">
        <v>24316.249398731492</v>
      </c>
      <c r="M63" s="39">
        <v>4249.298076037376</v>
      </c>
      <c r="N63" s="39">
        <v>547.224576717336</v>
      </c>
      <c r="O63" s="39">
        <v>591376.2235946114</v>
      </c>
      <c r="P63" s="39">
        <v>135720.2951474708</v>
      </c>
      <c r="Q63" s="39">
        <v>162148.05194369657</v>
      </c>
      <c r="R63" s="39">
        <v>105954.33294108232</v>
      </c>
      <c r="S63" s="39">
        <v>89663.70572698332</v>
      </c>
      <c r="T63" s="39">
        <v>222.08966485333227</v>
      </c>
      <c r="U63" s="39">
        <v>8515.254314989168</v>
      </c>
      <c r="V63" s="39">
        <v>139.6232880880981</v>
      </c>
      <c r="W63" s="39">
        <v>24316.249398731492</v>
      </c>
      <c r="X63" s="39">
        <v>2517.6513267387004</v>
      </c>
      <c r="Y63" s="39">
        <v>4249.298076037376</v>
      </c>
      <c r="Z63" s="39">
        <v>119.65218350105147</v>
      </c>
      <c r="AA63" s="39">
        <v>427.5723932162846</v>
      </c>
      <c r="AB63" s="39"/>
      <c r="AC63" s="39"/>
      <c r="AD63" s="39"/>
      <c r="AE63" s="39"/>
      <c r="AF63" s="39"/>
      <c r="AG63" s="39"/>
      <c r="AH63"/>
      <c r="AI63"/>
      <c r="AJ63"/>
      <c r="AK63"/>
      <c r="AL63"/>
      <c r="AM63"/>
      <c r="AN63"/>
    </row>
    <row r="64" spans="1:40" s="92" customFormat="1" ht="11.25">
      <c r="A64" s="9">
        <v>44</v>
      </c>
      <c r="B64" s="141" t="s">
        <v>985</v>
      </c>
      <c r="C64" s="142" t="s">
        <v>986</v>
      </c>
      <c r="D64" s="126" t="s">
        <v>933</v>
      </c>
      <c r="E64" s="39">
        <v>7653</v>
      </c>
      <c r="F64" s="39">
        <v>4032.780859846576</v>
      </c>
      <c r="G64" s="39">
        <v>925.1119201682131</v>
      </c>
      <c r="H64" s="39">
        <v>1105.2004074323559</v>
      </c>
      <c r="I64" s="39">
        <v>722.139364298387</v>
      </c>
      <c r="J64" s="39">
        <v>670.5303751824108</v>
      </c>
      <c r="K64" s="39">
        <v>6.735818624382182E-21</v>
      </c>
      <c r="L64" s="39">
        <v>165.3811912757967</v>
      </c>
      <c r="M64" s="39">
        <v>28.941265394256252</v>
      </c>
      <c r="N64" s="39">
        <v>2.914616402005123</v>
      </c>
      <c r="O64" s="39">
        <v>4032.780859846576</v>
      </c>
      <c r="P64" s="39">
        <v>925.1119201682131</v>
      </c>
      <c r="Q64" s="39">
        <v>1105.2004074323559</v>
      </c>
      <c r="R64" s="39">
        <v>722.139364298387</v>
      </c>
      <c r="S64" s="39">
        <v>611.0784153690615</v>
      </c>
      <c r="T64" s="39">
        <v>1.511187482721558</v>
      </c>
      <c r="U64" s="39">
        <v>57.94077233062777</v>
      </c>
      <c r="V64" s="39">
        <v>3.8126244580849333E-22</v>
      </c>
      <c r="W64" s="39">
        <v>165.3811912757967</v>
      </c>
      <c r="X64" s="39">
        <v>6.3545561785736885E-21</v>
      </c>
      <c r="Y64" s="39">
        <v>28.941265394256252</v>
      </c>
      <c r="Z64" s="39">
        <v>0</v>
      </c>
      <c r="AA64" s="39">
        <v>2.914616402005123</v>
      </c>
      <c r="AB64" s="39"/>
      <c r="AC64" s="39"/>
      <c r="AD64" s="39"/>
      <c r="AE64" s="39"/>
      <c r="AF64" s="39"/>
      <c r="AG64" s="39"/>
      <c r="AH64"/>
      <c r="AI64"/>
      <c r="AJ64"/>
      <c r="AK64"/>
      <c r="AL64"/>
      <c r="AM64"/>
      <c r="AN64"/>
    </row>
    <row r="65" spans="1:40" s="92" customFormat="1" ht="42">
      <c r="A65" s="9">
        <v>45</v>
      </c>
      <c r="B65" s="125" t="s">
        <v>987</v>
      </c>
      <c r="C65" s="111" t="s">
        <v>988</v>
      </c>
      <c r="D65" s="24" t="s">
        <v>852</v>
      </c>
      <c r="E65" s="39">
        <f aca="true" t="shared" si="5" ref="E65:AA65">(E51+E53+E54+E55+E56+E57+E58+E59+E60+E61+E62+E63+E64+E52)</f>
        <v>7687170.28</v>
      </c>
      <c r="F65" s="39">
        <f t="shared" si="5"/>
        <v>4101967.4071027627</v>
      </c>
      <c r="G65" s="39">
        <f t="shared" si="5"/>
        <v>927683.782607478</v>
      </c>
      <c r="H65" s="39">
        <f t="shared" si="5"/>
        <v>1096687.1308361061</v>
      </c>
      <c r="I65" s="39">
        <f t="shared" si="5"/>
        <v>705779.7617678392</v>
      </c>
      <c r="J65" s="39">
        <f t="shared" si="5"/>
        <v>659503.2360305247</v>
      </c>
      <c r="K65" s="39">
        <f t="shared" si="5"/>
        <v>3970.150306276696</v>
      </c>
      <c r="L65" s="39">
        <f t="shared" si="5"/>
        <v>158179.36284364734</v>
      </c>
      <c r="M65" s="39">
        <f t="shared" si="5"/>
        <v>28911.88672894773</v>
      </c>
      <c r="N65" s="39">
        <f t="shared" si="5"/>
        <v>4487.561776418272</v>
      </c>
      <c r="O65" s="39">
        <f t="shared" si="5"/>
        <v>4101967.4071027627</v>
      </c>
      <c r="P65" s="39">
        <f t="shared" si="5"/>
        <v>927683.782607478</v>
      </c>
      <c r="Q65" s="39">
        <f t="shared" si="5"/>
        <v>1096687.1308361061</v>
      </c>
      <c r="R65" s="39">
        <f t="shared" si="5"/>
        <v>705779.7617678392</v>
      </c>
      <c r="S65" s="39">
        <f t="shared" si="5"/>
        <v>596448.5187166438</v>
      </c>
      <c r="T65" s="39">
        <f t="shared" si="5"/>
        <v>1512.8129794294405</v>
      </c>
      <c r="U65" s="39">
        <f t="shared" si="5"/>
        <v>61541.90433445128</v>
      </c>
      <c r="V65" s="39">
        <f t="shared" si="5"/>
        <v>900.8439562716648</v>
      </c>
      <c r="W65" s="39">
        <f t="shared" si="5"/>
        <v>158179.36284364734</v>
      </c>
      <c r="X65" s="39">
        <f t="shared" si="5"/>
        <v>3069.306350005031</v>
      </c>
      <c r="Y65" s="39">
        <f t="shared" si="5"/>
        <v>28911.88672894773</v>
      </c>
      <c r="Z65" s="39">
        <f t="shared" si="5"/>
        <v>1710.601236615754</v>
      </c>
      <c r="AA65" s="39">
        <f t="shared" si="5"/>
        <v>2776.960539802518</v>
      </c>
      <c r="AB65" s="39"/>
      <c r="AC65" s="39"/>
      <c r="AD65" s="39"/>
      <c r="AE65" s="39"/>
      <c r="AF65" s="39"/>
      <c r="AG65" s="39"/>
      <c r="AH65"/>
      <c r="AI65"/>
      <c r="AJ65"/>
      <c r="AK65"/>
      <c r="AL65"/>
      <c r="AM65"/>
      <c r="AN65"/>
    </row>
    <row r="66" spans="1:40" s="92" customFormat="1" ht="11.25">
      <c r="A66" s="9"/>
      <c r="B66" s="125"/>
      <c r="C66" s="24"/>
      <c r="D66" s="24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/>
      <c r="AI66"/>
      <c r="AJ66"/>
      <c r="AK66"/>
      <c r="AL66"/>
      <c r="AM66"/>
      <c r="AN66"/>
    </row>
    <row r="67" spans="1:40" s="92" customFormat="1" ht="21">
      <c r="A67" s="9">
        <v>46</v>
      </c>
      <c r="B67" s="125" t="s">
        <v>989</v>
      </c>
      <c r="C67" s="111" t="s">
        <v>990</v>
      </c>
      <c r="D67" s="24" t="s">
        <v>852</v>
      </c>
      <c r="E67" s="39">
        <f aca="true" t="shared" si="6" ref="E67:AA67">(E30+E40+E49+E65)</f>
        <v>29263836.28</v>
      </c>
      <c r="F67" s="39">
        <f t="shared" si="6"/>
        <v>18722763.44351768</v>
      </c>
      <c r="G67" s="39">
        <f t="shared" si="6"/>
        <v>3795499.559889379</v>
      </c>
      <c r="H67" s="39">
        <f t="shared" si="6"/>
        <v>1960693.644173514</v>
      </c>
      <c r="I67" s="39">
        <f t="shared" si="6"/>
        <v>1064878.8554969835</v>
      </c>
      <c r="J67" s="39">
        <f t="shared" si="6"/>
        <v>1478896.2104436916</v>
      </c>
      <c r="K67" s="39">
        <f t="shared" si="6"/>
        <v>1361737.8703606692</v>
      </c>
      <c r="L67" s="39">
        <f t="shared" si="6"/>
        <v>735499.0658566982</v>
      </c>
      <c r="M67" s="39">
        <f t="shared" si="6"/>
        <v>112279.99286905806</v>
      </c>
      <c r="N67" s="39">
        <f t="shared" si="6"/>
        <v>31587.63739232339</v>
      </c>
      <c r="O67" s="39">
        <f t="shared" si="6"/>
        <v>18722763.44351768</v>
      </c>
      <c r="P67" s="39">
        <f t="shared" si="6"/>
        <v>3795499.559889379</v>
      </c>
      <c r="Q67" s="39">
        <f t="shared" si="6"/>
        <v>1960693.644173514</v>
      </c>
      <c r="R67" s="39">
        <f t="shared" si="6"/>
        <v>1064878.8554969835</v>
      </c>
      <c r="S67" s="39">
        <f t="shared" si="6"/>
        <v>1292606.9445945662</v>
      </c>
      <c r="T67" s="39">
        <f t="shared" si="6"/>
        <v>2776.653335175829</v>
      </c>
      <c r="U67" s="39">
        <f t="shared" si="6"/>
        <v>183512.61251394945</v>
      </c>
      <c r="V67" s="39">
        <f t="shared" si="6"/>
        <v>11917.965935288597</v>
      </c>
      <c r="W67" s="39">
        <f t="shared" si="6"/>
        <v>735499.0658566982</v>
      </c>
      <c r="X67" s="39">
        <f t="shared" si="6"/>
        <v>1349819.9044253805</v>
      </c>
      <c r="Y67" s="39">
        <f t="shared" si="6"/>
        <v>112279.99286905806</v>
      </c>
      <c r="Z67" s="39">
        <f t="shared" si="6"/>
        <v>24558.44456696866</v>
      </c>
      <c r="AA67" s="39">
        <f t="shared" si="6"/>
        <v>7029.192825354733</v>
      </c>
      <c r="AB67" s="39"/>
      <c r="AC67" s="39"/>
      <c r="AD67" s="39"/>
      <c r="AE67" s="39"/>
      <c r="AF67" s="39"/>
      <c r="AG67" s="39"/>
      <c r="AH67"/>
      <c r="AI67"/>
      <c r="AJ67"/>
      <c r="AK67"/>
      <c r="AL67"/>
      <c r="AM67"/>
      <c r="AN67"/>
    </row>
    <row r="68" spans="1:40" s="92" customFormat="1" ht="11.25">
      <c r="A68" s="9"/>
      <c r="B68" s="41"/>
      <c r="C68" s="9"/>
      <c r="D68" s="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/>
      <c r="AI68"/>
      <c r="AJ68"/>
      <c r="AK68"/>
      <c r="AL68"/>
      <c r="AM68"/>
      <c r="AN68"/>
    </row>
    <row r="69" spans="1:40" s="92" customFormat="1" ht="11.25">
      <c r="A69" s="9">
        <v>47</v>
      </c>
      <c r="B69" s="143" t="s">
        <v>991</v>
      </c>
      <c r="C69" s="111" t="s">
        <v>992</v>
      </c>
      <c r="D69" s="24" t="s">
        <v>852</v>
      </c>
      <c r="E69" s="39">
        <f aca="true" t="shared" si="7" ref="E69:AA69">(E24+E67)</f>
        <v>1475474462.17</v>
      </c>
      <c r="F69" s="39">
        <f t="shared" si="7"/>
        <v>798973351.2823001</v>
      </c>
      <c r="G69" s="39">
        <f t="shared" si="7"/>
        <v>181089874.64398837</v>
      </c>
      <c r="H69" s="39">
        <f t="shared" si="7"/>
        <v>210395137.75599727</v>
      </c>
      <c r="I69" s="39">
        <f t="shared" si="7"/>
        <v>123642821.09723252</v>
      </c>
      <c r="J69" s="39">
        <f t="shared" si="7"/>
        <v>113056189.81951234</v>
      </c>
      <c r="K69" s="39">
        <f t="shared" si="7"/>
        <v>9797701.59036067</v>
      </c>
      <c r="L69" s="39">
        <f t="shared" si="7"/>
        <v>23566281.21325895</v>
      </c>
      <c r="M69" s="39">
        <f t="shared" si="7"/>
        <v>13094232.970858075</v>
      </c>
      <c r="N69" s="39">
        <f t="shared" si="7"/>
        <v>1858871.7964915999</v>
      </c>
      <c r="O69" s="39">
        <f t="shared" si="7"/>
        <v>798973351.2823001</v>
      </c>
      <c r="P69" s="39">
        <f t="shared" si="7"/>
        <v>181089874.64398837</v>
      </c>
      <c r="Q69" s="39">
        <f t="shared" si="7"/>
        <v>210395137.75599727</v>
      </c>
      <c r="R69" s="39">
        <f t="shared" si="7"/>
        <v>123642821.09723252</v>
      </c>
      <c r="S69" s="39">
        <f t="shared" si="7"/>
        <v>100449254.35131057</v>
      </c>
      <c r="T69" s="39">
        <f t="shared" si="7"/>
        <v>208447.4205259072</v>
      </c>
      <c r="U69" s="39">
        <f t="shared" si="7"/>
        <v>12398488.04767587</v>
      </c>
      <c r="V69" s="39">
        <f t="shared" si="7"/>
        <v>1000559.5689679754</v>
      </c>
      <c r="W69" s="39">
        <f t="shared" si="7"/>
        <v>23566281.21325895</v>
      </c>
      <c r="X69" s="39">
        <f t="shared" si="7"/>
        <v>8797142.021392694</v>
      </c>
      <c r="Y69" s="39">
        <f t="shared" si="7"/>
        <v>13094232.970858075</v>
      </c>
      <c r="Z69" s="39">
        <f t="shared" si="7"/>
        <v>1383911.4445669686</v>
      </c>
      <c r="AA69" s="39">
        <f t="shared" si="7"/>
        <v>474960.3519246313</v>
      </c>
      <c r="AB69" s="39"/>
      <c r="AC69" s="39"/>
      <c r="AD69" s="39"/>
      <c r="AE69" s="39"/>
      <c r="AF69" s="39"/>
      <c r="AG69" s="39"/>
      <c r="AH69"/>
      <c r="AI69"/>
      <c r="AJ69"/>
      <c r="AK69"/>
      <c r="AL69"/>
      <c r="AM69"/>
      <c r="AN69"/>
    </row>
    <row r="70" spans="6:25" ht="11.25">
      <c r="F70" s="144"/>
      <c r="G70" s="144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</row>
    <row r="71" spans="6:25" ht="11.25">
      <c r="F71" s="144"/>
      <c r="G71" s="144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spans="6:25" ht="11.25">
      <c r="F72" s="144"/>
      <c r="G72" s="144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</row>
    <row r="73" spans="6:25" ht="11.25">
      <c r="F73" s="144"/>
      <c r="G73" s="144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</row>
    <row r="74" spans="6:25" ht="11.25">
      <c r="F74" s="144"/>
      <c r="G74" s="144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</row>
    <row r="75" spans="6:25" ht="11.25">
      <c r="F75" s="144"/>
      <c r="G75" s="144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</row>
    <row r="76" spans="6:25" ht="11.25">
      <c r="F76" s="144"/>
      <c r="G76" s="144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</row>
    <row r="77" spans="6:25" ht="11.25">
      <c r="F77" s="144"/>
      <c r="G77" s="144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</row>
    <row r="78" spans="6:25" ht="11.25">
      <c r="F78" s="144"/>
      <c r="G78" s="144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</row>
    <row r="79" spans="6:25" ht="11.25">
      <c r="F79" s="144"/>
      <c r="G79" s="144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</row>
    <row r="80" spans="6:25" ht="11.25">
      <c r="F80" s="144"/>
      <c r="G80" s="144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</row>
    <row r="81" spans="6:25" ht="11.25">
      <c r="F81" s="144"/>
      <c r="G81" s="144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</row>
    <row r="82" spans="6:25" ht="11.25">
      <c r="F82" s="144"/>
      <c r="G82" s="144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</row>
    <row r="83" spans="6:25" ht="11.25">
      <c r="F83" s="144"/>
      <c r="G83" s="144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6:25" ht="11.25">
      <c r="F84" s="144"/>
      <c r="G84" s="144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</row>
    <row r="85" spans="6:25" ht="11.25">
      <c r="F85" s="144"/>
      <c r="G85" s="144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6:25" ht="11.25">
      <c r="F86" s="144"/>
      <c r="G86" s="144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spans="6:25" ht="11.25">
      <c r="F87" s="144"/>
      <c r="G87" s="144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</row>
    <row r="88" spans="6:25" ht="11.25">
      <c r="F88" s="144"/>
      <c r="G88" s="144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</row>
    <row r="89" spans="6:25" ht="11.25">
      <c r="F89" s="144"/>
      <c r="G89" s="144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</row>
    <row r="90" spans="6:25" ht="11.25">
      <c r="F90" s="144"/>
      <c r="G90" s="144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</row>
    <row r="91" spans="6:25" ht="11.25">
      <c r="F91" s="144"/>
      <c r="G91" s="144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</row>
    <row r="92" spans="6:25" ht="11.25">
      <c r="F92" s="144"/>
      <c r="G92" s="144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</row>
    <row r="93" spans="6:25" ht="11.25">
      <c r="F93" s="144"/>
      <c r="G93" s="144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</row>
    <row r="94" spans="6:25" ht="11.25">
      <c r="F94" s="144"/>
      <c r="G94" s="144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</row>
    <row r="95" spans="6:25" ht="11.25">
      <c r="F95" s="144"/>
      <c r="G95" s="144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</row>
    <row r="96" spans="6:25" ht="11.25">
      <c r="F96" s="144"/>
      <c r="G96" s="144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</row>
    <row r="97" spans="6:25" ht="11.25">
      <c r="F97" s="144"/>
      <c r="G97" s="144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</row>
    <row r="98" spans="6:25" ht="11.25">
      <c r="F98" s="144"/>
      <c r="G98" s="144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</row>
    <row r="99" spans="6:25" ht="11.25">
      <c r="F99" s="144"/>
      <c r="G99" s="144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</row>
    <row r="100" spans="6:25" ht="11.25">
      <c r="F100" s="144"/>
      <c r="G100" s="144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</row>
    <row r="101" spans="6:25" ht="11.25">
      <c r="F101" s="144"/>
      <c r="G101" s="144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</row>
    <row r="102" spans="6:25" ht="11.25">
      <c r="F102" s="144"/>
      <c r="G102" s="144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spans="6:25" ht="11.25">
      <c r="F103" s="144"/>
      <c r="G103" s="144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</row>
    <row r="104" spans="6:25" ht="11.25">
      <c r="F104" s="144"/>
      <c r="G104" s="144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</row>
    <row r="105" spans="6:25" ht="11.25">
      <c r="F105" s="144"/>
      <c r="G105" s="144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spans="6:25" ht="11.25">
      <c r="F106" s="144"/>
      <c r="G106" s="144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</row>
    <row r="107" spans="6:25" ht="11.25">
      <c r="F107" s="144"/>
      <c r="G107" s="144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</row>
    <row r="108" spans="6:25" ht="11.25">
      <c r="F108" s="144"/>
      <c r="G108" s="144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</row>
    <row r="109" spans="6:25" ht="11.25">
      <c r="F109" s="144"/>
      <c r="G109" s="144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</row>
    <row r="110" spans="6:25" ht="11.25">
      <c r="F110" s="144"/>
      <c r="G110" s="144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</row>
    <row r="111" spans="6:25" ht="11.25">
      <c r="F111" s="144"/>
      <c r="G111" s="144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spans="6:25" ht="11.25">
      <c r="F112" s="144"/>
      <c r="G112" s="144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</row>
    <row r="113" spans="6:25" ht="11.25">
      <c r="F113" s="144"/>
      <c r="G113" s="144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</row>
    <row r="114" spans="6:25" ht="11.25">
      <c r="F114" s="144"/>
      <c r="G114" s="144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</row>
    <row r="115" spans="6:25" ht="11.25">
      <c r="F115" s="144"/>
      <c r="G115" s="144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</row>
    <row r="116" spans="6:25" ht="11.25">
      <c r="F116" s="144"/>
      <c r="G116" s="144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</row>
    <row r="117" spans="6:25" ht="11.25">
      <c r="F117" s="144"/>
      <c r="G117" s="144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spans="6:25" ht="11.25">
      <c r="F118" s="144"/>
      <c r="G118" s="144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</row>
    <row r="119" spans="6:25" ht="11.25">
      <c r="F119" s="144"/>
      <c r="G119" s="144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</row>
    <row r="120" spans="6:25" ht="11.25">
      <c r="F120" s="144"/>
      <c r="G120" s="144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spans="6:25" ht="11.25">
      <c r="F121" s="144"/>
      <c r="G121" s="144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</row>
    <row r="122" spans="6:25" ht="11.25">
      <c r="F122" s="144"/>
      <c r="G122" s="144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</row>
    <row r="123" spans="6:25" ht="11.25">
      <c r="F123" s="144"/>
      <c r="G123" s="144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</row>
    <row r="124" spans="6:25" ht="11.25">
      <c r="F124" s="144"/>
      <c r="G124" s="144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</row>
    <row r="125" spans="6:25" ht="11.25">
      <c r="F125" s="144"/>
      <c r="G125" s="144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</row>
    <row r="126" spans="6:25" ht="11.25">
      <c r="F126" s="144"/>
      <c r="G126" s="144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</row>
    <row r="127" spans="6:25" ht="11.25">
      <c r="F127" s="144"/>
      <c r="G127" s="144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</row>
    <row r="128" spans="6:25" ht="11.25">
      <c r="F128" s="144"/>
      <c r="G128" s="144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</row>
    <row r="129" spans="6:25" ht="11.25">
      <c r="F129" s="144"/>
      <c r="G129" s="144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</row>
    <row r="130" spans="6:25" ht="11.25">
      <c r="F130" s="144"/>
      <c r="G130" s="144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</row>
    <row r="131" spans="6:25" ht="11.25">
      <c r="F131" s="144"/>
      <c r="G131" s="144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</row>
    <row r="132" spans="6:25" ht="11.25">
      <c r="F132" s="144"/>
      <c r="G132" s="144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</row>
    <row r="133" spans="6:25" ht="11.25">
      <c r="F133" s="144"/>
      <c r="G133" s="144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</row>
    <row r="134" spans="6:25" ht="11.25">
      <c r="F134" s="144"/>
      <c r="G134" s="144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</row>
    <row r="135" spans="6:25" ht="11.25">
      <c r="F135" s="144"/>
      <c r="G135" s="144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</row>
    <row r="136" spans="6:25" ht="11.25">
      <c r="F136" s="144"/>
      <c r="G136" s="144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</row>
    <row r="137" spans="6:25" ht="11.25">
      <c r="F137" s="144"/>
      <c r="G137" s="144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</row>
    <row r="138" spans="6:25" ht="11.25">
      <c r="F138" s="144"/>
      <c r="G138" s="144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spans="6:25" ht="11.25">
      <c r="F139" s="144"/>
      <c r="G139" s="144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spans="6:25" ht="11.25">
      <c r="F140" s="144"/>
      <c r="G140" s="144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spans="6:25" ht="11.25">
      <c r="F141" s="144"/>
      <c r="G141" s="144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</row>
    <row r="142" spans="6:25" ht="11.25">
      <c r="F142" s="144"/>
      <c r="G142" s="144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</row>
    <row r="143" spans="6:25" ht="11.25">
      <c r="F143" s="144"/>
      <c r="G143" s="144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</row>
    <row r="144" spans="6:25" ht="11.25">
      <c r="F144" s="144"/>
      <c r="G144" s="144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spans="6:25" ht="11.25">
      <c r="F145" s="144"/>
      <c r="G145" s="144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</row>
    <row r="146" spans="6:25" ht="11.25">
      <c r="F146" s="144"/>
      <c r="G146" s="144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</row>
    <row r="147" spans="6:25" ht="11.25">
      <c r="F147" s="144"/>
      <c r="G147" s="144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</row>
    <row r="148" spans="6:25" ht="11.25">
      <c r="F148" s="144"/>
      <c r="G148" s="144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</row>
    <row r="149" spans="6:25" ht="11.25">
      <c r="F149" s="144"/>
      <c r="G149" s="144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</row>
    <row r="150" spans="6:25" ht="11.25">
      <c r="F150" s="144"/>
      <c r="G150" s="144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</row>
    <row r="151" spans="6:25" ht="11.25">
      <c r="F151" s="144"/>
      <c r="G151" s="144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</row>
    <row r="152" spans="6:25" ht="11.25">
      <c r="F152" s="144"/>
      <c r="G152" s="144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</row>
    <row r="153" spans="6:25" ht="11.25">
      <c r="F153" s="144"/>
      <c r="G153" s="144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spans="6:25" ht="11.25">
      <c r="F154" s="144"/>
      <c r="G154" s="144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spans="6:25" ht="11.25">
      <c r="F155" s="144"/>
      <c r="G155" s="144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</row>
    <row r="156" spans="6:25" ht="11.25">
      <c r="F156" s="144"/>
      <c r="G156" s="144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</row>
    <row r="157" spans="6:25" ht="11.25">
      <c r="F157" s="144"/>
      <c r="G157" s="144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</row>
    <row r="158" spans="6:25" ht="11.25">
      <c r="F158" s="144"/>
      <c r="G158" s="144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</row>
    <row r="159" spans="6:25" ht="11.25">
      <c r="F159" s="144"/>
      <c r="G159" s="144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</row>
    <row r="160" spans="6:25" ht="11.25">
      <c r="F160" s="144"/>
      <c r="G160" s="144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</row>
    <row r="161" spans="6:25" ht="11.25">
      <c r="F161" s="144"/>
      <c r="G161" s="144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</row>
    <row r="162" spans="6:25" ht="11.25">
      <c r="F162" s="144"/>
      <c r="G162" s="144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</row>
    <row r="163" spans="6:25" ht="11.25">
      <c r="F163" s="144"/>
      <c r="G163" s="144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</row>
    <row r="164" spans="6:25" ht="11.25">
      <c r="F164" s="144"/>
      <c r="G164" s="144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</row>
    <row r="165" spans="6:25" ht="11.25">
      <c r="F165" s="144"/>
      <c r="G165" s="144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</row>
    <row r="166" spans="6:25" ht="11.25">
      <c r="F166" s="144"/>
      <c r="G166" s="144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</row>
    <row r="167" spans="6:25" ht="11.25">
      <c r="F167" s="144"/>
      <c r="G167" s="144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</row>
    <row r="168" spans="6:25" ht="11.25">
      <c r="F168" s="144"/>
      <c r="G168" s="144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</row>
    <row r="169" spans="6:25" ht="11.25">
      <c r="F169" s="144"/>
      <c r="G169" s="144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</row>
    <row r="170" spans="6:25" ht="11.25">
      <c r="F170" s="144"/>
      <c r="G170" s="144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</row>
    <row r="171" spans="6:25" ht="11.25">
      <c r="F171" s="144"/>
      <c r="G171" s="144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</row>
    <row r="172" spans="6:25" ht="11.25">
      <c r="F172" s="144"/>
      <c r="G172" s="144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</row>
    <row r="173" spans="6:25" ht="11.25">
      <c r="F173" s="144"/>
      <c r="G173" s="144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spans="6:25" ht="11.25">
      <c r="F174" s="144"/>
      <c r="G174" s="144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</row>
    <row r="175" spans="6:25" ht="11.25">
      <c r="F175" s="144"/>
      <c r="G175" s="144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</row>
    <row r="176" spans="6:25" ht="11.25">
      <c r="F176" s="144"/>
      <c r="G176" s="144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</row>
    <row r="177" spans="6:25" ht="11.25">
      <c r="F177" s="144"/>
      <c r="G177" s="144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</row>
    <row r="178" spans="6:25" ht="11.25">
      <c r="F178" s="144"/>
      <c r="G178" s="144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</row>
    <row r="179" spans="6:25" ht="11.25">
      <c r="F179" s="144"/>
      <c r="G179" s="144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</row>
    <row r="180" spans="6:25" ht="11.25">
      <c r="F180" s="144"/>
      <c r="G180" s="144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</row>
    <row r="181" spans="6:25" ht="11.25">
      <c r="F181" s="144"/>
      <c r="G181" s="144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</row>
    <row r="182" spans="6:25" ht="11.25">
      <c r="F182" s="144"/>
      <c r="G182" s="144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</row>
    <row r="183" spans="6:25" ht="11.25">
      <c r="F183" s="144"/>
      <c r="G183" s="144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</row>
    <row r="184" spans="6:25" ht="11.25">
      <c r="F184" s="144"/>
      <c r="G184" s="144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</row>
    <row r="185" spans="6:25" ht="11.25">
      <c r="F185" s="144"/>
      <c r="G185" s="144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</row>
    <row r="186" spans="6:25" ht="11.25">
      <c r="F186" s="144"/>
      <c r="G186" s="144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</row>
    <row r="187" spans="6:25" ht="11.25">
      <c r="F187" s="144"/>
      <c r="G187" s="144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</row>
    <row r="188" spans="6:25" ht="11.25">
      <c r="F188" s="144"/>
      <c r="G188" s="144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spans="6:25" ht="11.25">
      <c r="F189" s="144"/>
      <c r="G189" s="144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</row>
    <row r="190" spans="6:25" ht="11.25">
      <c r="F190" s="144"/>
      <c r="G190" s="144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</row>
    <row r="191" spans="6:25" ht="11.25">
      <c r="F191" s="144"/>
      <c r="G191" s="144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</row>
    <row r="192" spans="6:25" ht="11.25">
      <c r="F192" s="144"/>
      <c r="G192" s="144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</row>
    <row r="193" spans="6:25" ht="11.25">
      <c r="F193" s="144"/>
      <c r="G193" s="144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</row>
    <row r="194" spans="6:25" ht="11.25">
      <c r="F194" s="144"/>
      <c r="G194" s="144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</row>
    <row r="195" spans="6:25" ht="11.25">
      <c r="F195" s="144"/>
      <c r="G195" s="144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</row>
    <row r="196" spans="6:25" ht="11.25">
      <c r="F196" s="144"/>
      <c r="G196" s="144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</row>
    <row r="197" spans="6:25" ht="11.25">
      <c r="F197" s="144"/>
      <c r="G197" s="144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</row>
    <row r="198" spans="6:25" ht="11.25">
      <c r="F198" s="144"/>
      <c r="G198" s="144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</row>
    <row r="199" spans="6:25" ht="11.25">
      <c r="F199" s="144"/>
      <c r="G199" s="144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</row>
    <row r="200" spans="6:25" ht="11.25">
      <c r="F200" s="144"/>
      <c r="G200" s="144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</row>
    <row r="201" spans="6:25" ht="11.25">
      <c r="F201" s="144"/>
      <c r="G201" s="144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</row>
    <row r="202" spans="6:25" ht="11.25">
      <c r="F202" s="144"/>
      <c r="G202" s="144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</row>
    <row r="203" spans="6:25" ht="11.25">
      <c r="F203" s="144"/>
      <c r="G203" s="144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</row>
    <row r="204" spans="6:25" ht="11.25">
      <c r="F204" s="144"/>
      <c r="G204" s="144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</row>
    <row r="205" spans="6:25" ht="11.25">
      <c r="F205" s="144"/>
      <c r="G205" s="144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</row>
    <row r="206" spans="6:25" ht="11.25">
      <c r="F206" s="144"/>
      <c r="G206" s="144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</row>
    <row r="207" spans="6:25" ht="11.25">
      <c r="F207" s="144"/>
      <c r="G207" s="144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</row>
    <row r="208" spans="6:25" ht="11.25">
      <c r="F208" s="144"/>
      <c r="G208" s="144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</row>
    <row r="209" spans="6:25" ht="11.25">
      <c r="F209" s="144"/>
      <c r="G209" s="144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</row>
    <row r="210" spans="6:25" ht="11.25">
      <c r="F210" s="144"/>
      <c r="G210" s="144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</row>
    <row r="211" spans="6:25" ht="11.25">
      <c r="F211" s="144"/>
      <c r="G211" s="144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</row>
    <row r="212" spans="6:25" ht="11.25">
      <c r="F212" s="144"/>
      <c r="G212" s="144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</row>
    <row r="213" spans="6:25" ht="11.25">
      <c r="F213" s="144"/>
      <c r="G213" s="144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</row>
    <row r="214" spans="6:25" ht="11.25">
      <c r="F214" s="144"/>
      <c r="G214" s="144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</row>
    <row r="215" spans="6:25" ht="11.25">
      <c r="F215" s="144"/>
      <c r="G215" s="144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</row>
    <row r="216" spans="6:25" ht="11.25">
      <c r="F216" s="144"/>
      <c r="G216" s="144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</row>
    <row r="217" spans="6:25" ht="11.25">
      <c r="F217" s="144"/>
      <c r="G217" s="144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</row>
    <row r="218" spans="6:25" ht="11.25">
      <c r="F218" s="144"/>
      <c r="G218" s="144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</row>
    <row r="219" spans="6:25" ht="11.25">
      <c r="F219" s="144"/>
      <c r="G219" s="144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</row>
    <row r="220" spans="6:25" ht="11.25">
      <c r="F220" s="144"/>
      <c r="G220" s="144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</row>
    <row r="221" spans="6:25" ht="11.25">
      <c r="F221" s="144"/>
      <c r="G221" s="144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</row>
    <row r="222" spans="6:25" ht="11.25">
      <c r="F222" s="144"/>
      <c r="G222" s="144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</row>
    <row r="223" spans="6:25" ht="11.25">
      <c r="F223" s="144"/>
      <c r="G223" s="144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</row>
    <row r="224" spans="6:25" ht="11.25">
      <c r="F224" s="144"/>
      <c r="G224" s="144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</row>
    <row r="225" spans="6:25" ht="11.25">
      <c r="F225" s="144"/>
      <c r="G225" s="144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</row>
    <row r="226" spans="6:25" ht="11.25">
      <c r="F226" s="144"/>
      <c r="G226" s="144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</row>
    <row r="227" spans="6:25" ht="11.25">
      <c r="F227" s="144"/>
      <c r="G227" s="144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</row>
    <row r="228" spans="6:25" ht="11.25">
      <c r="F228" s="144"/>
      <c r="G228" s="144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</row>
    <row r="229" spans="6:25" ht="11.25">
      <c r="F229" s="144"/>
      <c r="G229" s="144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</row>
    <row r="230" spans="6:25" ht="11.25">
      <c r="F230" s="144"/>
      <c r="G230" s="144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</row>
    <row r="231" spans="6:25" ht="11.25">
      <c r="F231" s="144"/>
      <c r="G231" s="144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spans="6:25" ht="11.25">
      <c r="F232" s="144"/>
      <c r="G232" s="144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</row>
    <row r="233" spans="6:25" ht="11.25">
      <c r="F233" s="144"/>
      <c r="G233" s="144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</row>
    <row r="234" spans="6:25" ht="11.25">
      <c r="F234" s="144"/>
      <c r="G234" s="144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</row>
    <row r="235" spans="6:25" ht="11.25">
      <c r="F235" s="144"/>
      <c r="G235" s="144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</row>
    <row r="236" spans="6:25" ht="11.25">
      <c r="F236" s="144"/>
      <c r="G236" s="144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</row>
    <row r="237" spans="6:25" ht="11.25">
      <c r="F237" s="144"/>
      <c r="G237" s="144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</row>
    <row r="238" spans="6:25" ht="11.25">
      <c r="F238" s="144"/>
      <c r="G238" s="144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</row>
    <row r="239" spans="6:25" ht="11.25">
      <c r="F239" s="144"/>
      <c r="G239" s="144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</row>
    <row r="240" spans="6:25" ht="11.25">
      <c r="F240" s="144"/>
      <c r="G240" s="144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</row>
    <row r="241" spans="6:25" ht="11.25">
      <c r="F241" s="144"/>
      <c r="G241" s="144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</row>
    <row r="242" spans="6:25" ht="11.25">
      <c r="F242" s="144"/>
      <c r="G242" s="144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</row>
    <row r="243" spans="6:25" ht="11.25">
      <c r="F243" s="144"/>
      <c r="G243" s="144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</row>
    <row r="244" spans="6:25" ht="11.25">
      <c r="F244" s="144"/>
      <c r="G244" s="144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</row>
    <row r="245" spans="6:25" ht="11.25">
      <c r="F245" s="144"/>
      <c r="G245" s="144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</row>
    <row r="246" spans="6:25" ht="11.25">
      <c r="F246" s="144"/>
      <c r="G246" s="144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</row>
    <row r="247" spans="6:25" ht="11.25">
      <c r="F247" s="144"/>
      <c r="G247" s="144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</row>
    <row r="248" spans="6:25" ht="11.25">
      <c r="F248" s="144"/>
      <c r="G248" s="144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</row>
    <row r="249" spans="6:25" ht="11.25">
      <c r="F249" s="144"/>
      <c r="G249" s="144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</row>
    <row r="250" spans="6:25" ht="11.25">
      <c r="F250" s="144"/>
      <c r="G250" s="144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</row>
    <row r="251" spans="6:25" ht="11.25">
      <c r="F251" s="144"/>
      <c r="G251" s="144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</row>
    <row r="252" spans="6:25" ht="11.25">
      <c r="F252" s="144"/>
      <c r="G252" s="144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</row>
    <row r="253" spans="6:25" ht="11.25">
      <c r="F253" s="144"/>
      <c r="G253" s="144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</row>
    <row r="254" spans="6:25" ht="11.25">
      <c r="F254" s="144"/>
      <c r="G254" s="144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</row>
    <row r="255" spans="6:25" ht="11.25">
      <c r="F255" s="144"/>
      <c r="G255" s="144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</row>
    <row r="256" spans="6:25" ht="11.25">
      <c r="F256" s="144"/>
      <c r="G256" s="144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</row>
    <row r="257" spans="6:25" ht="11.25">
      <c r="F257" s="144"/>
      <c r="G257" s="144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</row>
    <row r="258" spans="6:25" ht="11.25">
      <c r="F258" s="144"/>
      <c r="G258" s="144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</row>
    <row r="259" spans="6:25" ht="11.25">
      <c r="F259" s="144"/>
      <c r="G259" s="144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</row>
    <row r="260" spans="6:25" ht="11.25">
      <c r="F260" s="144"/>
      <c r="G260" s="144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</row>
    <row r="261" spans="6:25" ht="11.25">
      <c r="F261" s="144"/>
      <c r="G261" s="144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</row>
    <row r="262" spans="6:25" ht="11.25">
      <c r="F262" s="144"/>
      <c r="G262" s="144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</row>
    <row r="263" spans="6:25" ht="11.25">
      <c r="F263" s="144"/>
      <c r="G263" s="144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</row>
    <row r="264" spans="6:25" ht="11.25">
      <c r="F264" s="144"/>
      <c r="G264" s="144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</row>
    <row r="265" spans="6:25" ht="11.25">
      <c r="F265" s="144"/>
      <c r="G265" s="144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</row>
    <row r="266" spans="6:25" ht="11.25">
      <c r="F266" s="144"/>
      <c r="G266" s="144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</row>
    <row r="267" spans="6:25" ht="11.25">
      <c r="F267" s="144"/>
      <c r="G267" s="144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</row>
    <row r="268" spans="6:25" ht="11.25">
      <c r="F268" s="144"/>
      <c r="G268" s="144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</row>
    <row r="269" spans="6:25" ht="11.25">
      <c r="F269" s="144"/>
      <c r="G269" s="144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</row>
    <row r="270" spans="6:25" ht="11.25">
      <c r="F270" s="144"/>
      <c r="G270" s="144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</row>
    <row r="271" spans="6:25" ht="11.25">
      <c r="F271" s="144"/>
      <c r="G271" s="144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</row>
    <row r="272" spans="6:25" ht="11.25">
      <c r="F272" s="144"/>
      <c r="G272" s="144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</row>
    <row r="273" spans="6:25" ht="11.25">
      <c r="F273" s="144"/>
      <c r="G273" s="144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</row>
    <row r="274" spans="6:25" ht="11.25">
      <c r="F274" s="144"/>
      <c r="G274" s="144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</row>
    <row r="275" spans="6:25" ht="11.25">
      <c r="F275" s="144"/>
      <c r="G275" s="144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</row>
    <row r="276" spans="6:25" ht="11.25">
      <c r="F276" s="144"/>
      <c r="G276" s="144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</row>
    <row r="277" spans="6:25" ht="11.25">
      <c r="F277" s="144"/>
      <c r="G277" s="144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</row>
    <row r="278" spans="6:25" ht="11.25">
      <c r="F278" s="144"/>
      <c r="G278" s="144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</row>
    <row r="279" spans="6:25" ht="11.25">
      <c r="F279" s="144"/>
      <c r="G279" s="144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</row>
    <row r="280" spans="6:25" ht="11.25">
      <c r="F280" s="144"/>
      <c r="G280" s="144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</row>
    <row r="281" spans="6:25" ht="11.25">
      <c r="F281" s="144"/>
      <c r="G281" s="144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</row>
    <row r="282" spans="6:25" ht="11.25">
      <c r="F282" s="144"/>
      <c r="G282" s="144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</row>
    <row r="283" spans="6:25" ht="11.25">
      <c r="F283" s="144"/>
      <c r="G283" s="144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</row>
    <row r="284" spans="6:25" ht="11.25">
      <c r="F284" s="144"/>
      <c r="G284" s="144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</row>
    <row r="285" spans="6:25" ht="11.25">
      <c r="F285" s="144"/>
      <c r="G285" s="144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</row>
    <row r="286" spans="6:25" ht="11.25">
      <c r="F286" s="144"/>
      <c r="G286" s="144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</row>
    <row r="287" spans="6:25" ht="11.25">
      <c r="F287" s="144"/>
      <c r="G287" s="144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</row>
    <row r="288" spans="6:25" ht="11.25">
      <c r="F288" s="144"/>
      <c r="G288" s="144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</row>
    <row r="289" spans="6:25" ht="11.25">
      <c r="F289" s="144"/>
      <c r="G289" s="144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</row>
    <row r="290" spans="6:25" ht="11.25">
      <c r="F290" s="144"/>
      <c r="G290" s="144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</row>
    <row r="291" spans="6:25" ht="11.25">
      <c r="F291" s="144"/>
      <c r="G291" s="144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</row>
    <row r="292" spans="6:25" ht="11.25">
      <c r="F292" s="144"/>
      <c r="G292" s="144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</row>
    <row r="293" spans="6:25" ht="11.25">
      <c r="F293" s="144"/>
      <c r="G293" s="144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</row>
    <row r="294" spans="6:25" ht="11.25">
      <c r="F294" s="144"/>
      <c r="G294" s="144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</row>
    <row r="295" spans="6:25" ht="11.25">
      <c r="F295" s="144"/>
      <c r="G295" s="144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</row>
    <row r="296" spans="6:25" ht="11.25">
      <c r="F296" s="144"/>
      <c r="G296" s="144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</row>
    <row r="297" spans="6:25" ht="11.25">
      <c r="F297" s="144"/>
      <c r="G297" s="144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</row>
    <row r="298" spans="6:25" ht="11.25">
      <c r="F298" s="144"/>
      <c r="G298" s="144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</row>
    <row r="299" spans="6:25" ht="11.25">
      <c r="F299" s="144"/>
      <c r="G299" s="144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</row>
    <row r="300" spans="6:25" ht="11.25">
      <c r="F300" s="144"/>
      <c r="G300" s="144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</row>
    <row r="301" spans="6:25" ht="11.25">
      <c r="F301" s="144"/>
      <c r="G301" s="144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</row>
    <row r="302" spans="6:25" ht="11.25">
      <c r="F302" s="144"/>
      <c r="G302" s="144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</row>
    <row r="303" spans="6:25" ht="11.25">
      <c r="F303" s="144"/>
      <c r="G303" s="144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</row>
    <row r="304" spans="6:25" ht="11.25">
      <c r="F304" s="144"/>
      <c r="G304" s="144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</row>
    <row r="305" spans="6:25" ht="11.25">
      <c r="F305" s="144"/>
      <c r="G305" s="144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</row>
    <row r="306" spans="6:25" ht="11.25">
      <c r="F306" s="144"/>
      <c r="G306" s="144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</row>
    <row r="307" spans="6:25" ht="11.25">
      <c r="F307" s="144"/>
      <c r="G307" s="144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</row>
    <row r="308" spans="6:25" ht="11.25">
      <c r="F308" s="144"/>
      <c r="G308" s="144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</row>
    <row r="309" spans="6:25" ht="11.25">
      <c r="F309" s="144"/>
      <c r="G309" s="144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</row>
    <row r="310" spans="6:25" ht="11.25">
      <c r="F310" s="144"/>
      <c r="G310" s="144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</row>
    <row r="311" spans="6:25" ht="11.25">
      <c r="F311" s="144"/>
      <c r="G311" s="144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</row>
    <row r="312" spans="6:25" ht="11.25">
      <c r="F312" s="144"/>
      <c r="G312" s="144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</row>
    <row r="313" spans="6:25" ht="11.25">
      <c r="F313" s="144"/>
      <c r="G313" s="144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</row>
    <row r="314" spans="6:25" ht="11.25">
      <c r="F314" s="144"/>
      <c r="G314" s="144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</row>
    <row r="315" spans="6:25" ht="11.25">
      <c r="F315" s="144"/>
      <c r="G315" s="144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</row>
    <row r="316" spans="6:25" ht="11.25">
      <c r="F316" s="144"/>
      <c r="G316" s="144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</row>
    <row r="317" spans="6:25" ht="11.25">
      <c r="F317" s="144"/>
      <c r="G317" s="144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</row>
    <row r="318" spans="6:25" ht="11.25">
      <c r="F318" s="144"/>
      <c r="G318" s="144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</row>
    <row r="319" spans="6:25" ht="11.25">
      <c r="F319" s="144"/>
      <c r="G319" s="144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</row>
    <row r="320" spans="6:25" ht="11.25">
      <c r="F320" s="144"/>
      <c r="G320" s="144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</row>
    <row r="321" spans="6:25" ht="11.25">
      <c r="F321" s="144"/>
      <c r="G321" s="144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</row>
    <row r="322" spans="6:25" ht="11.25">
      <c r="F322" s="144"/>
      <c r="G322" s="144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</row>
    <row r="323" spans="6:25" ht="11.25">
      <c r="F323" s="144"/>
      <c r="G323" s="144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</row>
    <row r="324" spans="6:25" ht="11.25">
      <c r="F324" s="144"/>
      <c r="G324" s="144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</row>
    <row r="325" spans="6:25" ht="11.25">
      <c r="F325" s="144"/>
      <c r="G325" s="144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</row>
    <row r="326" spans="6:25" ht="11.25">
      <c r="F326" s="144"/>
      <c r="G326" s="144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</row>
    <row r="327" spans="6:25" ht="11.25">
      <c r="F327" s="144"/>
      <c r="G327" s="144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</row>
    <row r="328" spans="6:25" ht="11.25">
      <c r="F328" s="144"/>
      <c r="G328" s="144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</row>
    <row r="329" spans="6:25" ht="11.25">
      <c r="F329" s="144"/>
      <c r="G329" s="144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</row>
    <row r="330" spans="6:25" ht="11.25">
      <c r="F330" s="144"/>
      <c r="G330" s="144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</row>
    <row r="331" spans="6:25" ht="11.25">
      <c r="F331" s="144"/>
      <c r="G331" s="144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</row>
    <row r="332" spans="6:25" ht="11.25">
      <c r="F332" s="144"/>
      <c r="G332" s="144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</row>
    <row r="333" spans="6:25" ht="11.25">
      <c r="F333" s="144"/>
      <c r="G333" s="144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</row>
    <row r="334" spans="6:25" ht="11.25">
      <c r="F334" s="144"/>
      <c r="G334" s="144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</row>
    <row r="335" spans="6:25" ht="11.25">
      <c r="F335" s="144"/>
      <c r="G335" s="144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</row>
    <row r="336" spans="6:25" ht="11.25">
      <c r="F336" s="144"/>
      <c r="G336" s="144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</row>
    <row r="337" spans="6:25" ht="11.25">
      <c r="F337" s="144"/>
      <c r="G337" s="144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</row>
    <row r="338" spans="6:25" ht="11.25">
      <c r="F338" s="144"/>
      <c r="G338" s="144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</row>
    <row r="339" spans="6:25" ht="11.25">
      <c r="F339" s="144"/>
      <c r="G339" s="144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</row>
    <row r="340" spans="6:25" ht="11.25">
      <c r="F340" s="144"/>
      <c r="G340" s="144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</row>
    <row r="341" spans="6:25" ht="11.25">
      <c r="F341" s="144"/>
      <c r="G341" s="144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</row>
    <row r="342" spans="6:25" ht="11.25">
      <c r="F342" s="144"/>
      <c r="G342" s="144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</row>
    <row r="343" spans="6:25" ht="11.25">
      <c r="F343" s="144"/>
      <c r="G343" s="144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</row>
    <row r="344" spans="6:25" ht="11.25">
      <c r="F344" s="144"/>
      <c r="G344" s="144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</row>
    <row r="345" spans="6:25" ht="11.25">
      <c r="F345" s="144"/>
      <c r="G345" s="144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</row>
    <row r="346" spans="6:25" ht="11.25">
      <c r="F346" s="144"/>
      <c r="G346" s="144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</row>
    <row r="347" spans="6:25" ht="11.25">
      <c r="F347" s="144"/>
      <c r="G347" s="144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</row>
    <row r="348" spans="6:25" ht="11.25">
      <c r="F348" s="144"/>
      <c r="G348" s="144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</row>
    <row r="349" spans="6:25" ht="11.25">
      <c r="F349" s="144"/>
      <c r="G349" s="144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</row>
    <row r="350" spans="6:25" ht="11.25">
      <c r="F350" s="144"/>
      <c r="G350" s="144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</row>
    <row r="351" spans="6:25" ht="11.25">
      <c r="F351" s="144"/>
      <c r="G351" s="144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</row>
    <row r="352" spans="6:25" ht="11.25">
      <c r="F352" s="144"/>
      <c r="G352" s="144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</row>
    <row r="353" spans="6:25" ht="11.25">
      <c r="F353" s="144"/>
      <c r="G353" s="144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</row>
    <row r="354" spans="6:25" ht="11.25">
      <c r="F354" s="144"/>
      <c r="G354" s="144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</row>
    <row r="355" spans="6:25" ht="11.25">
      <c r="F355" s="144"/>
      <c r="G355" s="144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</row>
    <row r="356" spans="6:25" ht="11.25">
      <c r="F356" s="144"/>
      <c r="G356" s="144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</row>
    <row r="357" spans="6:25" ht="11.25">
      <c r="F357" s="144"/>
      <c r="G357" s="144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</row>
    <row r="358" spans="6:25" ht="11.25">
      <c r="F358" s="144"/>
      <c r="G358" s="144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</row>
    <row r="359" spans="6:25" ht="11.25">
      <c r="F359" s="144"/>
      <c r="G359" s="144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</row>
    <row r="360" spans="6:25" ht="11.25">
      <c r="F360" s="144"/>
      <c r="G360" s="144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</row>
    <row r="361" spans="6:25" ht="11.25">
      <c r="F361" s="144"/>
      <c r="G361" s="144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</row>
    <row r="362" spans="6:25" ht="11.25">
      <c r="F362" s="144"/>
      <c r="G362" s="144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</row>
    <row r="363" spans="6:25" ht="11.25">
      <c r="F363" s="144"/>
      <c r="G363" s="144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</row>
    <row r="364" spans="6:25" ht="11.25">
      <c r="F364" s="144"/>
      <c r="G364" s="144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</row>
    <row r="365" spans="6:25" ht="11.25">
      <c r="F365" s="144"/>
      <c r="G365" s="144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</row>
    <row r="366" spans="6:25" ht="11.25">
      <c r="F366" s="144"/>
      <c r="G366" s="144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</row>
    <row r="367" spans="6:25" ht="11.25">
      <c r="F367" s="144"/>
      <c r="G367" s="144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</row>
    <row r="368" spans="6:25" ht="11.25">
      <c r="F368" s="144"/>
      <c r="G368" s="144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</row>
    <row r="369" spans="6:25" ht="11.25">
      <c r="F369" s="144"/>
      <c r="G369" s="144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</row>
    <row r="370" spans="6:25" ht="11.25">
      <c r="F370" s="144"/>
      <c r="G370" s="144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</row>
    <row r="371" spans="6:25" ht="11.25">
      <c r="F371" s="144"/>
      <c r="G371" s="144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</row>
    <row r="372" spans="6:25" ht="11.25">
      <c r="F372" s="144"/>
      <c r="G372" s="144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</row>
    <row r="373" spans="6:25" ht="11.25">
      <c r="F373" s="144"/>
      <c r="G373" s="144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</row>
    <row r="374" spans="6:25" ht="11.25">
      <c r="F374" s="144"/>
      <c r="G374" s="144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</row>
    <row r="375" spans="6:25" ht="11.25">
      <c r="F375" s="144"/>
      <c r="G375" s="144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</row>
    <row r="376" spans="6:25" ht="11.25">
      <c r="F376" s="144"/>
      <c r="G376" s="144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</row>
    <row r="377" spans="6:25" ht="11.25">
      <c r="F377" s="144"/>
      <c r="G377" s="144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</row>
    <row r="378" spans="6:25" ht="11.25">
      <c r="F378" s="144"/>
      <c r="G378" s="144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</row>
    <row r="379" spans="6:25" ht="11.25">
      <c r="F379" s="144"/>
      <c r="G379" s="144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</row>
    <row r="380" spans="6:25" ht="11.25">
      <c r="F380" s="144"/>
      <c r="G380" s="144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</row>
    <row r="381" spans="6:25" ht="11.25">
      <c r="F381" s="144"/>
      <c r="G381" s="144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</row>
    <row r="382" spans="6:25" ht="11.25">
      <c r="F382" s="144"/>
      <c r="G382" s="144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</row>
    <row r="383" spans="6:25" ht="11.25">
      <c r="F383" s="144"/>
      <c r="G383" s="144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</row>
    <row r="384" spans="6:25" ht="11.25">
      <c r="F384" s="144"/>
      <c r="G384" s="144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</row>
    <row r="385" spans="6:25" ht="11.25">
      <c r="F385" s="144"/>
      <c r="G385" s="144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</row>
    <row r="386" spans="6:25" ht="11.25">
      <c r="F386" s="144"/>
      <c r="G386" s="144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</row>
    <row r="387" spans="6:25" ht="11.25">
      <c r="F387" s="144"/>
      <c r="G387" s="144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</row>
    <row r="388" spans="6:25" ht="11.25">
      <c r="F388" s="144"/>
      <c r="G388" s="144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</row>
    <row r="389" spans="6:25" ht="11.25">
      <c r="F389" s="144"/>
      <c r="G389" s="144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</row>
    <row r="390" spans="6:25" ht="11.25">
      <c r="F390" s="144"/>
      <c r="G390" s="144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</row>
    <row r="391" spans="6:25" ht="11.25">
      <c r="F391" s="144"/>
      <c r="G391" s="144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</row>
    <row r="392" spans="6:25" ht="11.25">
      <c r="F392" s="144"/>
      <c r="G392" s="144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</row>
    <row r="393" spans="6:25" ht="11.25">
      <c r="F393" s="144"/>
      <c r="G393" s="144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</row>
    <row r="394" spans="6:25" ht="11.25">
      <c r="F394" s="144"/>
      <c r="G394" s="144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</row>
    <row r="395" spans="6:25" ht="11.25">
      <c r="F395" s="144"/>
      <c r="G395" s="144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</row>
    <row r="396" spans="6:25" ht="11.25">
      <c r="F396" s="144"/>
      <c r="G396" s="144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</row>
    <row r="397" spans="6:25" ht="11.25">
      <c r="F397" s="144"/>
      <c r="G397" s="144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</row>
    <row r="398" spans="6:25" ht="11.25">
      <c r="F398" s="144"/>
      <c r="G398" s="144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</row>
    <row r="399" spans="6:25" ht="11.25">
      <c r="F399" s="144"/>
      <c r="G399" s="144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</row>
    <row r="400" spans="6:25" ht="11.25">
      <c r="F400" s="144"/>
      <c r="G400" s="144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</row>
    <row r="401" spans="6:25" ht="11.25">
      <c r="F401" s="144"/>
      <c r="G401" s="144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</row>
    <row r="402" spans="6:25" ht="11.25">
      <c r="F402" s="144"/>
      <c r="G402" s="144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</row>
    <row r="403" spans="6:25" ht="11.25">
      <c r="F403" s="144"/>
      <c r="G403" s="144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</row>
    <row r="404" spans="6:25" ht="11.25">
      <c r="F404" s="144"/>
      <c r="G404" s="144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</row>
    <row r="405" spans="6:25" ht="11.25">
      <c r="F405" s="144"/>
      <c r="G405" s="144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</row>
    <row r="406" spans="6:25" ht="11.25">
      <c r="F406" s="144"/>
      <c r="G406" s="144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</row>
    <row r="407" spans="6:25" ht="11.25">
      <c r="F407" s="144"/>
      <c r="G407" s="144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</row>
    <row r="408" spans="6:25" ht="11.25">
      <c r="F408" s="144"/>
      <c r="G408" s="144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</row>
    <row r="409" spans="6:25" ht="11.25">
      <c r="F409" s="144"/>
      <c r="G409" s="144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</row>
    <row r="410" spans="6:25" ht="11.25">
      <c r="F410" s="144"/>
      <c r="G410" s="144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</row>
    <row r="411" spans="6:25" ht="11.25">
      <c r="F411" s="144"/>
      <c r="G411" s="144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</row>
    <row r="412" spans="6:25" ht="11.25">
      <c r="F412" s="144"/>
      <c r="G412" s="144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</row>
    <row r="413" spans="6:25" ht="11.25">
      <c r="F413" s="144"/>
      <c r="G413" s="144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</row>
    <row r="414" spans="6:25" ht="11.25">
      <c r="F414" s="144"/>
      <c r="G414" s="144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</row>
    <row r="415" spans="6:25" ht="11.25">
      <c r="F415" s="144"/>
      <c r="G415" s="144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</row>
    <row r="416" spans="6:25" ht="11.25">
      <c r="F416" s="144"/>
      <c r="G416" s="144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</row>
    <row r="417" spans="6:25" ht="11.25">
      <c r="F417" s="144"/>
      <c r="G417" s="144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</row>
    <row r="418" spans="6:25" ht="11.25">
      <c r="F418" s="144"/>
      <c r="G418" s="144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</row>
    <row r="419" spans="6:25" ht="11.25">
      <c r="F419" s="144"/>
      <c r="G419" s="144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</row>
    <row r="420" spans="6:25" ht="11.25">
      <c r="F420" s="144"/>
      <c r="G420" s="144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</row>
    <row r="421" spans="6:25" ht="11.25">
      <c r="F421" s="144"/>
      <c r="G421" s="144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</row>
    <row r="422" spans="6:25" ht="11.25">
      <c r="F422" s="144"/>
      <c r="G422" s="144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</row>
    <row r="423" spans="6:25" ht="11.25">
      <c r="F423" s="144"/>
      <c r="G423" s="144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</row>
    <row r="424" spans="6:25" ht="11.25">
      <c r="F424" s="144"/>
      <c r="G424" s="144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</row>
    <row r="425" spans="6:25" ht="11.25">
      <c r="F425" s="144"/>
      <c r="G425" s="144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</row>
    <row r="426" spans="6:25" ht="11.25">
      <c r="F426" s="144"/>
      <c r="G426" s="144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</row>
    <row r="427" spans="6:25" ht="11.25">
      <c r="F427" s="144"/>
      <c r="G427" s="144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</row>
    <row r="428" spans="6:25" ht="11.25">
      <c r="F428" s="144"/>
      <c r="G428" s="144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</row>
    <row r="429" spans="6:25" ht="11.25">
      <c r="F429" s="144"/>
      <c r="G429" s="144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</row>
    <row r="430" spans="6:25" ht="11.25">
      <c r="F430" s="144"/>
      <c r="G430" s="144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</row>
    <row r="431" spans="6:25" ht="11.25">
      <c r="F431" s="144"/>
      <c r="G431" s="144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</row>
    <row r="432" spans="6:25" ht="11.25">
      <c r="F432" s="144"/>
      <c r="G432" s="144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</row>
    <row r="433" spans="6:25" ht="11.25">
      <c r="F433" s="144"/>
      <c r="G433" s="144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</row>
    <row r="434" spans="6:25" ht="11.25">
      <c r="F434" s="144"/>
      <c r="G434" s="144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</row>
    <row r="435" spans="6:25" ht="11.25">
      <c r="F435" s="144"/>
      <c r="G435" s="144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</row>
    <row r="436" spans="6:25" ht="11.25">
      <c r="F436" s="144"/>
      <c r="G436" s="144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</row>
    <row r="437" spans="6:25" ht="11.25">
      <c r="F437" s="144"/>
      <c r="G437" s="144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</row>
    <row r="438" spans="6:25" ht="11.25">
      <c r="F438" s="144"/>
      <c r="G438" s="144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</row>
    <row r="439" spans="6:25" ht="11.25">
      <c r="F439" s="144"/>
      <c r="G439" s="144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</row>
    <row r="440" spans="6:25" ht="11.25">
      <c r="F440" s="144"/>
      <c r="G440" s="144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</row>
    <row r="441" spans="6:25" ht="11.25">
      <c r="F441" s="144"/>
      <c r="G441" s="144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</row>
    <row r="442" spans="6:25" ht="11.25">
      <c r="F442" s="144"/>
      <c r="G442" s="144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</row>
    <row r="443" spans="6:25" ht="11.25">
      <c r="F443" s="144"/>
      <c r="G443" s="144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</row>
    <row r="444" spans="6:25" ht="11.25">
      <c r="F444" s="144"/>
      <c r="G444" s="144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</row>
    <row r="445" spans="6:25" ht="11.25">
      <c r="F445" s="144"/>
      <c r="G445" s="144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</row>
    <row r="446" spans="6:25" ht="11.25">
      <c r="F446" s="144"/>
      <c r="G446" s="144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</row>
    <row r="447" spans="6:25" ht="11.25">
      <c r="F447" s="144"/>
      <c r="G447" s="144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</row>
    <row r="448" spans="6:25" ht="11.25">
      <c r="F448" s="144"/>
      <c r="G448" s="144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</row>
    <row r="449" spans="6:25" ht="11.25">
      <c r="F449" s="144"/>
      <c r="G449" s="144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</row>
    <row r="450" spans="6:25" ht="11.25">
      <c r="F450" s="144"/>
      <c r="G450" s="144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</row>
    <row r="451" spans="6:25" ht="11.25">
      <c r="F451" s="144"/>
      <c r="G451" s="144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</row>
    <row r="452" spans="6:25" ht="11.25">
      <c r="F452" s="144"/>
      <c r="G452" s="144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</row>
    <row r="453" spans="6:25" ht="11.25">
      <c r="F453" s="144"/>
      <c r="G453" s="144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</row>
    <row r="454" spans="6:25" ht="11.25">
      <c r="F454" s="144"/>
      <c r="G454" s="144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</row>
    <row r="455" spans="6:25" ht="11.25">
      <c r="F455" s="144"/>
      <c r="G455" s="144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</row>
    <row r="456" spans="6:25" ht="11.25">
      <c r="F456" s="144"/>
      <c r="G456" s="144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</row>
    <row r="457" spans="6:25" ht="11.25">
      <c r="F457" s="144"/>
      <c r="G457" s="144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</row>
    <row r="458" spans="6:25" ht="11.25">
      <c r="F458" s="144"/>
      <c r="G458" s="144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</row>
    <row r="459" spans="6:25" ht="11.25">
      <c r="F459" s="144"/>
      <c r="G459" s="144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</row>
    <row r="460" spans="6:25" ht="11.25">
      <c r="F460" s="144"/>
      <c r="G460" s="144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</row>
    <row r="461" spans="6:25" ht="11.25">
      <c r="F461" s="144"/>
      <c r="G461" s="144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</row>
    <row r="462" spans="6:25" ht="11.25">
      <c r="F462" s="144"/>
      <c r="G462" s="144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</row>
    <row r="463" spans="6:25" ht="11.25">
      <c r="F463" s="144"/>
      <c r="G463" s="144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</row>
    <row r="464" spans="6:25" ht="11.25">
      <c r="F464" s="144"/>
      <c r="G464" s="144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</row>
    <row r="465" spans="6:25" ht="11.25">
      <c r="F465" s="144"/>
      <c r="G465" s="144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</row>
    <row r="466" spans="6:25" ht="11.25">
      <c r="F466" s="144"/>
      <c r="G466" s="144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</row>
    <row r="467" spans="6:25" ht="11.25">
      <c r="F467" s="144"/>
      <c r="G467" s="144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</row>
    <row r="468" spans="6:25" ht="11.25">
      <c r="F468" s="144"/>
      <c r="G468" s="144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</row>
    <row r="469" spans="6:25" ht="11.25">
      <c r="F469" s="144"/>
      <c r="G469" s="144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</row>
    <row r="470" spans="6:25" ht="11.25">
      <c r="F470" s="144"/>
      <c r="G470" s="144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</row>
    <row r="471" spans="6:25" ht="11.25">
      <c r="F471" s="144"/>
      <c r="G471" s="144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</row>
    <row r="472" spans="6:25" ht="11.25">
      <c r="F472" s="144"/>
      <c r="G472" s="144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</row>
    <row r="473" spans="6:25" ht="11.25">
      <c r="F473" s="144"/>
      <c r="G473" s="144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</row>
    <row r="474" spans="6:25" ht="11.25">
      <c r="F474" s="144"/>
      <c r="G474" s="144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</row>
    <row r="475" spans="6:25" ht="11.25">
      <c r="F475" s="144"/>
      <c r="G475" s="144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</row>
    <row r="476" spans="6:25" ht="11.25">
      <c r="F476" s="144"/>
      <c r="G476" s="144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</row>
    <row r="477" spans="6:25" ht="11.25">
      <c r="F477" s="144"/>
      <c r="G477" s="144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</row>
    <row r="478" spans="6:25" ht="11.25">
      <c r="F478" s="144"/>
      <c r="G478" s="144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</row>
    <row r="479" spans="6:25" ht="11.25">
      <c r="F479" s="144"/>
      <c r="G479" s="144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</row>
    <row r="480" spans="6:25" ht="11.25">
      <c r="F480" s="144"/>
      <c r="G480" s="144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</row>
    <row r="481" spans="6:25" ht="11.25">
      <c r="F481" s="144"/>
      <c r="G481" s="144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</row>
    <row r="482" spans="6:25" ht="11.25">
      <c r="F482" s="144"/>
      <c r="G482" s="144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</row>
    <row r="483" spans="6:25" ht="11.25">
      <c r="F483" s="144"/>
      <c r="G483" s="144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</row>
    <row r="484" spans="6:25" ht="11.25">
      <c r="F484" s="144"/>
      <c r="G484" s="144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</row>
    <row r="485" spans="6:25" ht="11.25">
      <c r="F485" s="144"/>
      <c r="G485" s="144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</row>
    <row r="486" spans="6:25" ht="11.25">
      <c r="F486" s="144"/>
      <c r="G486" s="144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</row>
    <row r="487" spans="6:25" ht="11.25">
      <c r="F487" s="144"/>
      <c r="G487" s="144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</row>
    <row r="488" spans="6:25" ht="11.25">
      <c r="F488" s="144"/>
      <c r="G488" s="144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</row>
    <row r="489" spans="6:25" ht="11.25">
      <c r="F489" s="144"/>
      <c r="G489" s="144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</row>
    <row r="490" spans="6:25" ht="11.25">
      <c r="F490" s="144"/>
      <c r="G490" s="144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</row>
    <row r="491" spans="6:25" ht="11.25">
      <c r="F491" s="144"/>
      <c r="G491" s="144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</row>
    <row r="492" spans="6:25" ht="11.25">
      <c r="F492" s="144"/>
      <c r="G492" s="144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</row>
    <row r="493" spans="6:25" ht="11.25">
      <c r="F493" s="144"/>
      <c r="G493" s="144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</row>
    <row r="494" spans="6:25" ht="11.25">
      <c r="F494" s="144"/>
      <c r="G494" s="144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</row>
    <row r="495" spans="6:25" ht="11.25">
      <c r="F495" s="144"/>
      <c r="G495" s="144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</row>
    <row r="496" spans="6:25" ht="11.25">
      <c r="F496" s="144"/>
      <c r="G496" s="144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</row>
    <row r="497" spans="6:25" ht="11.25">
      <c r="F497" s="144"/>
      <c r="G497" s="144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</row>
    <row r="498" spans="6:25" ht="11.25">
      <c r="F498" s="144"/>
      <c r="G498" s="144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</row>
    <row r="499" spans="6:25" ht="11.25">
      <c r="F499" s="144"/>
      <c r="G499" s="144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</row>
    <row r="500" spans="6:25" ht="11.25">
      <c r="F500" s="144"/>
      <c r="G500" s="144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</row>
    <row r="501" spans="6:25" ht="11.25">
      <c r="F501" s="144"/>
      <c r="G501" s="144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</row>
    <row r="502" spans="6:25" ht="11.25">
      <c r="F502" s="144"/>
      <c r="G502" s="144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</row>
    <row r="503" spans="6:25" ht="11.25">
      <c r="F503" s="144"/>
      <c r="G503" s="144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</row>
    <row r="504" spans="6:25" ht="11.25">
      <c r="F504" s="144"/>
      <c r="G504" s="144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</row>
    <row r="505" spans="6:25" ht="11.25">
      <c r="F505" s="144"/>
      <c r="G505" s="144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</row>
    <row r="506" spans="6:25" ht="11.25">
      <c r="F506" s="144"/>
      <c r="G506" s="144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</row>
    <row r="507" spans="6:25" ht="11.25">
      <c r="F507" s="144"/>
      <c r="G507" s="144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</row>
    <row r="508" spans="6:25" ht="11.25">
      <c r="F508" s="144"/>
      <c r="G508" s="144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</row>
    <row r="509" spans="6:25" ht="11.25">
      <c r="F509" s="144"/>
      <c r="G509" s="144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</row>
    <row r="510" spans="6:25" ht="11.25">
      <c r="F510" s="144"/>
      <c r="G510" s="144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</row>
    <row r="511" spans="6:25" ht="11.25">
      <c r="F511" s="144"/>
      <c r="G511" s="144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</row>
    <row r="512" spans="6:25" ht="11.25">
      <c r="F512" s="144"/>
      <c r="G512" s="144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</row>
    <row r="513" spans="6:25" ht="11.25">
      <c r="F513" s="144"/>
      <c r="G513" s="144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</row>
    <row r="514" spans="6:25" ht="11.25">
      <c r="F514" s="144"/>
      <c r="G514" s="144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</row>
    <row r="515" spans="6:25" ht="11.25">
      <c r="F515" s="144"/>
      <c r="G515" s="144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</row>
    <row r="516" spans="6:25" ht="11.25">
      <c r="F516" s="144"/>
      <c r="G516" s="144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</row>
    <row r="517" spans="6:25" ht="11.25">
      <c r="F517" s="144"/>
      <c r="G517" s="144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</row>
    <row r="518" spans="6:25" ht="11.25">
      <c r="F518" s="144"/>
      <c r="G518" s="144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</row>
    <row r="519" spans="6:25" ht="11.25">
      <c r="F519" s="144"/>
      <c r="G519" s="144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</row>
    <row r="520" spans="6:25" ht="11.25">
      <c r="F520" s="144"/>
      <c r="G520" s="144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</row>
    <row r="521" spans="6:25" ht="11.25">
      <c r="F521" s="144"/>
      <c r="G521" s="144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</row>
    <row r="522" spans="6:25" ht="11.25">
      <c r="F522" s="144"/>
      <c r="G522" s="144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</row>
    <row r="523" spans="6:25" ht="11.25">
      <c r="F523" s="144"/>
      <c r="G523" s="144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</row>
    <row r="524" spans="6:25" ht="11.25">
      <c r="F524" s="144"/>
      <c r="G524" s="144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</row>
    <row r="525" spans="6:25" ht="11.25">
      <c r="F525" s="144"/>
      <c r="G525" s="144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</row>
    <row r="526" spans="6:25" ht="11.25">
      <c r="F526" s="144"/>
      <c r="G526" s="144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</row>
    <row r="527" spans="6:25" ht="11.25">
      <c r="F527" s="144"/>
      <c r="G527" s="144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</row>
    <row r="528" spans="6:25" ht="11.25">
      <c r="F528" s="144"/>
      <c r="G528" s="144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</row>
    <row r="529" spans="6:25" ht="11.25">
      <c r="F529" s="144"/>
      <c r="G529" s="144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</row>
    <row r="530" spans="6:25" ht="11.25">
      <c r="F530" s="144"/>
      <c r="G530" s="144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</row>
    <row r="531" spans="6:25" ht="11.25">
      <c r="F531" s="144"/>
      <c r="G531" s="144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</row>
    <row r="532" spans="6:25" ht="11.25">
      <c r="F532" s="144"/>
      <c r="G532" s="144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</row>
    <row r="533" spans="6:25" ht="11.25">
      <c r="F533" s="144"/>
      <c r="G533" s="144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</row>
    <row r="534" spans="6:25" ht="11.25">
      <c r="F534" s="144"/>
      <c r="G534" s="144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</row>
    <row r="535" spans="6:25" ht="11.25">
      <c r="F535" s="144"/>
      <c r="G535" s="144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</row>
    <row r="536" spans="6:25" ht="11.25">
      <c r="F536" s="144"/>
      <c r="G536" s="144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</row>
    <row r="537" spans="6:25" ht="11.25">
      <c r="F537" s="144"/>
      <c r="G537" s="144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</row>
    <row r="538" spans="6:25" ht="11.25">
      <c r="F538" s="144"/>
      <c r="G538" s="144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</row>
    <row r="539" spans="6:25" ht="11.25">
      <c r="F539" s="144"/>
      <c r="G539" s="144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</row>
    <row r="540" spans="6:25" ht="11.25">
      <c r="F540" s="144"/>
      <c r="G540" s="144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</row>
    <row r="541" spans="6:25" ht="11.25">
      <c r="F541" s="144"/>
      <c r="G541" s="144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</row>
    <row r="542" spans="6:25" ht="11.25">
      <c r="F542" s="144"/>
      <c r="G542" s="144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</row>
    <row r="543" spans="6:25" ht="11.25">
      <c r="F543" s="144"/>
      <c r="G543" s="144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</row>
    <row r="544" spans="6:25" ht="11.25">
      <c r="F544" s="144"/>
      <c r="G544" s="144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</row>
    <row r="545" spans="6:25" ht="11.25">
      <c r="F545" s="144"/>
      <c r="G545" s="144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</row>
    <row r="546" spans="6:25" ht="11.25">
      <c r="F546" s="144"/>
      <c r="G546" s="144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</row>
    <row r="547" spans="6:25" ht="11.25">
      <c r="F547" s="144"/>
      <c r="G547" s="144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</row>
    <row r="548" spans="6:25" ht="11.25">
      <c r="F548" s="144"/>
      <c r="G548" s="144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</row>
    <row r="549" spans="6:25" ht="11.25">
      <c r="F549" s="144"/>
      <c r="G549" s="144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</row>
    <row r="550" spans="6:25" ht="11.25">
      <c r="F550" s="144"/>
      <c r="G550" s="144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</row>
    <row r="551" spans="6:25" ht="11.25">
      <c r="F551" s="144"/>
      <c r="G551" s="144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</row>
    <row r="552" spans="6:25" ht="11.25">
      <c r="F552" s="144"/>
      <c r="G552" s="144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</row>
    <row r="553" spans="6:25" ht="11.25">
      <c r="F553" s="144"/>
      <c r="G553" s="144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</row>
    <row r="554" spans="6:25" ht="11.25">
      <c r="F554" s="144"/>
      <c r="G554" s="144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</row>
    <row r="555" spans="6:25" ht="11.25">
      <c r="F555" s="144"/>
      <c r="G555" s="144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</row>
    <row r="556" spans="6:25" ht="11.25">
      <c r="F556" s="144"/>
      <c r="G556" s="144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</row>
    <row r="557" spans="6:25" ht="11.25">
      <c r="F557" s="144"/>
      <c r="G557" s="144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</row>
    <row r="558" spans="6:25" ht="11.25">
      <c r="F558" s="144"/>
      <c r="G558" s="144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</row>
    <row r="559" spans="6:25" ht="11.25">
      <c r="F559" s="144"/>
      <c r="G559" s="144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</row>
    <row r="560" spans="6:25" ht="11.25">
      <c r="F560" s="144"/>
      <c r="G560" s="144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</row>
    <row r="561" spans="6:25" ht="11.25">
      <c r="F561" s="144"/>
      <c r="G561" s="144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</row>
    <row r="562" spans="6:25" ht="11.25">
      <c r="F562" s="144"/>
      <c r="G562" s="144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</row>
    <row r="563" spans="6:25" ht="11.25">
      <c r="F563" s="144"/>
      <c r="G563" s="144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</row>
    <row r="564" spans="6:25" ht="11.25">
      <c r="F564" s="144"/>
      <c r="G564" s="144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</row>
    <row r="565" spans="6:25" ht="11.25">
      <c r="F565" s="144"/>
      <c r="G565" s="144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</row>
    <row r="566" spans="6:25" ht="11.25">
      <c r="F566" s="144"/>
      <c r="G566" s="144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</row>
    <row r="567" spans="6:25" ht="11.25">
      <c r="F567" s="144"/>
      <c r="G567" s="144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</row>
    <row r="568" spans="6:25" ht="11.25">
      <c r="F568" s="144"/>
      <c r="G568" s="144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</row>
    <row r="569" spans="6:25" ht="11.25">
      <c r="F569" s="144"/>
      <c r="G569" s="144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</row>
    <row r="570" spans="6:25" ht="11.25">
      <c r="F570" s="144"/>
      <c r="G570" s="144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</row>
    <row r="571" spans="6:25" ht="11.25">
      <c r="F571" s="144"/>
      <c r="G571" s="144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</row>
    <row r="572" spans="6:25" ht="11.25">
      <c r="F572" s="144"/>
      <c r="G572" s="144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</row>
    <row r="573" spans="6:25" ht="11.25">
      <c r="F573" s="144"/>
      <c r="G573" s="144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</row>
    <row r="574" spans="6:25" ht="11.25">
      <c r="F574" s="144"/>
      <c r="G574" s="144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</row>
    <row r="575" spans="6:25" ht="11.25">
      <c r="F575" s="144"/>
      <c r="G575" s="144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</row>
    <row r="576" spans="6:25" ht="11.25">
      <c r="F576" s="144"/>
      <c r="G576" s="144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</row>
    <row r="577" spans="6:25" ht="11.25">
      <c r="F577" s="144"/>
      <c r="G577" s="144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</row>
    <row r="578" spans="6:25" ht="11.25">
      <c r="F578" s="144"/>
      <c r="G578" s="144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</row>
    <row r="579" spans="6:25" ht="11.25">
      <c r="F579" s="144"/>
      <c r="G579" s="144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</row>
    <row r="580" spans="6:25" ht="11.25">
      <c r="F580" s="144"/>
      <c r="G580" s="144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</row>
    <row r="581" spans="6:25" ht="11.25">
      <c r="F581" s="144"/>
      <c r="G581" s="144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</row>
    <row r="582" spans="6:25" ht="11.25">
      <c r="F582" s="144"/>
      <c r="G582" s="144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</row>
    <row r="583" spans="6:25" ht="11.25">
      <c r="F583" s="144"/>
      <c r="G583" s="144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</row>
    <row r="584" spans="6:25" ht="11.25">
      <c r="F584" s="144"/>
      <c r="G584" s="144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</row>
    <row r="585" spans="6:25" ht="11.25">
      <c r="F585" s="144"/>
      <c r="G585" s="144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</row>
    <row r="586" spans="6:25" ht="11.25">
      <c r="F586" s="144"/>
      <c r="G586" s="144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</row>
    <row r="587" spans="6:25" ht="11.25">
      <c r="F587" s="144"/>
      <c r="G587" s="144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</row>
    <row r="588" spans="6:25" ht="11.25">
      <c r="F588" s="144"/>
      <c r="G588" s="144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</row>
    <row r="589" spans="6:25" ht="11.25">
      <c r="F589" s="144"/>
      <c r="G589" s="144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</row>
    <row r="590" spans="6:25" ht="11.25">
      <c r="F590" s="144"/>
      <c r="G590" s="144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</row>
    <row r="591" spans="6:25" ht="11.25">
      <c r="F591" s="144"/>
      <c r="G591" s="144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</row>
    <row r="592" spans="6:25" ht="11.25">
      <c r="F592" s="144"/>
      <c r="G592" s="144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</row>
    <row r="593" spans="6:25" ht="11.25">
      <c r="F593" s="144"/>
      <c r="G593" s="144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</row>
    <row r="594" spans="6:25" ht="11.25">
      <c r="F594" s="144"/>
      <c r="G594" s="144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</row>
    <row r="595" spans="6:25" ht="11.25">
      <c r="F595" s="144"/>
      <c r="G595" s="144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</row>
    <row r="596" spans="6:25" ht="11.25">
      <c r="F596" s="144"/>
      <c r="G596" s="144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</row>
    <row r="597" spans="6:25" ht="11.25">
      <c r="F597" s="144"/>
      <c r="G597" s="144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</row>
    <row r="598" spans="6:25" ht="11.25">
      <c r="F598" s="144"/>
      <c r="G598" s="144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</row>
    <row r="599" spans="6:25" ht="11.25">
      <c r="F599" s="144"/>
      <c r="G599" s="144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</row>
    <row r="600" spans="6:25" ht="11.25">
      <c r="F600" s="144"/>
      <c r="G600" s="144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</row>
    <row r="601" spans="6:25" ht="11.25">
      <c r="F601" s="144"/>
      <c r="G601" s="144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</row>
    <row r="602" spans="6:25" ht="11.25">
      <c r="F602" s="144"/>
      <c r="G602" s="144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</row>
    <row r="603" spans="6:25" ht="11.25">
      <c r="F603" s="144"/>
      <c r="G603" s="144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</row>
    <row r="604" spans="6:25" ht="11.25">
      <c r="F604" s="144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</row>
    <row r="605" spans="6:25" ht="11.25">
      <c r="F605" s="144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</row>
    <row r="606" spans="6:25" ht="11.25">
      <c r="F606" s="144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</row>
    <row r="607" spans="6:25" ht="11.25">
      <c r="F607" s="144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</row>
    <row r="608" spans="6:25" ht="11.25">
      <c r="F608" s="144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</row>
    <row r="609" spans="6:25" ht="11.25">
      <c r="F609" s="144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</row>
    <row r="610" spans="6:25" ht="11.25">
      <c r="F610" s="144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</row>
    <row r="611" spans="6:25" ht="11.25">
      <c r="F611" s="144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</row>
    <row r="612" spans="6:25" ht="11.25">
      <c r="F612" s="144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</row>
    <row r="613" spans="6:25" ht="11.25">
      <c r="F613" s="144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</row>
    <row r="614" spans="6:25" ht="11.25">
      <c r="F614" s="144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</row>
    <row r="615" spans="6:25" ht="11.25">
      <c r="F615" s="144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</row>
    <row r="616" spans="6:25" ht="11.25">
      <c r="F616" s="144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</row>
    <row r="617" spans="6:25" ht="11.25">
      <c r="F617" s="144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</row>
    <row r="618" spans="6:25" ht="11.25">
      <c r="F618" s="144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</row>
    <row r="619" spans="6:25" ht="11.25">
      <c r="F619" s="144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</row>
    <row r="620" spans="6:25" ht="11.25">
      <c r="F620" s="144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</row>
    <row r="621" spans="6:25" ht="11.25">
      <c r="F621" s="144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</row>
    <row r="622" spans="6:25" ht="11.25">
      <c r="F622" s="144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</row>
    <row r="623" spans="6:25" ht="11.25">
      <c r="F623" s="144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</row>
    <row r="624" spans="6:25" ht="11.25">
      <c r="F624" s="144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</row>
    <row r="625" spans="6:25" ht="11.25">
      <c r="F625" s="144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</row>
    <row r="626" spans="6:25" ht="11.25">
      <c r="F626" s="144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</row>
    <row r="627" spans="6:25" ht="11.25">
      <c r="F627" s="144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</row>
    <row r="628" spans="6:25" ht="11.25">
      <c r="F628" s="144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</row>
    <row r="629" spans="6:25" ht="11.25">
      <c r="F629" s="144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</row>
    <row r="630" spans="6:25" ht="11.25">
      <c r="F630" s="144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</row>
    <row r="631" spans="6:25" ht="11.25">
      <c r="F631" s="144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</row>
    <row r="632" spans="6:25" ht="11.25">
      <c r="F632" s="144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</row>
    <row r="633" spans="6:25" ht="11.25">
      <c r="F633" s="144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</row>
    <row r="634" spans="6:25" ht="11.25">
      <c r="F634" s="144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</row>
    <row r="635" spans="6:25" ht="11.25">
      <c r="F635" s="144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</row>
    <row r="636" spans="6:25" ht="11.25">
      <c r="F636" s="144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</row>
    <row r="637" spans="6:25" ht="11.25">
      <c r="F637" s="144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</row>
    <row r="638" spans="6:25" ht="11.25">
      <c r="F638" s="144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</row>
    <row r="639" spans="6:25" ht="11.25">
      <c r="F639" s="144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</row>
    <row r="640" spans="6:25" ht="11.25">
      <c r="F640" s="144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</row>
    <row r="641" spans="6:25" ht="11.25">
      <c r="F641" s="144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</row>
    <row r="642" spans="6:25" ht="11.25">
      <c r="F642" s="144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</row>
    <row r="643" spans="6:25" ht="11.25">
      <c r="F643" s="144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</row>
    <row r="644" spans="6:25" ht="11.25">
      <c r="F644" s="144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</row>
    <row r="645" spans="6:25" ht="11.25">
      <c r="F645" s="144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</row>
    <row r="646" spans="6:25" ht="11.25">
      <c r="F646" s="144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</row>
    <row r="647" spans="6:25" ht="11.25">
      <c r="F647" s="144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</row>
    <row r="648" spans="6:25" ht="11.25">
      <c r="F648" s="144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</row>
    <row r="649" spans="6:25" ht="11.25">
      <c r="F649" s="144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</row>
    <row r="650" spans="6:25" ht="11.25">
      <c r="F650" s="144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</row>
    <row r="651" spans="6:25" ht="11.25">
      <c r="F651" s="144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</row>
    <row r="652" spans="6:25" ht="11.25">
      <c r="F652" s="144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</row>
    <row r="653" spans="6:25" ht="11.25">
      <c r="F653" s="144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</row>
    <row r="654" spans="6:25" ht="11.25">
      <c r="F654" s="144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</row>
    <row r="655" spans="6:25" ht="11.25">
      <c r="F655" s="144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</row>
    <row r="656" spans="6:25" ht="11.25">
      <c r="F656" s="144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</row>
    <row r="657" spans="6:25" ht="11.25">
      <c r="F657" s="144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</row>
    <row r="658" spans="6:25" ht="11.25">
      <c r="F658" s="144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</row>
    <row r="659" spans="6:25" ht="11.25">
      <c r="F659" s="144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</row>
    <row r="660" spans="6:25" ht="11.25">
      <c r="F660" s="144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</row>
    <row r="661" spans="6:25" ht="11.25">
      <c r="F661" s="144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</row>
    <row r="662" spans="6:25" ht="11.25">
      <c r="F662" s="144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</row>
    <row r="663" spans="6:25" ht="11.25">
      <c r="F663" s="144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</row>
    <row r="664" spans="6:25" ht="11.25">
      <c r="F664" s="144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</row>
    <row r="665" spans="6:25" ht="11.25">
      <c r="F665" s="144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</row>
    <row r="666" spans="6:25" ht="11.25">
      <c r="F666" s="144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</row>
    <row r="667" spans="6:25" ht="11.25">
      <c r="F667" s="144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</row>
    <row r="668" spans="6:25" ht="11.25">
      <c r="F668" s="144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</row>
    <row r="669" spans="6:25" ht="11.25">
      <c r="F669" s="144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</row>
    <row r="670" spans="6:25" ht="11.25">
      <c r="F670" s="144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</row>
    <row r="671" spans="6:25" ht="11.25">
      <c r="F671" s="144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</row>
    <row r="672" spans="6:25" ht="11.25">
      <c r="F672" s="144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</row>
    <row r="673" spans="6:25" ht="11.25">
      <c r="F673" s="144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</row>
    <row r="674" spans="6:25" ht="11.25">
      <c r="F674" s="144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</row>
    <row r="675" spans="6:25" ht="11.25">
      <c r="F675" s="144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</row>
    <row r="676" spans="6:25" ht="11.25">
      <c r="F676" s="144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</row>
    <row r="677" spans="6:25" ht="11.25">
      <c r="F677" s="144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</row>
    <row r="678" spans="6:25" ht="11.25">
      <c r="F678" s="144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</row>
    <row r="679" spans="6:25" ht="11.25">
      <c r="F679" s="144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</row>
    <row r="680" spans="6:25" ht="11.25">
      <c r="F680" s="144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</row>
    <row r="681" spans="6:25" ht="11.25">
      <c r="F681" s="144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</row>
    <row r="682" spans="6:25" ht="11.25">
      <c r="F682" s="144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</row>
    <row r="683" spans="6:25" ht="11.25">
      <c r="F683" s="144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</row>
    <row r="684" spans="6:25" ht="11.25">
      <c r="F684" s="144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</row>
    <row r="685" spans="6:25" ht="11.25">
      <c r="F685" s="144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</row>
    <row r="686" spans="6:25" ht="11.25">
      <c r="F686" s="144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</row>
    <row r="687" spans="6:25" ht="11.25">
      <c r="F687" s="144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</row>
    <row r="688" spans="6:25" ht="11.25">
      <c r="F688" s="144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</row>
    <row r="689" spans="6:25" ht="11.25">
      <c r="F689" s="144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</row>
    <row r="690" spans="6:25" ht="11.25">
      <c r="F690" s="144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</row>
    <row r="691" spans="6:25" ht="11.25">
      <c r="F691" s="144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</row>
    <row r="692" spans="6:25" ht="11.25">
      <c r="F692" s="144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</row>
    <row r="693" spans="6:25" ht="11.25">
      <c r="F693" s="144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</row>
    <row r="694" spans="6:25" ht="11.25">
      <c r="F694" s="144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</row>
    <row r="695" spans="6:25" ht="11.25">
      <c r="F695" s="144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</row>
    <row r="696" spans="6:25" ht="11.25">
      <c r="F696" s="144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</row>
    <row r="697" spans="6:25" ht="11.25">
      <c r="F697" s="144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</row>
    <row r="698" spans="6:25" ht="11.25">
      <c r="F698" s="144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</row>
    <row r="699" spans="6:25" ht="11.25">
      <c r="F699" s="144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</row>
    <row r="700" spans="6:25" ht="11.25">
      <c r="F700" s="144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</row>
    <row r="701" spans="6:25" ht="11.25">
      <c r="F701" s="144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</row>
    <row r="702" spans="6:25" ht="11.25">
      <c r="F702" s="144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</row>
    <row r="703" spans="6:25" ht="11.25">
      <c r="F703" s="144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</row>
    <row r="704" spans="6:25" ht="11.25">
      <c r="F704" s="144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</row>
    <row r="705" spans="6:25" ht="11.25">
      <c r="F705" s="144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</row>
    <row r="706" spans="6:25" ht="11.25">
      <c r="F706" s="144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</row>
    <row r="707" spans="6:25" ht="11.25">
      <c r="F707" s="144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</row>
    <row r="708" spans="6:25" ht="11.25">
      <c r="F708" s="144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</row>
    <row r="709" spans="6:25" ht="11.25">
      <c r="F709" s="144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</row>
    <row r="710" spans="6:25" ht="11.25">
      <c r="F710" s="144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</row>
    <row r="711" spans="6:25" ht="11.25">
      <c r="F711" s="144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</row>
    <row r="712" spans="6:25" ht="11.25">
      <c r="F712" s="144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</row>
    <row r="713" spans="6:25" ht="11.25">
      <c r="F713" s="144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</row>
    <row r="714" spans="6:25" ht="11.25">
      <c r="F714" s="144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</row>
    <row r="715" spans="6:25" ht="11.25">
      <c r="F715" s="144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</row>
    <row r="716" spans="6:25" ht="11.25">
      <c r="F716" s="144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</row>
    <row r="717" spans="6:25" ht="11.25">
      <c r="F717" s="144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</row>
    <row r="718" ht="11.25">
      <c r="F718" s="146"/>
    </row>
    <row r="719" ht="11.25">
      <c r="F719" s="146"/>
    </row>
    <row r="720" ht="11.25">
      <c r="F720" s="146"/>
    </row>
    <row r="721" ht="11.25">
      <c r="F721" s="146"/>
    </row>
    <row r="722" ht="11.25">
      <c r="F722" s="146"/>
    </row>
    <row r="723" ht="11.25">
      <c r="F723" s="146"/>
    </row>
    <row r="724" ht="11.25">
      <c r="F724" s="146"/>
    </row>
    <row r="725" ht="11.25">
      <c r="F725" s="146"/>
    </row>
    <row r="726" ht="11.25">
      <c r="F726" s="146"/>
    </row>
    <row r="727" ht="11.25">
      <c r="F727" s="146"/>
    </row>
    <row r="728" ht="11.25">
      <c r="F728" s="146"/>
    </row>
    <row r="729" ht="11.25">
      <c r="F729" s="146"/>
    </row>
    <row r="730" ht="11.25">
      <c r="F730" s="146"/>
    </row>
    <row r="731" ht="11.25">
      <c r="F731" s="146"/>
    </row>
    <row r="732" ht="11.25">
      <c r="F732" s="146"/>
    </row>
    <row r="733" ht="11.25">
      <c r="F733" s="146"/>
    </row>
    <row r="734" ht="11.25">
      <c r="F734" s="146"/>
    </row>
    <row r="735" ht="11.25">
      <c r="F735" s="146"/>
    </row>
    <row r="736" ht="11.25">
      <c r="F736" s="146"/>
    </row>
    <row r="737" ht="11.25">
      <c r="F737" s="146"/>
    </row>
    <row r="738" ht="11.25">
      <c r="F738" s="146"/>
    </row>
    <row r="739" ht="11.25">
      <c r="F739" s="146"/>
    </row>
    <row r="740" ht="11.25">
      <c r="F740" s="146"/>
    </row>
    <row r="741" ht="11.25">
      <c r="F741" s="146"/>
    </row>
    <row r="742" ht="11.25">
      <c r="F742" s="146"/>
    </row>
    <row r="743" ht="11.25">
      <c r="F743" s="146"/>
    </row>
    <row r="744" ht="11.25">
      <c r="F744" s="146"/>
    </row>
    <row r="745" ht="11.25">
      <c r="F745" s="146"/>
    </row>
    <row r="746" ht="11.25">
      <c r="F746" s="146"/>
    </row>
    <row r="747" ht="11.25">
      <c r="F747" s="146"/>
    </row>
    <row r="748" ht="11.25">
      <c r="F748" s="146"/>
    </row>
    <row r="749" ht="11.25">
      <c r="F749" s="146"/>
    </row>
    <row r="750" ht="11.25">
      <c r="F750" s="146"/>
    </row>
    <row r="751" ht="11.25">
      <c r="F751" s="146"/>
    </row>
    <row r="752" ht="11.25">
      <c r="F752" s="146"/>
    </row>
    <row r="753" ht="11.25">
      <c r="F753" s="146"/>
    </row>
    <row r="754" ht="11.25">
      <c r="F754" s="146"/>
    </row>
    <row r="755" ht="11.25">
      <c r="F755" s="146"/>
    </row>
    <row r="756" ht="11.25">
      <c r="F756" s="146"/>
    </row>
    <row r="757" ht="11.25">
      <c r="F757" s="146"/>
    </row>
    <row r="758" ht="11.25">
      <c r="F758" s="146"/>
    </row>
    <row r="759" ht="11.25">
      <c r="F759" s="146"/>
    </row>
    <row r="760" ht="11.25">
      <c r="F760" s="146"/>
    </row>
    <row r="761" ht="11.25">
      <c r="F761" s="146"/>
    </row>
    <row r="762" ht="11.25">
      <c r="F762" s="146"/>
    </row>
    <row r="763" ht="11.25">
      <c r="F763" s="146"/>
    </row>
    <row r="764" ht="11.25">
      <c r="F764" s="146"/>
    </row>
    <row r="765" ht="11.25">
      <c r="F765" s="146"/>
    </row>
    <row r="766" ht="11.25">
      <c r="F766" s="146"/>
    </row>
    <row r="767" ht="11.25">
      <c r="F767" s="146"/>
    </row>
    <row r="768" ht="11.25">
      <c r="F768" s="146"/>
    </row>
    <row r="769" ht="11.25">
      <c r="F769" s="146"/>
    </row>
    <row r="770" ht="11.25">
      <c r="F770" s="146"/>
    </row>
    <row r="771" ht="11.25">
      <c r="F771" s="146"/>
    </row>
    <row r="772" ht="11.25">
      <c r="F772" s="146"/>
    </row>
    <row r="773" ht="11.25">
      <c r="F773" s="146"/>
    </row>
    <row r="774" ht="11.25">
      <c r="F774" s="146"/>
    </row>
    <row r="775" ht="11.25">
      <c r="F775" s="146"/>
    </row>
    <row r="776" ht="11.25">
      <c r="F776" s="146"/>
    </row>
    <row r="777" ht="11.25">
      <c r="F777" s="146"/>
    </row>
    <row r="778" ht="11.25">
      <c r="F778" s="146"/>
    </row>
    <row r="779" ht="11.25">
      <c r="F779" s="146"/>
    </row>
    <row r="780" ht="11.25">
      <c r="F780" s="146"/>
    </row>
    <row r="781" ht="11.25">
      <c r="F781" s="146"/>
    </row>
    <row r="782" ht="11.25">
      <c r="F782" s="146"/>
    </row>
    <row r="783" ht="11.25">
      <c r="F783" s="146"/>
    </row>
    <row r="784" ht="11.25">
      <c r="F784" s="146"/>
    </row>
    <row r="785" ht="11.25">
      <c r="F785" s="146"/>
    </row>
    <row r="786" ht="11.25">
      <c r="F786" s="146"/>
    </row>
    <row r="787" ht="11.25">
      <c r="F787" s="146"/>
    </row>
    <row r="788" ht="11.25">
      <c r="F788" s="146"/>
    </row>
    <row r="789" ht="11.25">
      <c r="F789" s="146"/>
    </row>
    <row r="790" ht="11.25">
      <c r="F790" s="146"/>
    </row>
    <row r="791" ht="11.25">
      <c r="F791" s="146"/>
    </row>
    <row r="792" ht="11.25">
      <c r="F792" s="146"/>
    </row>
    <row r="793" ht="11.25">
      <c r="F793" s="146"/>
    </row>
    <row r="794" ht="11.25">
      <c r="F794" s="146"/>
    </row>
    <row r="795" ht="11.25">
      <c r="F795" s="146"/>
    </row>
    <row r="796" ht="11.25">
      <c r="F796" s="146"/>
    </row>
    <row r="797" ht="11.25">
      <c r="F797" s="146"/>
    </row>
    <row r="798" ht="11.25">
      <c r="F798" s="146"/>
    </row>
    <row r="799" ht="11.25">
      <c r="F799" s="146"/>
    </row>
    <row r="800" ht="11.25">
      <c r="F800" s="146"/>
    </row>
    <row r="801" ht="11.25">
      <c r="F801" s="146"/>
    </row>
    <row r="802" ht="11.25">
      <c r="F802" s="146"/>
    </row>
    <row r="803" ht="11.25">
      <c r="F803" s="146"/>
    </row>
    <row r="804" ht="11.25">
      <c r="F804" s="146"/>
    </row>
    <row r="805" ht="11.25">
      <c r="F805" s="146"/>
    </row>
    <row r="806" ht="11.25">
      <c r="F806" s="146"/>
    </row>
    <row r="807" ht="11.25">
      <c r="F807" s="146"/>
    </row>
    <row r="808" ht="11.25">
      <c r="F808" s="146"/>
    </row>
    <row r="809" ht="11.25">
      <c r="F809" s="146"/>
    </row>
    <row r="810" ht="11.25">
      <c r="F810" s="146"/>
    </row>
    <row r="811" ht="11.25">
      <c r="F811" s="146"/>
    </row>
    <row r="812" ht="11.25">
      <c r="F812" s="146"/>
    </row>
    <row r="813" ht="11.25">
      <c r="F813" s="146"/>
    </row>
    <row r="814" ht="11.25">
      <c r="F814" s="146"/>
    </row>
    <row r="815" ht="11.25">
      <c r="F815" s="146"/>
    </row>
    <row r="816" ht="11.25">
      <c r="F816" s="146"/>
    </row>
    <row r="817" ht="11.25">
      <c r="F817" s="146"/>
    </row>
    <row r="818" ht="11.25">
      <c r="F818" s="146"/>
    </row>
    <row r="819" ht="11.25">
      <c r="F819" s="146"/>
    </row>
    <row r="820" ht="11.25">
      <c r="F820" s="146"/>
    </row>
    <row r="821" ht="11.25">
      <c r="F821" s="146"/>
    </row>
    <row r="822" ht="11.25">
      <c r="F822" s="146"/>
    </row>
    <row r="823" ht="11.25">
      <c r="F823" s="146"/>
    </row>
    <row r="824" ht="11.25">
      <c r="F824" s="146"/>
    </row>
    <row r="825" ht="11.25">
      <c r="F825" s="146"/>
    </row>
    <row r="826" ht="11.25">
      <c r="F826" s="146"/>
    </row>
    <row r="827" ht="11.25">
      <c r="F827" s="146"/>
    </row>
    <row r="828" ht="11.25">
      <c r="F828" s="146"/>
    </row>
    <row r="829" ht="11.25">
      <c r="F829" s="146"/>
    </row>
    <row r="830" ht="11.25">
      <c r="F830" s="146"/>
    </row>
    <row r="831" ht="11.25">
      <c r="F831" s="146"/>
    </row>
    <row r="832" ht="11.25">
      <c r="F832" s="146"/>
    </row>
    <row r="833" ht="11.25">
      <c r="F833" s="146"/>
    </row>
    <row r="834" ht="11.25">
      <c r="F834" s="146"/>
    </row>
    <row r="835" ht="11.25">
      <c r="F835" s="146"/>
    </row>
    <row r="836" ht="11.25">
      <c r="F836" s="146"/>
    </row>
    <row r="837" ht="11.25">
      <c r="F837" s="146"/>
    </row>
    <row r="838" ht="11.25">
      <c r="F838" s="146"/>
    </row>
    <row r="839" ht="11.25">
      <c r="F839" s="146"/>
    </row>
    <row r="840" ht="11.25">
      <c r="F840" s="146"/>
    </row>
    <row r="841" ht="11.25">
      <c r="F841" s="146"/>
    </row>
    <row r="842" ht="11.25">
      <c r="F842" s="146"/>
    </row>
    <row r="843" ht="11.25">
      <c r="F843" s="146"/>
    </row>
    <row r="844" ht="11.25">
      <c r="F844" s="146"/>
    </row>
    <row r="845" ht="11.25">
      <c r="F845" s="146"/>
    </row>
    <row r="846" ht="11.25">
      <c r="F846" s="146"/>
    </row>
    <row r="847" ht="11.25">
      <c r="F847" s="146"/>
    </row>
    <row r="848" ht="11.25">
      <c r="F848" s="146"/>
    </row>
    <row r="849" ht="11.25">
      <c r="F849" s="146"/>
    </row>
    <row r="850" ht="11.25">
      <c r="F850" s="146"/>
    </row>
    <row r="851" ht="11.25">
      <c r="F851" s="146"/>
    </row>
    <row r="852" ht="11.25">
      <c r="F852" s="146"/>
    </row>
    <row r="853" ht="11.25">
      <c r="F853" s="146"/>
    </row>
    <row r="854" ht="11.25">
      <c r="F854" s="146"/>
    </row>
    <row r="855" ht="11.25">
      <c r="F855" s="146"/>
    </row>
    <row r="856" ht="11.25">
      <c r="F856" s="146"/>
    </row>
    <row r="857" ht="11.25">
      <c r="F857" s="146"/>
    </row>
    <row r="858" ht="11.25">
      <c r="F858" s="146"/>
    </row>
    <row r="859" ht="11.25">
      <c r="F859" s="146"/>
    </row>
    <row r="860" ht="11.25">
      <c r="F860" s="146"/>
    </row>
    <row r="861" ht="11.25">
      <c r="F861" s="146"/>
    </row>
    <row r="862" ht="11.25">
      <c r="F862" s="146"/>
    </row>
    <row r="863" ht="11.25">
      <c r="F863" s="146"/>
    </row>
    <row r="864" ht="11.25">
      <c r="F864" s="146"/>
    </row>
    <row r="865" ht="11.25">
      <c r="F865" s="146"/>
    </row>
    <row r="866" ht="11.25">
      <c r="F866" s="146"/>
    </row>
    <row r="867" ht="11.25">
      <c r="F867" s="146"/>
    </row>
    <row r="868" ht="11.25">
      <c r="F868" s="146"/>
    </row>
    <row r="869" ht="11.25">
      <c r="F869" s="146"/>
    </row>
    <row r="870" ht="11.25">
      <c r="F870" s="146"/>
    </row>
    <row r="871" ht="11.25">
      <c r="F871" s="146"/>
    </row>
    <row r="872" ht="11.25">
      <c r="F872" s="146"/>
    </row>
    <row r="873" ht="11.25">
      <c r="F873" s="146"/>
    </row>
    <row r="874" ht="11.25">
      <c r="F874" s="146"/>
    </row>
    <row r="875" ht="11.25">
      <c r="F875" s="146"/>
    </row>
    <row r="876" ht="11.25">
      <c r="F876" s="146"/>
    </row>
    <row r="877" ht="11.25">
      <c r="F877" s="146"/>
    </row>
    <row r="878" ht="11.25">
      <c r="F878" s="146"/>
    </row>
    <row r="879" ht="11.25">
      <c r="F879" s="146"/>
    </row>
    <row r="880" ht="11.25">
      <c r="F880" s="146"/>
    </row>
    <row r="881" ht="11.25">
      <c r="F881" s="146"/>
    </row>
    <row r="882" ht="11.25">
      <c r="F882" s="146"/>
    </row>
    <row r="883" ht="11.25">
      <c r="F883" s="146"/>
    </row>
    <row r="884" ht="11.25">
      <c r="F884" s="146"/>
    </row>
    <row r="885" ht="11.25">
      <c r="F885" s="146"/>
    </row>
    <row r="886" ht="11.25">
      <c r="F886" s="146"/>
    </row>
    <row r="887" ht="11.25">
      <c r="F887" s="146"/>
    </row>
    <row r="888" ht="11.25">
      <c r="F888" s="146"/>
    </row>
    <row r="889" ht="11.25">
      <c r="F889" s="146"/>
    </row>
    <row r="890" ht="11.25">
      <c r="F890" s="146"/>
    </row>
    <row r="891" ht="11.25">
      <c r="F891" s="146"/>
    </row>
    <row r="892" ht="11.25">
      <c r="F892" s="146"/>
    </row>
    <row r="893" ht="11.25">
      <c r="F893" s="146"/>
    </row>
    <row r="894" ht="11.25">
      <c r="F894" s="146"/>
    </row>
    <row r="895" ht="11.25">
      <c r="F895" s="146"/>
    </row>
    <row r="896" ht="11.25">
      <c r="F896" s="146"/>
    </row>
    <row r="897" ht="11.25">
      <c r="F897" s="146"/>
    </row>
    <row r="898" ht="11.25">
      <c r="F898" s="146"/>
    </row>
    <row r="899" ht="11.25">
      <c r="F899" s="146"/>
    </row>
    <row r="900" ht="11.25">
      <c r="F900" s="146"/>
    </row>
    <row r="901" ht="11.25">
      <c r="F901" s="146"/>
    </row>
    <row r="902" ht="11.25">
      <c r="F902" s="146"/>
    </row>
    <row r="903" ht="11.25">
      <c r="F903" s="146"/>
    </row>
    <row r="904" ht="11.25">
      <c r="F904" s="146"/>
    </row>
    <row r="905" ht="11.25">
      <c r="F905" s="146"/>
    </row>
    <row r="906" ht="11.25">
      <c r="F906" s="146"/>
    </row>
    <row r="907" ht="11.25">
      <c r="F907" s="146"/>
    </row>
    <row r="908" ht="11.25">
      <c r="F908" s="146"/>
    </row>
    <row r="909" ht="11.25">
      <c r="F909" s="146"/>
    </row>
    <row r="910" ht="11.25">
      <c r="F910" s="146"/>
    </row>
    <row r="911" ht="11.25">
      <c r="F911" s="146"/>
    </row>
    <row r="912" ht="11.25">
      <c r="F912" s="146"/>
    </row>
    <row r="913" ht="11.25">
      <c r="F913" s="146"/>
    </row>
    <row r="914" ht="11.25">
      <c r="F914" s="146"/>
    </row>
    <row r="915" ht="11.25">
      <c r="F915" s="146"/>
    </row>
    <row r="916" ht="11.25">
      <c r="F916" s="146"/>
    </row>
    <row r="917" ht="11.25">
      <c r="F917" s="146"/>
    </row>
    <row r="918" ht="11.25">
      <c r="F918" s="146"/>
    </row>
    <row r="919" ht="11.25">
      <c r="F919" s="146"/>
    </row>
    <row r="920" ht="11.25">
      <c r="F920" s="146"/>
    </row>
    <row r="921" ht="11.25">
      <c r="F921" s="146"/>
    </row>
    <row r="922" ht="11.25">
      <c r="F922" s="146"/>
    </row>
    <row r="923" ht="11.25">
      <c r="F923" s="146"/>
    </row>
    <row r="924" ht="11.25">
      <c r="F924" s="146"/>
    </row>
    <row r="925" ht="11.25">
      <c r="F925" s="146"/>
    </row>
    <row r="926" ht="11.25">
      <c r="F926" s="146"/>
    </row>
    <row r="927" ht="11.25">
      <c r="F927" s="146"/>
    </row>
    <row r="928" ht="11.25">
      <c r="F928" s="146"/>
    </row>
    <row r="929" ht="11.25">
      <c r="F929" s="146"/>
    </row>
    <row r="930" ht="11.25">
      <c r="F930" s="146"/>
    </row>
    <row r="931" ht="11.25">
      <c r="F931" s="146"/>
    </row>
    <row r="932" ht="11.25">
      <c r="F932" s="146"/>
    </row>
    <row r="933" ht="11.25">
      <c r="F933" s="146"/>
    </row>
    <row r="934" ht="11.25">
      <c r="F934" s="146"/>
    </row>
    <row r="935" ht="11.25">
      <c r="F935" s="146"/>
    </row>
    <row r="936" ht="11.25">
      <c r="F936" s="146"/>
    </row>
    <row r="937" ht="11.25">
      <c r="F937" s="146"/>
    </row>
    <row r="938" ht="11.25">
      <c r="F938" s="146"/>
    </row>
    <row r="939" ht="11.25">
      <c r="F939" s="146"/>
    </row>
    <row r="940" ht="11.25">
      <c r="F940" s="146"/>
    </row>
    <row r="941" ht="11.25">
      <c r="F941" s="146"/>
    </row>
    <row r="942" ht="11.25">
      <c r="F942" s="146"/>
    </row>
    <row r="943" ht="11.25">
      <c r="F943" s="146"/>
    </row>
    <row r="944" ht="11.25">
      <c r="F944" s="146"/>
    </row>
    <row r="945" ht="11.25">
      <c r="F945" s="146"/>
    </row>
    <row r="946" ht="11.25">
      <c r="F946" s="146"/>
    </row>
    <row r="947" ht="11.25">
      <c r="F947" s="146"/>
    </row>
    <row r="948" ht="11.25">
      <c r="F948" s="146"/>
    </row>
    <row r="949" ht="11.25">
      <c r="F949" s="146"/>
    </row>
    <row r="950" ht="11.25">
      <c r="F950" s="146"/>
    </row>
    <row r="951" ht="11.25">
      <c r="F951" s="146"/>
    </row>
    <row r="952" ht="11.25">
      <c r="F952" s="146"/>
    </row>
    <row r="953" ht="11.25">
      <c r="F953" s="146"/>
    </row>
    <row r="954" ht="11.25">
      <c r="F954" s="146"/>
    </row>
    <row r="955" ht="11.25">
      <c r="F955" s="146"/>
    </row>
    <row r="956" ht="11.25">
      <c r="F956" s="146"/>
    </row>
    <row r="957" ht="11.25">
      <c r="F957" s="146"/>
    </row>
    <row r="958" ht="11.25">
      <c r="F958" s="146"/>
    </row>
    <row r="959" ht="11.25">
      <c r="F959" s="146"/>
    </row>
    <row r="960" ht="11.25">
      <c r="F960" s="146"/>
    </row>
    <row r="961" ht="11.25">
      <c r="F961" s="146"/>
    </row>
    <row r="962" ht="11.25">
      <c r="F962" s="146"/>
    </row>
    <row r="963" ht="11.25">
      <c r="F963" s="146"/>
    </row>
    <row r="964" ht="11.25">
      <c r="F964" s="146"/>
    </row>
    <row r="965" ht="11.25">
      <c r="F965" s="146"/>
    </row>
    <row r="966" ht="11.25">
      <c r="F966" s="146"/>
    </row>
    <row r="967" ht="11.25">
      <c r="F967" s="146"/>
    </row>
    <row r="968" ht="11.25">
      <c r="F968" s="146"/>
    </row>
    <row r="969" ht="11.25">
      <c r="F969" s="146"/>
    </row>
    <row r="970" ht="11.25">
      <c r="F970" s="146"/>
    </row>
    <row r="971" ht="11.25">
      <c r="F971" s="146"/>
    </row>
    <row r="972" ht="11.25">
      <c r="F972" s="146"/>
    </row>
    <row r="973" ht="11.25">
      <c r="F973" s="146"/>
    </row>
    <row r="974" ht="11.25">
      <c r="F974" s="146"/>
    </row>
    <row r="975" ht="11.25">
      <c r="F975" s="146"/>
    </row>
    <row r="976" ht="11.25">
      <c r="F976" s="146"/>
    </row>
    <row r="977" ht="11.25">
      <c r="F977" s="146"/>
    </row>
    <row r="978" ht="11.25">
      <c r="F978" s="146"/>
    </row>
    <row r="979" ht="11.25">
      <c r="F979" s="146"/>
    </row>
    <row r="980" ht="11.25">
      <c r="F980" s="146"/>
    </row>
    <row r="981" ht="11.25">
      <c r="F981" s="146"/>
    </row>
    <row r="982" ht="11.25">
      <c r="F982" s="146"/>
    </row>
    <row r="983" ht="11.25">
      <c r="F983" s="146"/>
    </row>
    <row r="984" ht="11.25">
      <c r="F984" s="146"/>
    </row>
    <row r="985" ht="11.25">
      <c r="F985" s="146"/>
    </row>
    <row r="986" ht="11.25">
      <c r="F986" s="146"/>
    </row>
    <row r="987" ht="11.25">
      <c r="F987" s="146"/>
    </row>
    <row r="988" ht="11.25">
      <c r="F988" s="146"/>
    </row>
    <row r="989" ht="11.25">
      <c r="F989" s="146"/>
    </row>
    <row r="990" ht="11.25">
      <c r="F990" s="146"/>
    </row>
    <row r="991" ht="11.25">
      <c r="F991" s="146"/>
    </row>
    <row r="992" ht="11.25">
      <c r="F992" s="146"/>
    </row>
    <row r="993" ht="11.25">
      <c r="F993" s="146"/>
    </row>
    <row r="994" ht="11.25">
      <c r="F994" s="146"/>
    </row>
    <row r="995" ht="11.25">
      <c r="F995" s="146"/>
    </row>
    <row r="996" ht="11.25">
      <c r="F996" s="146"/>
    </row>
    <row r="997" ht="11.25">
      <c r="F997" s="146"/>
    </row>
    <row r="998" ht="11.25">
      <c r="F998" s="146"/>
    </row>
    <row r="999" ht="11.25">
      <c r="F999" s="146"/>
    </row>
    <row r="1000" ht="11.25">
      <c r="F1000" s="146"/>
    </row>
    <row r="1001" ht="11.25">
      <c r="F1001" s="146"/>
    </row>
    <row r="1002" ht="11.25">
      <c r="F1002" s="146"/>
    </row>
    <row r="1003" ht="11.25">
      <c r="F1003" s="146"/>
    </row>
    <row r="1004" ht="11.25">
      <c r="F1004" s="146"/>
    </row>
    <row r="1005" ht="11.25">
      <c r="F1005" s="146"/>
    </row>
    <row r="1006" ht="11.25">
      <c r="F1006" s="146"/>
    </row>
    <row r="1007" ht="11.25">
      <c r="F1007" s="146"/>
    </row>
    <row r="1008" ht="11.25">
      <c r="F1008" s="146"/>
    </row>
    <row r="1009" ht="11.25">
      <c r="F1009" s="146"/>
    </row>
    <row r="1010" ht="11.25">
      <c r="F1010" s="146"/>
    </row>
    <row r="1011" ht="11.25">
      <c r="F1011" s="146"/>
    </row>
    <row r="1012" ht="11.25">
      <c r="F1012" s="146"/>
    </row>
    <row r="1013" ht="11.25">
      <c r="F1013" s="146"/>
    </row>
    <row r="1014" ht="11.25">
      <c r="F1014" s="146"/>
    </row>
    <row r="1015" ht="11.25">
      <c r="F1015" s="146"/>
    </row>
    <row r="1016" ht="11.25">
      <c r="F1016" s="146"/>
    </row>
    <row r="1017" ht="11.25">
      <c r="F1017" s="146"/>
    </row>
    <row r="1018" ht="11.25">
      <c r="F1018" s="146"/>
    </row>
    <row r="1019" ht="11.25">
      <c r="F1019" s="146"/>
    </row>
    <row r="1020" ht="11.25">
      <c r="F1020" s="146"/>
    </row>
    <row r="1021" ht="11.25">
      <c r="F1021" s="146"/>
    </row>
    <row r="1022" ht="11.25">
      <c r="F1022" s="146"/>
    </row>
    <row r="1023" ht="11.25">
      <c r="F1023" s="146"/>
    </row>
    <row r="1024" ht="11.25">
      <c r="F1024" s="146"/>
    </row>
    <row r="1025" ht="11.25">
      <c r="F1025" s="146"/>
    </row>
    <row r="1026" ht="11.25">
      <c r="F1026" s="146"/>
    </row>
    <row r="1027" ht="11.25">
      <c r="F1027" s="146"/>
    </row>
    <row r="1028" ht="11.25">
      <c r="F1028" s="146"/>
    </row>
    <row r="1029" ht="11.25">
      <c r="F1029" s="146"/>
    </row>
    <row r="1030" ht="11.25">
      <c r="F1030" s="146"/>
    </row>
    <row r="1031" ht="11.25">
      <c r="F1031" s="146"/>
    </row>
    <row r="1032" ht="11.25">
      <c r="F1032" s="146"/>
    </row>
    <row r="1033" ht="11.25">
      <c r="F1033" s="146"/>
    </row>
    <row r="1034" ht="11.25">
      <c r="F1034" s="146"/>
    </row>
    <row r="1035" ht="11.25">
      <c r="F1035" s="146"/>
    </row>
    <row r="1036" ht="11.25">
      <c r="F1036" s="146"/>
    </row>
    <row r="1037" ht="11.25">
      <c r="F1037" s="146"/>
    </row>
    <row r="1038" ht="11.25">
      <c r="F1038" s="146"/>
    </row>
    <row r="1039" ht="11.25">
      <c r="F1039" s="146"/>
    </row>
    <row r="1040" ht="11.25">
      <c r="F1040" s="146"/>
    </row>
    <row r="1041" ht="11.25">
      <c r="F1041" s="146"/>
    </row>
    <row r="1042" ht="11.25">
      <c r="F1042" s="146"/>
    </row>
    <row r="1043" ht="11.25">
      <c r="F1043" s="146"/>
    </row>
    <row r="1044" ht="11.25">
      <c r="F1044" s="146"/>
    </row>
    <row r="1045" ht="11.25">
      <c r="F1045" s="146"/>
    </row>
    <row r="1046" ht="11.25">
      <c r="F1046" s="146"/>
    </row>
    <row r="1047" ht="11.25">
      <c r="F1047" s="146"/>
    </row>
    <row r="1048" ht="11.25">
      <c r="F1048" s="146"/>
    </row>
    <row r="1049" ht="11.25">
      <c r="F1049" s="146"/>
    </row>
    <row r="1050" ht="11.25">
      <c r="F1050" s="146"/>
    </row>
    <row r="1051" ht="11.25">
      <c r="F1051" s="146"/>
    </row>
    <row r="1052" ht="11.25">
      <c r="F1052" s="146"/>
    </row>
    <row r="1053" ht="11.25">
      <c r="F1053" s="146"/>
    </row>
    <row r="1054" ht="11.25">
      <c r="F1054" s="146"/>
    </row>
    <row r="1055" ht="11.25">
      <c r="F1055" s="146"/>
    </row>
    <row r="1056" ht="11.25">
      <c r="F1056" s="146"/>
    </row>
    <row r="1057" ht="11.25">
      <c r="F1057" s="146"/>
    </row>
    <row r="1058" ht="11.25">
      <c r="F1058" s="146"/>
    </row>
    <row r="1059" ht="11.25">
      <c r="F1059" s="146"/>
    </row>
    <row r="1060" ht="11.25">
      <c r="F1060" s="146"/>
    </row>
    <row r="1061" ht="11.25">
      <c r="F1061" s="146"/>
    </row>
    <row r="1062" ht="11.25">
      <c r="F1062" s="146"/>
    </row>
    <row r="1063" ht="11.25">
      <c r="F1063" s="146"/>
    </row>
    <row r="1064" ht="11.25">
      <c r="F1064" s="146"/>
    </row>
    <row r="1065" ht="11.25">
      <c r="F1065" s="146"/>
    </row>
    <row r="1066" ht="11.25">
      <c r="F1066" s="146"/>
    </row>
    <row r="1067" ht="11.25">
      <c r="F1067" s="146"/>
    </row>
    <row r="1068" ht="11.25">
      <c r="F1068" s="146"/>
    </row>
    <row r="1069" ht="11.25">
      <c r="F1069" s="146"/>
    </row>
    <row r="1070" ht="11.25">
      <c r="F1070" s="146"/>
    </row>
    <row r="1071" ht="11.25">
      <c r="F1071" s="146"/>
    </row>
    <row r="1072" ht="11.25">
      <c r="F1072" s="146"/>
    </row>
    <row r="1073" ht="11.25">
      <c r="F1073" s="146"/>
    </row>
    <row r="1074" ht="11.25">
      <c r="F1074" s="146"/>
    </row>
    <row r="1075" ht="11.25">
      <c r="F1075" s="146"/>
    </row>
    <row r="1076" ht="11.25">
      <c r="F1076" s="146"/>
    </row>
    <row r="1077" ht="11.25">
      <c r="F1077" s="146"/>
    </row>
    <row r="1078" ht="11.25">
      <c r="F1078" s="146"/>
    </row>
    <row r="1079" ht="11.25">
      <c r="F1079" s="146"/>
    </row>
    <row r="1080" ht="11.25">
      <c r="F1080" s="146"/>
    </row>
    <row r="1081" ht="11.25">
      <c r="F1081" s="146"/>
    </row>
    <row r="1082" ht="11.25">
      <c r="F1082" s="146"/>
    </row>
    <row r="1083" ht="11.25">
      <c r="F1083" s="146"/>
    </row>
    <row r="1084" ht="11.25">
      <c r="F1084" s="146"/>
    </row>
    <row r="1085" ht="11.25">
      <c r="F1085" s="146"/>
    </row>
    <row r="1086" ht="11.25">
      <c r="F1086" s="146"/>
    </row>
    <row r="1087" ht="11.25">
      <c r="F1087" s="146"/>
    </row>
    <row r="1088" ht="11.25">
      <c r="F1088" s="146"/>
    </row>
    <row r="1089" ht="11.25">
      <c r="F1089" s="146"/>
    </row>
    <row r="1090" ht="11.25">
      <c r="F1090" s="146"/>
    </row>
    <row r="1091" ht="11.25">
      <c r="F1091" s="146"/>
    </row>
    <row r="1092" ht="11.25">
      <c r="F1092" s="146"/>
    </row>
    <row r="1093" ht="11.25">
      <c r="F1093" s="146"/>
    </row>
    <row r="1094" ht="11.25">
      <c r="F1094" s="146"/>
    </row>
    <row r="1095" ht="11.25">
      <c r="F1095" s="146"/>
    </row>
    <row r="1096" ht="11.25">
      <c r="F1096" s="146"/>
    </row>
    <row r="1097" ht="11.25">
      <c r="F1097" s="146"/>
    </row>
    <row r="1098" ht="11.25">
      <c r="F1098" s="146"/>
    </row>
    <row r="1099" ht="11.25">
      <c r="F1099" s="146"/>
    </row>
    <row r="1100" ht="11.25">
      <c r="F1100" s="146"/>
    </row>
    <row r="1101" ht="11.25">
      <c r="F1101" s="146"/>
    </row>
    <row r="1102" ht="11.25">
      <c r="F1102" s="146"/>
    </row>
    <row r="1103" ht="11.25">
      <c r="F1103" s="146"/>
    </row>
    <row r="1104" ht="11.25">
      <c r="F1104" s="146"/>
    </row>
    <row r="1105" ht="11.25">
      <c r="F1105" s="146"/>
    </row>
    <row r="1106" ht="11.25">
      <c r="F1106" s="146"/>
    </row>
    <row r="1107" ht="11.25">
      <c r="F1107" s="146"/>
    </row>
    <row r="1108" ht="11.25">
      <c r="F1108" s="146"/>
    </row>
    <row r="1109" ht="11.25">
      <c r="F1109" s="146"/>
    </row>
    <row r="1110" ht="11.25">
      <c r="F1110" s="146"/>
    </row>
    <row r="1111" ht="11.25">
      <c r="F1111" s="146"/>
    </row>
    <row r="1112" ht="11.25">
      <c r="F1112" s="146"/>
    </row>
    <row r="1113" ht="11.25">
      <c r="F1113" s="146"/>
    </row>
    <row r="1114" ht="11.25">
      <c r="F1114" s="146"/>
    </row>
    <row r="1115" ht="11.25">
      <c r="F1115" s="146"/>
    </row>
    <row r="1116" ht="11.25">
      <c r="F1116" s="146"/>
    </row>
    <row r="1117" ht="11.25">
      <c r="F1117" s="146"/>
    </row>
    <row r="1118" ht="11.25">
      <c r="F1118" s="146"/>
    </row>
    <row r="1119" ht="11.25">
      <c r="F1119" s="146"/>
    </row>
    <row r="1120" ht="11.25">
      <c r="F1120" s="146"/>
    </row>
    <row r="1121" ht="11.25">
      <c r="F1121" s="146"/>
    </row>
    <row r="1122" ht="11.25">
      <c r="F1122" s="146"/>
    </row>
    <row r="1123" ht="11.25">
      <c r="F1123" s="146"/>
    </row>
    <row r="1124" ht="11.25">
      <c r="F1124" s="146"/>
    </row>
    <row r="1125" ht="11.25">
      <c r="F1125" s="146"/>
    </row>
    <row r="1126" ht="11.25">
      <c r="F1126" s="146"/>
    </row>
    <row r="1127" ht="11.25">
      <c r="F1127" s="146"/>
    </row>
    <row r="1128" ht="11.25">
      <c r="F1128" s="146"/>
    </row>
    <row r="1129" ht="11.25">
      <c r="F1129" s="146"/>
    </row>
    <row r="1130" ht="11.25">
      <c r="F1130" s="146"/>
    </row>
    <row r="1131" ht="11.25">
      <c r="F1131" s="146"/>
    </row>
    <row r="1132" ht="11.25">
      <c r="F1132" s="146"/>
    </row>
    <row r="1133" ht="11.25">
      <c r="F1133" s="146"/>
    </row>
    <row r="1134" ht="11.25">
      <c r="F1134" s="146"/>
    </row>
    <row r="1135" ht="11.25">
      <c r="F1135" s="146"/>
    </row>
    <row r="1136" ht="11.25">
      <c r="F1136" s="146"/>
    </row>
    <row r="1137" ht="11.25">
      <c r="F1137" s="146"/>
    </row>
    <row r="1138" ht="11.25">
      <c r="F1138" s="146"/>
    </row>
    <row r="1139" ht="11.25">
      <c r="F1139" s="146"/>
    </row>
    <row r="1140" ht="11.25">
      <c r="F1140" s="146"/>
    </row>
    <row r="1141" ht="11.25">
      <c r="F1141" s="146"/>
    </row>
    <row r="1142" ht="11.25">
      <c r="F1142" s="146"/>
    </row>
    <row r="1143" ht="11.25">
      <c r="F1143" s="146"/>
    </row>
    <row r="1144" ht="11.25">
      <c r="F1144" s="146"/>
    </row>
    <row r="1145" ht="11.25">
      <c r="F1145" s="146"/>
    </row>
    <row r="1146" ht="11.25">
      <c r="F1146" s="146"/>
    </row>
    <row r="1147" ht="11.25">
      <c r="F1147" s="146"/>
    </row>
    <row r="1148" ht="11.25">
      <c r="F1148" s="146"/>
    </row>
    <row r="1149" ht="11.25">
      <c r="F1149" s="146"/>
    </row>
    <row r="1150" ht="11.25">
      <c r="F1150" s="146"/>
    </row>
    <row r="1151" ht="11.25">
      <c r="F1151" s="146"/>
    </row>
    <row r="1152" ht="11.25">
      <c r="F1152" s="146"/>
    </row>
    <row r="1153" ht="11.25">
      <c r="F1153" s="146"/>
    </row>
    <row r="1154" ht="11.25">
      <c r="F1154" s="146"/>
    </row>
    <row r="1155" ht="11.25">
      <c r="F1155" s="146"/>
    </row>
    <row r="1156" ht="11.25">
      <c r="F1156" s="146"/>
    </row>
    <row r="1157" ht="11.25">
      <c r="F1157" s="146"/>
    </row>
    <row r="1158" ht="11.25">
      <c r="F1158" s="146"/>
    </row>
    <row r="1159" ht="11.25">
      <c r="F1159" s="146"/>
    </row>
    <row r="1160" ht="11.25">
      <c r="F1160" s="146"/>
    </row>
    <row r="1161" ht="11.25">
      <c r="F1161" s="146"/>
    </row>
    <row r="1162" ht="11.25">
      <c r="F1162" s="146"/>
    </row>
    <row r="1163" ht="11.25">
      <c r="F1163" s="146"/>
    </row>
    <row r="1164" ht="11.25">
      <c r="F1164" s="146"/>
    </row>
    <row r="1165" ht="11.25">
      <c r="F1165" s="146"/>
    </row>
    <row r="1166" ht="11.25">
      <c r="F1166" s="146"/>
    </row>
    <row r="1167" ht="11.25">
      <c r="F1167" s="146"/>
    </row>
    <row r="1168" ht="11.25">
      <c r="F1168" s="146"/>
    </row>
    <row r="1169" ht="11.25">
      <c r="F1169" s="146"/>
    </row>
    <row r="1170" ht="11.25">
      <c r="F1170" s="146"/>
    </row>
    <row r="1171" ht="11.25">
      <c r="F1171" s="146"/>
    </row>
    <row r="1172" ht="11.25">
      <c r="F1172" s="146"/>
    </row>
    <row r="1173" ht="11.25">
      <c r="F1173" s="146"/>
    </row>
    <row r="1174" ht="11.25">
      <c r="F1174" s="146"/>
    </row>
    <row r="1175" ht="11.25">
      <c r="F1175" s="146"/>
    </row>
    <row r="1176" ht="11.25">
      <c r="F1176" s="146"/>
    </row>
    <row r="1177" ht="11.25">
      <c r="F1177" s="146"/>
    </row>
    <row r="1178" ht="11.25">
      <c r="F1178" s="146"/>
    </row>
    <row r="1179" ht="11.25">
      <c r="F1179" s="146"/>
    </row>
    <row r="1180" ht="11.25">
      <c r="F1180" s="146"/>
    </row>
    <row r="1181" ht="11.25">
      <c r="F1181" s="146"/>
    </row>
    <row r="1182" ht="11.25">
      <c r="F1182" s="146"/>
    </row>
    <row r="1183" ht="11.25">
      <c r="F1183" s="146"/>
    </row>
    <row r="1184" ht="11.25">
      <c r="F1184" s="146"/>
    </row>
    <row r="1185" ht="11.25">
      <c r="F1185" s="146"/>
    </row>
    <row r="1186" ht="11.25">
      <c r="F1186" s="146"/>
    </row>
    <row r="1187" ht="11.25">
      <c r="F1187" s="146"/>
    </row>
    <row r="1188" ht="11.25">
      <c r="F1188" s="146"/>
    </row>
    <row r="1189" ht="11.25">
      <c r="F1189" s="146"/>
    </row>
    <row r="1190" ht="11.25">
      <c r="F1190" s="146"/>
    </row>
    <row r="1191" ht="11.25">
      <c r="F1191" s="146"/>
    </row>
    <row r="1192" ht="11.25">
      <c r="F1192" s="146"/>
    </row>
    <row r="1193" ht="11.25">
      <c r="F1193" s="146"/>
    </row>
    <row r="1194" ht="11.25">
      <c r="F1194" s="146"/>
    </row>
    <row r="1195" ht="11.25">
      <c r="F1195" s="146"/>
    </row>
    <row r="1196" ht="11.25">
      <c r="F1196" s="146"/>
    </row>
    <row r="1197" ht="11.25">
      <c r="F1197" s="146"/>
    </row>
    <row r="1198" ht="11.25">
      <c r="F1198" s="146"/>
    </row>
    <row r="1199" ht="11.25">
      <c r="F1199" s="146"/>
    </row>
    <row r="1200" ht="11.25">
      <c r="F1200" s="146"/>
    </row>
    <row r="1201" ht="11.25">
      <c r="F1201" s="146"/>
    </row>
    <row r="1202" ht="11.25">
      <c r="F1202" s="146"/>
    </row>
    <row r="1203" ht="11.25">
      <c r="F1203" s="146"/>
    </row>
    <row r="1204" ht="11.25">
      <c r="F1204" s="146"/>
    </row>
    <row r="1205" ht="11.25">
      <c r="F1205" s="146"/>
    </row>
    <row r="1206" ht="11.25">
      <c r="F1206" s="146"/>
    </row>
    <row r="1207" ht="11.25">
      <c r="F1207" s="146"/>
    </row>
    <row r="1208" ht="11.25">
      <c r="F1208" s="146"/>
    </row>
    <row r="1209" ht="11.25">
      <c r="F1209" s="146"/>
    </row>
    <row r="1210" ht="11.25">
      <c r="F1210" s="146"/>
    </row>
    <row r="1211" ht="11.25">
      <c r="F1211" s="146"/>
    </row>
    <row r="1212" ht="11.25">
      <c r="F1212" s="146"/>
    </row>
    <row r="1213" ht="11.25">
      <c r="F1213" s="146"/>
    </row>
    <row r="1214" ht="11.25">
      <c r="F1214" s="146"/>
    </row>
    <row r="1215" ht="11.25">
      <c r="F1215" s="146"/>
    </row>
    <row r="1216" ht="11.25">
      <c r="F1216" s="146"/>
    </row>
    <row r="1217" ht="11.25">
      <c r="F1217" s="146"/>
    </row>
    <row r="1218" ht="11.25">
      <c r="F1218" s="146"/>
    </row>
    <row r="1219" ht="11.25">
      <c r="F1219" s="146"/>
    </row>
    <row r="1220" ht="11.25">
      <c r="F1220" s="146"/>
    </row>
    <row r="1221" ht="11.25">
      <c r="F1221" s="146"/>
    </row>
    <row r="1222" ht="11.25">
      <c r="F1222" s="146"/>
    </row>
    <row r="1223" ht="11.25">
      <c r="F1223" s="146"/>
    </row>
    <row r="1224" ht="11.25">
      <c r="F1224" s="146"/>
    </row>
    <row r="1225" ht="11.25">
      <c r="F1225" s="146"/>
    </row>
    <row r="1226" ht="11.25">
      <c r="F1226" s="146"/>
    </row>
    <row r="1227" ht="11.25">
      <c r="F1227" s="146"/>
    </row>
    <row r="1228" ht="11.25">
      <c r="F1228" s="146"/>
    </row>
    <row r="1229" ht="11.25">
      <c r="F1229" s="146"/>
    </row>
    <row r="1230" ht="11.25">
      <c r="F1230" s="146"/>
    </row>
    <row r="1231" ht="11.25">
      <c r="F1231" s="146"/>
    </row>
    <row r="1232" ht="11.25">
      <c r="F1232" s="146"/>
    </row>
    <row r="1233" ht="11.25">
      <c r="F1233" s="146"/>
    </row>
    <row r="1234" ht="11.25">
      <c r="F1234" s="146"/>
    </row>
    <row r="1235" ht="11.25">
      <c r="F1235" s="146"/>
    </row>
    <row r="1236" ht="11.25">
      <c r="F1236" s="146"/>
    </row>
    <row r="1237" ht="11.25">
      <c r="F1237" s="146"/>
    </row>
    <row r="1238" ht="11.25">
      <c r="F1238" s="146"/>
    </row>
    <row r="1239" ht="11.25">
      <c r="F1239" s="146"/>
    </row>
    <row r="1240" ht="11.25">
      <c r="F1240" s="146"/>
    </row>
    <row r="1241" ht="11.25">
      <c r="F1241" s="146"/>
    </row>
    <row r="1242" ht="11.25">
      <c r="F1242" s="146"/>
    </row>
    <row r="1243" ht="11.25">
      <c r="F1243" s="146"/>
    </row>
    <row r="1244" ht="11.25">
      <c r="F1244" s="146"/>
    </row>
    <row r="1245" ht="11.25">
      <c r="F1245" s="146"/>
    </row>
    <row r="1246" ht="11.25">
      <c r="F1246" s="146"/>
    </row>
    <row r="1247" ht="11.25">
      <c r="F1247" s="146"/>
    </row>
    <row r="1248" ht="11.25">
      <c r="F1248" s="146"/>
    </row>
    <row r="1249" ht="11.25">
      <c r="F1249" s="146"/>
    </row>
    <row r="1250" ht="11.25">
      <c r="F1250" s="146"/>
    </row>
    <row r="1251" ht="11.25">
      <c r="F1251" s="146"/>
    </row>
    <row r="1252" ht="11.25">
      <c r="F1252" s="146"/>
    </row>
    <row r="1253" ht="11.25">
      <c r="F1253" s="146"/>
    </row>
    <row r="1254" ht="11.25">
      <c r="F1254" s="146"/>
    </row>
    <row r="1255" ht="11.25">
      <c r="F1255" s="146"/>
    </row>
    <row r="1256" ht="11.25">
      <c r="F1256" s="146"/>
    </row>
    <row r="1257" ht="11.25">
      <c r="F1257" s="146"/>
    </row>
    <row r="1258" ht="11.25">
      <c r="F1258" s="146"/>
    </row>
    <row r="1259" ht="11.25">
      <c r="F1259" s="146"/>
    </row>
    <row r="1260" ht="11.25">
      <c r="F1260" s="146"/>
    </row>
    <row r="1261" ht="11.25">
      <c r="F1261" s="146"/>
    </row>
    <row r="1262" ht="11.25">
      <c r="F1262" s="146"/>
    </row>
    <row r="1263" ht="11.25">
      <c r="F1263" s="146"/>
    </row>
    <row r="1264" ht="11.25">
      <c r="F1264" s="146"/>
    </row>
    <row r="1265" ht="11.25">
      <c r="F1265" s="146"/>
    </row>
    <row r="1266" ht="11.25">
      <c r="F1266" s="146"/>
    </row>
    <row r="1267" ht="11.25">
      <c r="F1267" s="146"/>
    </row>
    <row r="1268" ht="11.25">
      <c r="F1268" s="146"/>
    </row>
    <row r="1269" ht="11.25">
      <c r="F1269" s="146"/>
    </row>
    <row r="1270" ht="11.25">
      <c r="F1270" s="146"/>
    </row>
    <row r="1271" ht="11.25">
      <c r="F1271" s="146"/>
    </row>
    <row r="1272" ht="11.25">
      <c r="F1272" s="146"/>
    </row>
    <row r="1273" ht="11.25">
      <c r="F1273" s="146"/>
    </row>
    <row r="1274" ht="11.25">
      <c r="F1274" s="146"/>
    </row>
    <row r="1275" ht="11.25">
      <c r="F1275" s="146"/>
    </row>
    <row r="1276" ht="11.25">
      <c r="F1276" s="146"/>
    </row>
    <row r="1277" ht="11.25">
      <c r="F1277" s="146"/>
    </row>
    <row r="1278" ht="11.25">
      <c r="F1278" s="146"/>
    </row>
    <row r="1279" ht="11.25">
      <c r="F1279" s="146"/>
    </row>
    <row r="1280" ht="11.25">
      <c r="F1280" s="146"/>
    </row>
    <row r="1281" ht="11.25">
      <c r="F1281" s="146"/>
    </row>
    <row r="1282" ht="11.25">
      <c r="F1282" s="146"/>
    </row>
    <row r="1283" ht="11.25">
      <c r="F1283" s="146"/>
    </row>
    <row r="1284" ht="11.25">
      <c r="F1284" s="146"/>
    </row>
    <row r="1285" ht="11.25">
      <c r="F1285" s="146"/>
    </row>
    <row r="1286" ht="11.25">
      <c r="F1286" s="146"/>
    </row>
    <row r="1287" ht="11.25">
      <c r="F1287" s="146"/>
    </row>
    <row r="1288" ht="11.25">
      <c r="F1288" s="146"/>
    </row>
    <row r="1289" ht="11.25">
      <c r="F1289" s="146"/>
    </row>
    <row r="1290" ht="11.25">
      <c r="F1290" s="146"/>
    </row>
    <row r="1291" ht="11.25">
      <c r="F1291" s="146"/>
    </row>
    <row r="1292" ht="11.25">
      <c r="F1292" s="146"/>
    </row>
    <row r="1293" ht="11.25">
      <c r="F1293" s="146"/>
    </row>
    <row r="1294" ht="11.25">
      <c r="F1294" s="146"/>
    </row>
    <row r="1295" ht="11.25">
      <c r="F1295" s="146"/>
    </row>
    <row r="1296" ht="11.25">
      <c r="F1296" s="146"/>
    </row>
    <row r="1297" ht="11.25">
      <c r="F1297" s="146"/>
    </row>
    <row r="1298" ht="11.25">
      <c r="F1298" s="146"/>
    </row>
    <row r="1299" ht="11.25">
      <c r="F1299" s="146"/>
    </row>
    <row r="1300" ht="11.25">
      <c r="F1300" s="146"/>
    </row>
    <row r="1301" ht="11.25">
      <c r="F1301" s="146"/>
    </row>
    <row r="1302" ht="11.25">
      <c r="F1302" s="146"/>
    </row>
    <row r="1303" ht="11.25">
      <c r="F1303" s="146"/>
    </row>
    <row r="1304" ht="11.25">
      <c r="F1304" s="146"/>
    </row>
    <row r="1305" ht="11.25">
      <c r="F1305" s="146"/>
    </row>
    <row r="1306" ht="11.25">
      <c r="F1306" s="146"/>
    </row>
    <row r="1307" ht="11.25">
      <c r="F1307" s="146"/>
    </row>
    <row r="1308" ht="11.25">
      <c r="F1308" s="146"/>
    </row>
    <row r="1309" ht="11.25">
      <c r="F1309" s="146"/>
    </row>
    <row r="1310" ht="11.25">
      <c r="F1310" s="146"/>
    </row>
    <row r="1311" ht="11.25">
      <c r="F1311" s="146"/>
    </row>
    <row r="1312" ht="11.25">
      <c r="F1312" s="146"/>
    </row>
    <row r="1313" ht="11.25">
      <c r="F1313" s="146"/>
    </row>
    <row r="1314" ht="11.25">
      <c r="F1314" s="146"/>
    </row>
    <row r="1315" ht="11.25">
      <c r="F1315" s="146"/>
    </row>
    <row r="1316" ht="11.25">
      <c r="F1316" s="146"/>
    </row>
    <row r="1317" ht="11.25">
      <c r="F1317" s="146"/>
    </row>
    <row r="1318" ht="11.25">
      <c r="F1318" s="146"/>
    </row>
    <row r="1319" ht="11.25">
      <c r="F1319" s="146"/>
    </row>
    <row r="1320" ht="11.25">
      <c r="F1320" s="146"/>
    </row>
    <row r="1321" ht="11.25">
      <c r="F1321" s="146"/>
    </row>
    <row r="1322" ht="11.25">
      <c r="F1322" s="146"/>
    </row>
    <row r="1323" ht="11.25">
      <c r="F1323" s="146"/>
    </row>
    <row r="1324" ht="11.25">
      <c r="F1324" s="146"/>
    </row>
    <row r="1325" ht="11.25">
      <c r="F1325" s="146"/>
    </row>
    <row r="1326" ht="11.25">
      <c r="F1326" s="146"/>
    </row>
    <row r="1327" ht="11.25">
      <c r="F1327" s="146"/>
    </row>
    <row r="1328" ht="11.25">
      <c r="F1328" s="146"/>
    </row>
    <row r="1329" ht="11.25">
      <c r="F1329" s="146"/>
    </row>
    <row r="1330" ht="11.25">
      <c r="F1330" s="146"/>
    </row>
    <row r="1331" ht="11.25">
      <c r="F1331" s="146"/>
    </row>
    <row r="1332" ht="11.25">
      <c r="F1332" s="146"/>
    </row>
    <row r="1333" ht="11.25">
      <c r="F1333" s="146"/>
    </row>
    <row r="1334" ht="11.25">
      <c r="F1334" s="146"/>
    </row>
    <row r="1335" ht="11.25">
      <c r="F1335" s="146"/>
    </row>
    <row r="1336" ht="11.25">
      <c r="F1336" s="146"/>
    </row>
    <row r="1337" ht="11.25">
      <c r="F1337" s="146"/>
    </row>
    <row r="1338" ht="11.25">
      <c r="F1338" s="146"/>
    </row>
    <row r="1339" ht="11.25">
      <c r="F1339" s="146"/>
    </row>
    <row r="1340" ht="11.25">
      <c r="F1340" s="146"/>
    </row>
    <row r="1341" ht="11.25">
      <c r="F1341" s="146"/>
    </row>
    <row r="1342" ht="11.25">
      <c r="F1342" s="146"/>
    </row>
    <row r="1343" ht="11.25">
      <c r="F1343" s="146"/>
    </row>
    <row r="1344" ht="11.25">
      <c r="F1344" s="146"/>
    </row>
    <row r="1345" ht="11.25">
      <c r="F1345" s="146"/>
    </row>
    <row r="1346" ht="11.25">
      <c r="F1346" s="146"/>
    </row>
    <row r="1347" ht="11.25">
      <c r="F1347" s="146"/>
    </row>
    <row r="1348" ht="11.25">
      <c r="F1348" s="146"/>
    </row>
    <row r="1349" ht="11.25">
      <c r="F1349" s="146"/>
    </row>
    <row r="1350" ht="11.25">
      <c r="F1350" s="146"/>
    </row>
    <row r="1351" ht="11.25">
      <c r="F1351" s="146"/>
    </row>
    <row r="1352" ht="11.25">
      <c r="F1352" s="146"/>
    </row>
    <row r="1353" ht="11.25">
      <c r="F1353" s="146"/>
    </row>
    <row r="1354" ht="11.25">
      <c r="F1354" s="146"/>
    </row>
    <row r="1355" ht="11.25">
      <c r="F1355" s="146"/>
    </row>
    <row r="1356" ht="11.25">
      <c r="F1356" s="146"/>
    </row>
    <row r="1357" ht="11.25">
      <c r="F1357" s="146"/>
    </row>
    <row r="1358" ht="11.25">
      <c r="F1358" s="146"/>
    </row>
    <row r="1359" ht="11.25">
      <c r="F1359" s="146"/>
    </row>
    <row r="1360" ht="11.25">
      <c r="F1360" s="146"/>
    </row>
    <row r="1361" ht="11.25">
      <c r="F1361" s="146"/>
    </row>
    <row r="1362" ht="11.25">
      <c r="F1362" s="146"/>
    </row>
    <row r="1363" ht="11.25">
      <c r="F1363" s="146"/>
    </row>
    <row r="1364" ht="11.25">
      <c r="F1364" s="146"/>
    </row>
    <row r="1365" ht="11.25">
      <c r="F1365" s="146"/>
    </row>
    <row r="1366" ht="11.25">
      <c r="F1366" s="146"/>
    </row>
    <row r="1367" ht="11.25">
      <c r="F1367" s="146"/>
    </row>
    <row r="1368" ht="11.25">
      <c r="F1368" s="146"/>
    </row>
    <row r="1369" ht="11.25">
      <c r="F1369" s="146"/>
    </row>
    <row r="1370" ht="11.25">
      <c r="F1370" s="146"/>
    </row>
    <row r="1371" ht="11.25">
      <c r="F1371" s="146"/>
    </row>
    <row r="1372" ht="11.25">
      <c r="F1372" s="146"/>
    </row>
    <row r="1373" ht="11.25">
      <c r="F1373" s="146"/>
    </row>
    <row r="1374" ht="11.25">
      <c r="F1374" s="146"/>
    </row>
    <row r="1375" ht="11.25">
      <c r="F1375" s="146"/>
    </row>
    <row r="1376" ht="11.25">
      <c r="F1376" s="146"/>
    </row>
    <row r="1377" ht="11.25">
      <c r="F1377" s="146"/>
    </row>
    <row r="1378" ht="11.25">
      <c r="F1378" s="146"/>
    </row>
    <row r="1379" ht="11.25">
      <c r="F1379" s="146"/>
    </row>
    <row r="1380" ht="11.25">
      <c r="F1380" s="146"/>
    </row>
    <row r="1381" ht="11.25">
      <c r="F1381" s="146"/>
    </row>
    <row r="1382" ht="11.25">
      <c r="F1382" s="146"/>
    </row>
    <row r="1383" ht="11.25">
      <c r="F1383" s="146"/>
    </row>
    <row r="1384" ht="11.25">
      <c r="F1384" s="146"/>
    </row>
    <row r="1385" ht="11.25">
      <c r="F1385" s="146"/>
    </row>
    <row r="1386" ht="11.25">
      <c r="F1386" s="146"/>
    </row>
    <row r="1387" ht="11.25">
      <c r="F1387" s="146"/>
    </row>
    <row r="1388" ht="11.25">
      <c r="F1388" s="146"/>
    </row>
    <row r="1389" ht="11.25">
      <c r="F1389" s="146"/>
    </row>
    <row r="1390" ht="11.25">
      <c r="F1390" s="146"/>
    </row>
    <row r="1391" ht="11.25">
      <c r="F1391" s="146"/>
    </row>
    <row r="1392" ht="11.25">
      <c r="F1392" s="146"/>
    </row>
    <row r="1393" ht="11.25">
      <c r="F1393" s="146"/>
    </row>
    <row r="1394" ht="11.25">
      <c r="F1394" s="146"/>
    </row>
    <row r="1395" ht="11.25">
      <c r="F1395" s="146"/>
    </row>
    <row r="1396" ht="11.25">
      <c r="F1396" s="146"/>
    </row>
    <row r="1397" ht="11.25">
      <c r="F1397" s="146"/>
    </row>
    <row r="1398" ht="11.25">
      <c r="F1398" s="146"/>
    </row>
    <row r="1399" ht="11.25">
      <c r="F1399" s="146"/>
    </row>
    <row r="1400" ht="11.25">
      <c r="F1400" s="146"/>
    </row>
    <row r="1401" ht="11.25">
      <c r="F1401" s="146"/>
    </row>
    <row r="1402" ht="11.25">
      <c r="F1402" s="146"/>
    </row>
    <row r="1403" ht="11.25">
      <c r="F1403" s="146"/>
    </row>
    <row r="1404" ht="11.25">
      <c r="F1404" s="146"/>
    </row>
    <row r="1405" ht="11.25">
      <c r="F1405" s="146"/>
    </row>
    <row r="1406" ht="11.25">
      <c r="F1406" s="146"/>
    </row>
    <row r="1407" ht="11.25">
      <c r="F1407" s="146"/>
    </row>
    <row r="1408" ht="11.25">
      <c r="F1408" s="146"/>
    </row>
    <row r="1409" ht="11.25">
      <c r="F1409" s="146"/>
    </row>
    <row r="1410" ht="11.25">
      <c r="F1410" s="146"/>
    </row>
    <row r="1411" ht="11.25">
      <c r="F1411" s="146"/>
    </row>
    <row r="1412" ht="11.25">
      <c r="F1412" s="146"/>
    </row>
    <row r="1413" ht="11.25">
      <c r="F1413" s="146"/>
    </row>
    <row r="1414" ht="11.25">
      <c r="F1414" s="146"/>
    </row>
    <row r="1415" ht="11.25">
      <c r="F1415" s="146"/>
    </row>
    <row r="1416" ht="11.25">
      <c r="F1416" s="146"/>
    </row>
    <row r="1417" ht="11.25">
      <c r="F1417" s="146"/>
    </row>
    <row r="1418" ht="11.25">
      <c r="F1418" s="146"/>
    </row>
    <row r="1419" ht="11.25">
      <c r="F1419" s="146"/>
    </row>
    <row r="1420" ht="11.25">
      <c r="F1420" s="146"/>
    </row>
    <row r="1421" ht="11.25">
      <c r="F1421" s="146"/>
    </row>
    <row r="1422" ht="11.25">
      <c r="F1422" s="146"/>
    </row>
    <row r="1423" ht="11.25">
      <c r="F1423" s="146"/>
    </row>
    <row r="1424" ht="11.25">
      <c r="F1424" s="146"/>
    </row>
    <row r="1425" ht="11.25">
      <c r="F1425" s="146"/>
    </row>
    <row r="1426" ht="11.25">
      <c r="F1426" s="146"/>
    </row>
    <row r="1427" ht="11.25">
      <c r="F1427" s="146"/>
    </row>
    <row r="1428" ht="11.25">
      <c r="F1428" s="146"/>
    </row>
    <row r="1429" ht="11.25">
      <c r="F1429" s="146"/>
    </row>
    <row r="1430" ht="11.25">
      <c r="F1430" s="146"/>
    </row>
    <row r="1431" ht="11.25">
      <c r="F1431" s="146"/>
    </row>
    <row r="1432" ht="11.25">
      <c r="F1432" s="146"/>
    </row>
    <row r="1433" ht="11.25">
      <c r="F1433" s="146"/>
    </row>
    <row r="1434" ht="11.25">
      <c r="F1434" s="146"/>
    </row>
    <row r="1435" ht="11.25">
      <c r="F1435" s="146"/>
    </row>
    <row r="1436" ht="11.25">
      <c r="F1436" s="146"/>
    </row>
    <row r="1437" ht="11.25">
      <c r="F1437" s="146"/>
    </row>
    <row r="1438" ht="11.25">
      <c r="F1438" s="146"/>
    </row>
    <row r="1439" ht="11.25">
      <c r="F1439" s="146"/>
    </row>
    <row r="1440" ht="11.25">
      <c r="F1440" s="146"/>
    </row>
    <row r="1441" ht="11.25">
      <c r="F1441" s="146"/>
    </row>
    <row r="1442" ht="11.25">
      <c r="F1442" s="146"/>
    </row>
    <row r="1443" ht="11.25">
      <c r="F1443" s="146"/>
    </row>
    <row r="1444" ht="11.25">
      <c r="F1444" s="146"/>
    </row>
    <row r="1445" ht="11.25">
      <c r="F1445" s="146"/>
    </row>
    <row r="1446" ht="11.25">
      <c r="F1446" s="146"/>
    </row>
    <row r="1447" ht="11.25">
      <c r="F1447" s="146"/>
    </row>
    <row r="1448" ht="11.25">
      <c r="F1448" s="146"/>
    </row>
    <row r="1449" ht="11.25">
      <c r="F1449" s="146"/>
    </row>
    <row r="1450" ht="11.25">
      <c r="F1450" s="146"/>
    </row>
    <row r="1451" ht="11.25">
      <c r="F1451" s="146"/>
    </row>
    <row r="1452" ht="11.25">
      <c r="F1452" s="146"/>
    </row>
    <row r="1453" ht="11.25">
      <c r="F1453" s="146"/>
    </row>
    <row r="1454" ht="11.25">
      <c r="F1454" s="146"/>
    </row>
    <row r="1455" ht="11.25">
      <c r="F1455" s="146"/>
    </row>
    <row r="1456" ht="11.25">
      <c r="F1456" s="146"/>
    </row>
    <row r="1457" ht="11.25">
      <c r="F1457" s="146"/>
    </row>
    <row r="1458" ht="11.25">
      <c r="F1458" s="146"/>
    </row>
    <row r="1459" ht="11.25">
      <c r="F1459" s="146"/>
    </row>
    <row r="1460" ht="11.25">
      <c r="F1460" s="146"/>
    </row>
    <row r="1461" ht="11.25">
      <c r="F1461" s="146"/>
    </row>
    <row r="1462" ht="11.25">
      <c r="F1462" s="146"/>
    </row>
    <row r="1463" ht="11.25">
      <c r="F1463" s="146"/>
    </row>
    <row r="1464" ht="11.25">
      <c r="F1464" s="146"/>
    </row>
    <row r="1465" ht="11.25">
      <c r="F1465" s="146"/>
    </row>
    <row r="1466" ht="11.25">
      <c r="F1466" s="146"/>
    </row>
    <row r="1467" ht="11.25">
      <c r="F1467" s="146"/>
    </row>
    <row r="1468" ht="11.25">
      <c r="F1468" s="146"/>
    </row>
    <row r="1469" ht="11.25">
      <c r="F1469" s="146"/>
    </row>
    <row r="1470" ht="11.25">
      <c r="F1470" s="146"/>
    </row>
    <row r="1471" ht="11.25">
      <c r="F1471" s="146"/>
    </row>
    <row r="1472" ht="11.25">
      <c r="F1472" s="146"/>
    </row>
    <row r="1473" ht="11.25">
      <c r="F1473" s="146"/>
    </row>
    <row r="1474" ht="11.25">
      <c r="F1474" s="146"/>
    </row>
    <row r="1475" ht="11.25">
      <c r="F1475" s="146"/>
    </row>
    <row r="1476" ht="11.25">
      <c r="F1476" s="146"/>
    </row>
    <row r="1477" ht="11.25">
      <c r="F1477" s="146"/>
    </row>
    <row r="1478" ht="11.25">
      <c r="F1478" s="146"/>
    </row>
    <row r="1479" ht="11.25">
      <c r="F1479" s="146"/>
    </row>
    <row r="1480" ht="11.25">
      <c r="F1480" s="146"/>
    </row>
    <row r="1481" ht="11.25">
      <c r="F1481" s="146"/>
    </row>
    <row r="1482" ht="11.25">
      <c r="F1482" s="146"/>
    </row>
    <row r="1483" ht="11.25">
      <c r="F1483" s="146"/>
    </row>
    <row r="1484" ht="11.25">
      <c r="F1484" s="146"/>
    </row>
    <row r="1485" ht="11.25">
      <c r="F1485" s="146"/>
    </row>
    <row r="1486" ht="11.25">
      <c r="F1486" s="146"/>
    </row>
    <row r="1487" ht="11.25">
      <c r="F1487" s="146"/>
    </row>
    <row r="1488" ht="11.25">
      <c r="F1488" s="146"/>
    </row>
    <row r="1489" ht="11.25">
      <c r="F1489" s="146"/>
    </row>
    <row r="1490" ht="11.25">
      <c r="F1490" s="146"/>
    </row>
    <row r="1491" ht="11.25">
      <c r="F1491" s="146"/>
    </row>
    <row r="1492" ht="11.25">
      <c r="F1492" s="146"/>
    </row>
    <row r="1493" ht="11.25">
      <c r="F1493" s="146"/>
    </row>
    <row r="1494" ht="11.25">
      <c r="F1494" s="146"/>
    </row>
    <row r="1495" ht="11.25">
      <c r="F1495" s="146"/>
    </row>
    <row r="1496" ht="11.25">
      <c r="F1496" s="146"/>
    </row>
    <row r="1497" ht="11.25">
      <c r="F1497" s="146"/>
    </row>
    <row r="1498" ht="11.25">
      <c r="F1498" s="146"/>
    </row>
    <row r="1499" ht="11.25">
      <c r="F1499" s="146"/>
    </row>
    <row r="1500" ht="11.25">
      <c r="F1500" s="146"/>
    </row>
    <row r="1501" ht="11.25">
      <c r="F1501" s="146"/>
    </row>
    <row r="1502" ht="11.25">
      <c r="F1502" s="146"/>
    </row>
    <row r="1503" ht="11.25">
      <c r="F1503" s="146"/>
    </row>
    <row r="1504" ht="11.25">
      <c r="F1504" s="146"/>
    </row>
    <row r="1505" ht="11.25">
      <c r="F1505" s="146"/>
    </row>
    <row r="1506" ht="11.25">
      <c r="F1506" s="146"/>
    </row>
    <row r="1507" ht="11.25">
      <c r="F1507" s="146"/>
    </row>
    <row r="1508" ht="11.25">
      <c r="F1508" s="146"/>
    </row>
    <row r="1509" ht="11.25">
      <c r="F1509" s="146"/>
    </row>
    <row r="1510" ht="11.25">
      <c r="F1510" s="146"/>
    </row>
    <row r="1511" ht="11.25">
      <c r="F1511" s="146"/>
    </row>
    <row r="1512" ht="11.25">
      <c r="F1512" s="146"/>
    </row>
    <row r="1513" ht="11.25">
      <c r="F1513" s="146"/>
    </row>
    <row r="1514" ht="11.25">
      <c r="F1514" s="146"/>
    </row>
    <row r="1515" ht="11.25">
      <c r="F1515" s="146"/>
    </row>
    <row r="1516" ht="11.25">
      <c r="F1516" s="146"/>
    </row>
    <row r="1517" ht="11.25">
      <c r="F1517" s="146"/>
    </row>
    <row r="1518" ht="11.25">
      <c r="F1518" s="146"/>
    </row>
    <row r="1519" ht="11.25">
      <c r="F1519" s="146"/>
    </row>
    <row r="1520" ht="11.25">
      <c r="F1520" s="146"/>
    </row>
    <row r="1521" ht="11.25">
      <c r="F1521" s="146"/>
    </row>
    <row r="1522" ht="11.25">
      <c r="F1522" s="146"/>
    </row>
    <row r="1523" ht="11.25">
      <c r="F1523" s="146"/>
    </row>
    <row r="1524" ht="11.25">
      <c r="F1524" s="146"/>
    </row>
    <row r="1525" ht="11.25">
      <c r="F1525" s="146"/>
    </row>
    <row r="1526" ht="11.25">
      <c r="F1526" s="146"/>
    </row>
    <row r="1527" ht="11.25">
      <c r="F1527" s="146"/>
    </row>
    <row r="1528" ht="11.25">
      <c r="F1528" s="146"/>
    </row>
    <row r="1529" ht="11.25">
      <c r="F1529" s="146"/>
    </row>
    <row r="1530" ht="11.25">
      <c r="F1530" s="146"/>
    </row>
    <row r="1531" ht="11.25">
      <c r="F1531" s="146"/>
    </row>
    <row r="1532" ht="11.25">
      <c r="F1532" s="146"/>
    </row>
    <row r="1533" ht="11.25">
      <c r="F1533" s="146"/>
    </row>
    <row r="1534" ht="11.25">
      <c r="F1534" s="146"/>
    </row>
    <row r="1535" ht="11.25">
      <c r="F1535" s="146"/>
    </row>
    <row r="1536" ht="11.25">
      <c r="F1536" s="146"/>
    </row>
    <row r="1537" ht="11.25">
      <c r="F1537" s="146"/>
    </row>
    <row r="1538" ht="11.25">
      <c r="F1538" s="146"/>
    </row>
    <row r="1539" ht="11.25">
      <c r="F1539" s="146"/>
    </row>
    <row r="1540" ht="11.25">
      <c r="F1540" s="146"/>
    </row>
    <row r="1541" ht="11.25">
      <c r="F1541" s="146"/>
    </row>
    <row r="1542" ht="11.25">
      <c r="F1542" s="146"/>
    </row>
    <row r="1543" ht="11.25">
      <c r="F1543" s="146"/>
    </row>
    <row r="1544" ht="11.25">
      <c r="F1544" s="146"/>
    </row>
    <row r="1545" ht="11.25">
      <c r="F1545" s="146"/>
    </row>
    <row r="1546" ht="11.25">
      <c r="F1546" s="146"/>
    </row>
    <row r="1547" ht="11.25">
      <c r="F1547" s="146"/>
    </row>
    <row r="1548" ht="11.25">
      <c r="F1548" s="146"/>
    </row>
    <row r="1549" ht="11.25">
      <c r="F1549" s="146"/>
    </row>
    <row r="1550" ht="11.25">
      <c r="F1550" s="146"/>
    </row>
    <row r="1551" ht="11.25">
      <c r="F1551" s="146"/>
    </row>
    <row r="1552" ht="11.25">
      <c r="F1552" s="146"/>
    </row>
    <row r="1553" ht="11.25">
      <c r="F1553" s="146"/>
    </row>
    <row r="1554" ht="11.25">
      <c r="F1554" s="146"/>
    </row>
    <row r="1555" ht="11.25">
      <c r="F1555" s="146"/>
    </row>
    <row r="1556" ht="11.25">
      <c r="F1556" s="146"/>
    </row>
    <row r="1557" ht="11.25">
      <c r="F1557" s="146"/>
    </row>
    <row r="1558" ht="11.25">
      <c r="F1558" s="146"/>
    </row>
    <row r="1559" ht="11.25">
      <c r="F1559" s="146"/>
    </row>
    <row r="1560" ht="11.25">
      <c r="F1560" s="146"/>
    </row>
    <row r="1561" ht="11.25">
      <c r="F1561" s="146"/>
    </row>
    <row r="1562" ht="11.25">
      <c r="F1562" s="146"/>
    </row>
    <row r="1563" ht="11.25">
      <c r="F1563" s="146"/>
    </row>
    <row r="1564" ht="11.25">
      <c r="F1564" s="146"/>
    </row>
    <row r="1565" ht="11.25">
      <c r="F1565" s="146"/>
    </row>
    <row r="1566" ht="11.25">
      <c r="F1566" s="146"/>
    </row>
    <row r="1567" ht="11.25">
      <c r="F1567" s="146"/>
    </row>
    <row r="1568" ht="11.25">
      <c r="F1568" s="146"/>
    </row>
    <row r="1569" ht="11.25">
      <c r="F1569" s="146"/>
    </row>
    <row r="1570" ht="11.25">
      <c r="F1570" s="146"/>
    </row>
    <row r="1571" ht="11.25">
      <c r="F1571" s="146"/>
    </row>
    <row r="1572" ht="11.25">
      <c r="F1572" s="146"/>
    </row>
    <row r="1573" ht="11.25">
      <c r="F1573" s="146"/>
    </row>
    <row r="1574" ht="11.25">
      <c r="F1574" s="146"/>
    </row>
    <row r="1575" ht="11.25">
      <c r="F1575" s="146"/>
    </row>
    <row r="1576" ht="11.25">
      <c r="F1576" s="146"/>
    </row>
    <row r="1577" ht="11.25">
      <c r="F1577" s="146"/>
    </row>
    <row r="1578" ht="11.25">
      <c r="F1578" s="146"/>
    </row>
    <row r="1579" ht="11.25">
      <c r="F1579" s="146"/>
    </row>
    <row r="1580" ht="11.25">
      <c r="F1580" s="146"/>
    </row>
    <row r="1581" ht="11.25">
      <c r="F1581" s="146"/>
    </row>
    <row r="1582" ht="11.25">
      <c r="F1582" s="146"/>
    </row>
    <row r="1583" ht="11.25">
      <c r="F1583" s="146"/>
    </row>
    <row r="1584" ht="11.25">
      <c r="F1584" s="146"/>
    </row>
    <row r="1585" ht="11.25">
      <c r="F1585" s="146"/>
    </row>
    <row r="1586" ht="11.25">
      <c r="F1586" s="146"/>
    </row>
    <row r="1587" ht="11.25">
      <c r="F1587" s="146"/>
    </row>
    <row r="1588" ht="11.25">
      <c r="F1588" s="146"/>
    </row>
    <row r="1589" ht="11.25">
      <c r="F1589" s="146"/>
    </row>
    <row r="1590" ht="11.25">
      <c r="F1590" s="146"/>
    </row>
    <row r="1591" ht="11.25">
      <c r="F1591" s="146"/>
    </row>
    <row r="1592" ht="11.25">
      <c r="F1592" s="146"/>
    </row>
    <row r="1593" ht="11.25">
      <c r="F1593" s="146"/>
    </row>
    <row r="1594" ht="11.25">
      <c r="F1594" s="146"/>
    </row>
    <row r="1595" ht="11.25">
      <c r="F1595" s="146"/>
    </row>
    <row r="1596" ht="11.25">
      <c r="F1596" s="146"/>
    </row>
    <row r="1597" ht="11.25">
      <c r="F1597" s="146"/>
    </row>
    <row r="1598" ht="11.25">
      <c r="F1598" s="146"/>
    </row>
    <row r="1599" ht="11.25">
      <c r="F1599" s="146"/>
    </row>
    <row r="1600" ht="11.25">
      <c r="F1600" s="146"/>
    </row>
    <row r="1601" ht="11.25">
      <c r="F1601" s="146"/>
    </row>
    <row r="1602" ht="11.25">
      <c r="F1602" s="146"/>
    </row>
    <row r="1603" ht="11.25">
      <c r="F1603" s="146"/>
    </row>
    <row r="1604" ht="11.25">
      <c r="F1604" s="146"/>
    </row>
    <row r="1605" ht="11.25">
      <c r="F1605" s="146"/>
    </row>
    <row r="1606" ht="11.25">
      <c r="F1606" s="146"/>
    </row>
    <row r="1607" ht="11.25">
      <c r="F1607" s="146"/>
    </row>
    <row r="1608" ht="11.25">
      <c r="F1608" s="146"/>
    </row>
    <row r="1609" ht="11.25">
      <c r="F1609" s="146"/>
    </row>
    <row r="1610" ht="11.25">
      <c r="F1610" s="146"/>
    </row>
    <row r="1611" ht="11.25">
      <c r="F1611" s="146"/>
    </row>
    <row r="1612" ht="11.25">
      <c r="F1612" s="146"/>
    </row>
    <row r="1613" ht="11.25">
      <c r="F1613" s="146"/>
    </row>
    <row r="1614" ht="11.25">
      <c r="F1614" s="146"/>
    </row>
    <row r="1615" ht="11.25">
      <c r="F1615" s="146"/>
    </row>
    <row r="1616" ht="11.25">
      <c r="F1616" s="146"/>
    </row>
    <row r="1617" ht="11.25">
      <c r="F1617" s="146"/>
    </row>
    <row r="1618" ht="11.25">
      <c r="F1618" s="146"/>
    </row>
    <row r="1619" ht="11.25">
      <c r="F1619" s="146"/>
    </row>
    <row r="1620" ht="11.25">
      <c r="F1620" s="146"/>
    </row>
    <row r="1621" ht="11.25">
      <c r="F1621" s="146"/>
    </row>
    <row r="1622" ht="11.25">
      <c r="F1622" s="146"/>
    </row>
    <row r="1623" ht="11.25">
      <c r="F1623" s="146"/>
    </row>
    <row r="1624" ht="11.25">
      <c r="F1624" s="146"/>
    </row>
    <row r="1625" ht="11.25">
      <c r="F1625" s="146"/>
    </row>
    <row r="1626" ht="11.25">
      <c r="F1626" s="146"/>
    </row>
    <row r="1627" ht="11.25">
      <c r="F1627" s="146"/>
    </row>
  </sheetData>
  <printOptions horizontalCentered="1"/>
  <pageMargins left="0.5" right="0.5" top="1.25" bottom="0.75" header="0.5" footer="0.5"/>
  <pageSetup firstPageNumber="1" useFirstPageNumber="1" fitToHeight="2" fitToWidth="2" orientation="landscape" scale="80" r:id="rId1"/>
  <headerFooter alignWithMargins="0">
    <oddHeader>&amp;LSecond Exhibit to the 
Prefiled Rebuttal Testimony of
Colleen E. Paulson&amp;CPuget Sound Energy
Electric Cost of Service
Company Proposed
Allocation of Operating Revenue&amp;RExhibit No. ___(CEP-13)
Page &amp;P+5 of &amp;N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N389"/>
  <sheetViews>
    <sheetView workbookViewId="0" topLeftCell="A1">
      <pane xSplit="3" ySplit="9" topLeftCell="D8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" style="10" bestFit="1" customWidth="1"/>
    <col min="2" max="2" width="39.5" style="92" customWidth="1"/>
    <col min="3" max="3" width="14.83203125" style="93" bestFit="1" customWidth="1"/>
    <col min="4" max="4" width="22.66015625" style="10" bestFit="1" customWidth="1"/>
    <col min="5" max="5" width="12.66015625" style="10" bestFit="1" customWidth="1"/>
    <col min="6" max="6" width="13" style="10" bestFit="1" customWidth="1"/>
    <col min="7" max="7" width="11.16015625" style="10" bestFit="1" customWidth="1"/>
    <col min="8" max="10" width="11.16015625" style="40" bestFit="1" customWidth="1"/>
    <col min="11" max="11" width="9.16015625" style="40" bestFit="1" customWidth="1"/>
    <col min="12" max="12" width="11.5" style="40" bestFit="1" customWidth="1"/>
    <col min="13" max="13" width="11" style="40" hidden="1" customWidth="1"/>
    <col min="14" max="14" width="10.5" style="40" bestFit="1" customWidth="1"/>
    <col min="15" max="16" width="11.16015625" style="40" hidden="1" customWidth="1"/>
    <col min="17" max="17" width="12" style="40" hidden="1" customWidth="1"/>
    <col min="18" max="18" width="11.5" style="40" hidden="1" customWidth="1"/>
    <col min="19" max="19" width="14" style="40" hidden="1" customWidth="1"/>
    <col min="20" max="21" width="10.5" style="40" hidden="1" customWidth="1"/>
    <col min="22" max="22" width="14" style="40" hidden="1" customWidth="1"/>
    <col min="23" max="23" width="12.16015625" style="40" hidden="1" customWidth="1"/>
    <col min="24" max="25" width="11.5" style="40" hidden="1" customWidth="1"/>
    <col min="26" max="27" width="10.5" style="40" hidden="1" customWidth="1"/>
    <col min="28" max="16384" width="12.5" style="40" customWidth="1"/>
  </cols>
  <sheetData>
    <row r="1" spans="1:20" ht="11.25">
      <c r="A1" s="1">
        <v>202</v>
      </c>
      <c r="B1" s="2" t="s">
        <v>730</v>
      </c>
      <c r="C1" s="3">
        <v>4</v>
      </c>
      <c r="D1" s="1"/>
      <c r="E1" s="1"/>
      <c r="F1" s="1"/>
      <c r="G1" s="1"/>
      <c r="H1" s="4"/>
      <c r="I1" s="4"/>
      <c r="J1" s="4"/>
      <c r="K1" s="4" t="s">
        <v>731</v>
      </c>
      <c r="L1" s="4" t="s">
        <v>863</v>
      </c>
      <c r="M1" s="4"/>
      <c r="N1" s="4"/>
      <c r="O1" s="4"/>
      <c r="P1" s="4"/>
      <c r="Q1" s="4"/>
      <c r="R1" s="4"/>
      <c r="S1" s="4"/>
      <c r="T1" s="4"/>
    </row>
    <row r="2" spans="1:20" ht="12" thickBot="1">
      <c r="A2" s="1">
        <v>2</v>
      </c>
      <c r="B2" s="5" t="s">
        <v>732</v>
      </c>
      <c r="C2" s="6">
        <v>2</v>
      </c>
      <c r="D2" s="1"/>
      <c r="E2" s="1"/>
      <c r="F2" s="1"/>
      <c r="G2" s="1"/>
      <c r="H2" s="4"/>
      <c r="I2" s="4"/>
      <c r="J2" s="4"/>
      <c r="K2" s="148" t="s">
        <v>779</v>
      </c>
      <c r="L2" s="149" t="s">
        <v>852</v>
      </c>
      <c r="M2" s="4"/>
      <c r="N2" s="4"/>
      <c r="O2" s="4"/>
      <c r="P2" s="4"/>
      <c r="Q2" s="4"/>
      <c r="R2" s="4"/>
      <c r="S2" s="4"/>
      <c r="T2" s="4"/>
    </row>
    <row r="3" spans="1:20" ht="11.25">
      <c r="A3" s="1"/>
      <c r="B3" s="8"/>
      <c r="C3" s="9"/>
      <c r="D3" s="1"/>
      <c r="E3" s="1"/>
      <c r="F3" s="1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s="93" customFormat="1" ht="11.25">
      <c r="B4" s="9" t="s">
        <v>823</v>
      </c>
      <c r="C4" s="9"/>
      <c r="D4" s="11"/>
      <c r="E4" s="112"/>
      <c r="F4" s="9"/>
      <c r="G4" s="9"/>
      <c r="H4" s="150"/>
      <c r="I4" s="9"/>
      <c r="J4" s="9"/>
      <c r="K4" s="9"/>
      <c r="L4" s="9"/>
      <c r="M4" s="15"/>
      <c r="N4" s="9"/>
      <c r="O4" s="9"/>
      <c r="P4" s="9"/>
      <c r="Q4" s="9"/>
      <c r="R4" s="9"/>
      <c r="S4" s="9"/>
      <c r="T4" s="9"/>
    </row>
    <row r="5" spans="1:20" s="93" customFormat="1" ht="21">
      <c r="A5" s="9"/>
      <c r="B5" s="9" t="s">
        <v>994</v>
      </c>
      <c r="C5" s="9"/>
      <c r="D5" s="14"/>
      <c r="E5" s="116"/>
      <c r="F5" s="117"/>
      <c r="G5" s="11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93" customFormat="1" ht="12" thickBot="1">
      <c r="A6" s="9"/>
      <c r="B6" s="15" t="s">
        <v>736</v>
      </c>
      <c r="C6" s="9"/>
      <c r="D6" s="16">
        <v>38290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7" s="88" customFormat="1" ht="21">
      <c r="A7" s="18"/>
      <c r="B7" s="19"/>
      <c r="C7" s="20" t="s">
        <v>738</v>
      </c>
      <c r="D7" s="20" t="s">
        <v>738</v>
      </c>
      <c r="E7" s="20"/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</row>
    <row r="8" spans="1:27" s="88" customFormat="1" ht="21">
      <c r="A8" s="25"/>
      <c r="B8" s="26"/>
      <c r="C8" s="27" t="s">
        <v>748</v>
      </c>
      <c r="D8" s="27" t="s">
        <v>769</v>
      </c>
      <c r="E8" s="27" t="s">
        <v>867</v>
      </c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</row>
    <row r="9" spans="1:27" s="88" customFormat="1" ht="12" thickBot="1">
      <c r="A9" s="31"/>
      <c r="B9" s="32"/>
      <c r="C9" s="33" t="s">
        <v>731</v>
      </c>
      <c r="D9" s="33" t="s">
        <v>863</v>
      </c>
      <c r="E9" s="33" t="s">
        <v>769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</row>
    <row r="10" spans="1:28" s="92" customFormat="1" ht="11.25">
      <c r="A10" s="151"/>
      <c r="B10" s="151" t="s">
        <v>995</v>
      </c>
      <c r="C10" s="151"/>
      <c r="D10" s="152"/>
      <c r="E10" s="153"/>
      <c r="F10" s="152"/>
      <c r="G10" s="152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5"/>
      <c r="V10" s="155"/>
      <c r="W10" s="155"/>
      <c r="X10" s="155"/>
      <c r="Y10" s="155"/>
      <c r="Z10" s="155"/>
      <c r="AA10" s="155"/>
      <c r="AB10" s="156"/>
    </row>
    <row r="11" spans="1:40" s="92" customFormat="1" ht="11.25">
      <c r="A11" s="151"/>
      <c r="B11" s="151" t="s">
        <v>996</v>
      </c>
      <c r="C11" s="151"/>
      <c r="D11" s="15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92" customFormat="1" ht="11.25">
      <c r="A12" s="151">
        <v>1</v>
      </c>
      <c r="B12" s="90" t="s">
        <v>997</v>
      </c>
      <c r="C12" s="151" t="s">
        <v>998</v>
      </c>
      <c r="D12" s="152" t="s">
        <v>933</v>
      </c>
      <c r="E12" s="39">
        <v>105924327.00000001</v>
      </c>
      <c r="F12" s="39">
        <v>55817274.07784266</v>
      </c>
      <c r="G12" s="39">
        <v>12804371.820658004</v>
      </c>
      <c r="H12" s="39">
        <v>15296956.665020004</v>
      </c>
      <c r="I12" s="39">
        <v>9995051.112441458</v>
      </c>
      <c r="J12" s="39">
        <v>9280736.799196966</v>
      </c>
      <c r="K12" s="39">
        <v>9.322972096978289E-17</v>
      </c>
      <c r="L12" s="39">
        <v>2289022.786403638</v>
      </c>
      <c r="M12" s="39">
        <v>400572.85501306463</v>
      </c>
      <c r="N12" s="39">
        <v>40340.883424219806</v>
      </c>
      <c r="O12" s="39">
        <v>55817274.07784266</v>
      </c>
      <c r="P12" s="39">
        <v>12804371.820658004</v>
      </c>
      <c r="Q12" s="39">
        <v>15296956.665020004</v>
      </c>
      <c r="R12" s="39">
        <v>9995051.112441458</v>
      </c>
      <c r="S12" s="39">
        <v>8457868.79553042</v>
      </c>
      <c r="T12" s="39">
        <v>20916.178894303557</v>
      </c>
      <c r="U12" s="39">
        <v>801951.8247722421</v>
      </c>
      <c r="V12" s="39">
        <v>5.277011365822374E-18</v>
      </c>
      <c r="W12" s="39">
        <v>2289022.786403638</v>
      </c>
      <c r="X12" s="39">
        <v>8.795270960396051E-17</v>
      </c>
      <c r="Y12" s="39">
        <v>400572.85501306463</v>
      </c>
      <c r="Z12" s="39">
        <v>0</v>
      </c>
      <c r="AA12" s="39">
        <v>40340.883424219806</v>
      </c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92" customFormat="1" ht="11.25">
      <c r="A13" s="151">
        <v>2</v>
      </c>
      <c r="B13" s="157" t="s">
        <v>999</v>
      </c>
      <c r="C13" s="151" t="s">
        <v>1000</v>
      </c>
      <c r="D13" s="152" t="s">
        <v>933</v>
      </c>
      <c r="E13" s="39">
        <v>40197040</v>
      </c>
      <c r="F13" s="39">
        <v>21182000.984514203</v>
      </c>
      <c r="G13" s="39">
        <v>4859108.958510187</v>
      </c>
      <c r="H13" s="39">
        <v>5805015.67824052</v>
      </c>
      <c r="I13" s="39">
        <v>3793004.692575047</v>
      </c>
      <c r="J13" s="39">
        <v>3521930.7869361527</v>
      </c>
      <c r="K13" s="39">
        <v>3.537958587181961E-17</v>
      </c>
      <c r="L13" s="39">
        <v>868657.3057573307</v>
      </c>
      <c r="M13" s="39">
        <v>152012.70125487185</v>
      </c>
      <c r="N13" s="39">
        <v>15308.892211689012</v>
      </c>
      <c r="O13" s="39">
        <v>21182000.984514203</v>
      </c>
      <c r="P13" s="39">
        <v>4859108.958510187</v>
      </c>
      <c r="Q13" s="39">
        <v>5805015.67824052</v>
      </c>
      <c r="R13" s="39">
        <v>3793004.692575047</v>
      </c>
      <c r="S13" s="39">
        <v>3209662.0287111956</v>
      </c>
      <c r="T13" s="39">
        <v>7937.444621776788</v>
      </c>
      <c r="U13" s="39">
        <v>304331.31360318017</v>
      </c>
      <c r="V13" s="39">
        <v>2.002563933707283E-18</v>
      </c>
      <c r="W13" s="39">
        <v>868657.3057573307</v>
      </c>
      <c r="X13" s="39">
        <v>3.337702193811233E-17</v>
      </c>
      <c r="Y13" s="39">
        <v>152012.70125487185</v>
      </c>
      <c r="Z13" s="39">
        <v>0</v>
      </c>
      <c r="AA13" s="39">
        <v>15308.892211689012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162" customFormat="1" ht="11.25">
      <c r="A14" s="158">
        <v>3</v>
      </c>
      <c r="B14" s="159" t="s">
        <v>1001</v>
      </c>
      <c r="C14" s="160" t="s">
        <v>1002</v>
      </c>
      <c r="D14" s="161" t="s">
        <v>852</v>
      </c>
      <c r="E14" s="39">
        <f aca="true" t="shared" si="0" ref="E14:AA14">(E12+E13)</f>
        <v>146121367</v>
      </c>
      <c r="F14" s="39">
        <f t="shared" si="0"/>
        <v>76999275.06235686</v>
      </c>
      <c r="G14" s="39">
        <f t="shared" si="0"/>
        <v>17663480.779168192</v>
      </c>
      <c r="H14" s="39">
        <f t="shared" si="0"/>
        <v>21101972.343260523</v>
      </c>
      <c r="I14" s="39">
        <f t="shared" si="0"/>
        <v>13788055.805016505</v>
      </c>
      <c r="J14" s="39">
        <f t="shared" si="0"/>
        <v>12802667.586133119</v>
      </c>
      <c r="K14" s="39">
        <f t="shared" si="0"/>
        <v>1.286093068416025E-16</v>
      </c>
      <c r="L14" s="39">
        <f t="shared" si="0"/>
        <v>3157680.0921609686</v>
      </c>
      <c r="M14" s="39">
        <f t="shared" si="0"/>
        <v>552585.5562679365</v>
      </c>
      <c r="N14" s="39">
        <f t="shared" si="0"/>
        <v>55649.775635908816</v>
      </c>
      <c r="O14" s="39">
        <f t="shared" si="0"/>
        <v>76999275.06235686</v>
      </c>
      <c r="P14" s="39">
        <f t="shared" si="0"/>
        <v>17663480.779168192</v>
      </c>
      <c r="Q14" s="39">
        <f t="shared" si="0"/>
        <v>21101972.343260523</v>
      </c>
      <c r="R14" s="39">
        <f t="shared" si="0"/>
        <v>13788055.805016505</v>
      </c>
      <c r="S14" s="39">
        <f t="shared" si="0"/>
        <v>11667530.824241616</v>
      </c>
      <c r="T14" s="39">
        <f t="shared" si="0"/>
        <v>28853.623516080344</v>
      </c>
      <c r="U14" s="39">
        <f t="shared" si="0"/>
        <v>1106283.1383754222</v>
      </c>
      <c r="V14" s="39">
        <f t="shared" si="0"/>
        <v>7.279575299529658E-18</v>
      </c>
      <c r="W14" s="39">
        <f t="shared" si="0"/>
        <v>3157680.0921609686</v>
      </c>
      <c r="X14" s="39">
        <f t="shared" si="0"/>
        <v>1.2132973154207283E-16</v>
      </c>
      <c r="Y14" s="39">
        <f t="shared" si="0"/>
        <v>552585.5562679365</v>
      </c>
      <c r="Z14" s="39">
        <f t="shared" si="0"/>
        <v>0</v>
      </c>
      <c r="AA14" s="39">
        <f t="shared" si="0"/>
        <v>55649.775635908816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162" customFormat="1" ht="11.25">
      <c r="A15" s="158"/>
      <c r="B15" s="163"/>
      <c r="C15" s="158"/>
      <c r="D15" s="16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162" customFormat="1" ht="11.25">
      <c r="A16" s="158">
        <v>4</v>
      </c>
      <c r="B16" s="159" t="s">
        <v>1003</v>
      </c>
      <c r="C16" s="160" t="s">
        <v>1004</v>
      </c>
      <c r="D16" s="164" t="s">
        <v>893</v>
      </c>
      <c r="E16" s="39">
        <v>578713903.17</v>
      </c>
      <c r="F16" s="39">
        <v>304955749.64472497</v>
      </c>
      <c r="G16" s="39">
        <v>69956243.32805958</v>
      </c>
      <c r="H16" s="39">
        <v>83574394.5603362</v>
      </c>
      <c r="I16" s="39">
        <v>54607616.6399872</v>
      </c>
      <c r="J16" s="39">
        <v>50704985.05368581</v>
      </c>
      <c r="K16" s="39">
        <v>0</v>
      </c>
      <c r="L16" s="39">
        <v>12505996.957287427</v>
      </c>
      <c r="M16" s="39">
        <v>2188515.962235579</v>
      </c>
      <c r="N16" s="39">
        <v>220401.0236832205</v>
      </c>
      <c r="O16" s="39">
        <v>304955749.64472497</v>
      </c>
      <c r="P16" s="39">
        <v>69956243.32805958</v>
      </c>
      <c r="Q16" s="39">
        <v>83574394.5603362</v>
      </c>
      <c r="R16" s="39">
        <v>54607616.6399872</v>
      </c>
      <c r="S16" s="39">
        <v>46209274.127945654</v>
      </c>
      <c r="T16" s="39">
        <v>114274.82118743494</v>
      </c>
      <c r="U16" s="39">
        <v>4381436.104552716</v>
      </c>
      <c r="V16" s="39">
        <v>0</v>
      </c>
      <c r="W16" s="39">
        <v>12505996.957287427</v>
      </c>
      <c r="X16" s="39">
        <v>0</v>
      </c>
      <c r="Y16" s="39">
        <v>2188515.962235579</v>
      </c>
      <c r="Z16" s="39">
        <v>0</v>
      </c>
      <c r="AA16" s="39">
        <v>220401.0236832205</v>
      </c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162" customFormat="1" ht="11.25">
      <c r="A17" s="158">
        <v>5</v>
      </c>
      <c r="B17" s="159" t="s">
        <v>1005</v>
      </c>
      <c r="C17" s="160" t="s">
        <v>1006</v>
      </c>
      <c r="D17" s="161" t="s">
        <v>1007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162" customFormat="1" ht="11.25">
      <c r="A18" s="158">
        <v>500</v>
      </c>
      <c r="B18" s="159" t="s">
        <v>1008</v>
      </c>
      <c r="C18" s="160" t="s">
        <v>1009</v>
      </c>
      <c r="D18" s="161" t="s">
        <v>1010</v>
      </c>
      <c r="E18" s="39">
        <v>952072.58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929778.18</v>
      </c>
      <c r="L18" s="39">
        <v>0</v>
      </c>
      <c r="M18" s="39">
        <v>0</v>
      </c>
      <c r="N18" s="39">
        <v>22294.4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43529.09</v>
      </c>
      <c r="W18" s="39">
        <v>0</v>
      </c>
      <c r="X18" s="39">
        <v>886249.09</v>
      </c>
      <c r="Y18" s="39">
        <v>0</v>
      </c>
      <c r="Z18" s="39">
        <v>22294.4</v>
      </c>
      <c r="AA18" s="39">
        <v>0</v>
      </c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162" customFormat="1" ht="11.25">
      <c r="A19" s="158">
        <v>501</v>
      </c>
      <c r="B19" s="159" t="s">
        <v>1011</v>
      </c>
      <c r="C19" s="160" t="s">
        <v>1012</v>
      </c>
      <c r="D19" s="161" t="s">
        <v>893</v>
      </c>
      <c r="E19" s="39">
        <v>450785.28</v>
      </c>
      <c r="F19" s="39">
        <v>237543.21822613085</v>
      </c>
      <c r="G19" s="39">
        <v>54491.942501550446</v>
      </c>
      <c r="H19" s="39">
        <v>65099.70928008737</v>
      </c>
      <c r="I19" s="39">
        <v>42536.23357301325</v>
      </c>
      <c r="J19" s="39">
        <v>39496.305099321595</v>
      </c>
      <c r="K19" s="39">
        <v>0</v>
      </c>
      <c r="L19" s="39">
        <v>9741.461729517</v>
      </c>
      <c r="M19" s="39">
        <v>1704.7297039467028</v>
      </c>
      <c r="N19" s="39">
        <v>171.67988643283314</v>
      </c>
      <c r="O19" s="39">
        <v>237543.21822613085</v>
      </c>
      <c r="P19" s="39">
        <v>54491.942501550446</v>
      </c>
      <c r="Q19" s="39">
        <v>65099.70928008737</v>
      </c>
      <c r="R19" s="39">
        <v>42536.23357301325</v>
      </c>
      <c r="S19" s="39">
        <v>35994.40148622746</v>
      </c>
      <c r="T19" s="39">
        <v>89.01359891952602</v>
      </c>
      <c r="U19" s="39">
        <v>3412.8900141746103</v>
      </c>
      <c r="V19" s="39">
        <v>0</v>
      </c>
      <c r="W19" s="39">
        <v>9741.461729517</v>
      </c>
      <c r="X19" s="39">
        <v>0</v>
      </c>
      <c r="Y19" s="39">
        <v>1704.7297039467028</v>
      </c>
      <c r="Z19" s="39">
        <v>0</v>
      </c>
      <c r="AA19" s="39">
        <v>171.67988643283314</v>
      </c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162" customFormat="1" ht="11.25">
      <c r="A20" s="158">
        <v>6</v>
      </c>
      <c r="B20" s="135" t="s">
        <v>1013</v>
      </c>
      <c r="C20" s="158" t="s">
        <v>1014</v>
      </c>
      <c r="D20" s="161" t="s">
        <v>847</v>
      </c>
      <c r="E20" s="39">
        <v>6100463</v>
      </c>
      <c r="F20" s="39">
        <v>2803682.6440964937</v>
      </c>
      <c r="G20" s="39">
        <v>683566.9107927005</v>
      </c>
      <c r="H20" s="39">
        <v>821728.8185922478</v>
      </c>
      <c r="I20" s="39">
        <v>541372.7838007419</v>
      </c>
      <c r="J20" s="39">
        <v>515484.1735701034</v>
      </c>
      <c r="K20" s="39">
        <v>544698.9725806938</v>
      </c>
      <c r="L20" s="39">
        <v>129916.82369163593</v>
      </c>
      <c r="M20" s="39">
        <v>23693.683559419824</v>
      </c>
      <c r="N20" s="39">
        <v>36318.1893159635</v>
      </c>
      <c r="O20" s="39">
        <v>2803682.6440964937</v>
      </c>
      <c r="P20" s="39">
        <v>683566.9107927005</v>
      </c>
      <c r="Q20" s="39">
        <v>821728.8185922478</v>
      </c>
      <c r="R20" s="39">
        <v>541372.7838007419</v>
      </c>
      <c r="S20" s="39">
        <v>461188.9205497829</v>
      </c>
      <c r="T20" s="39">
        <v>1378.9848849503494</v>
      </c>
      <c r="U20" s="39">
        <v>52916.26813537015</v>
      </c>
      <c r="V20" s="39">
        <v>30831.183868840708</v>
      </c>
      <c r="W20" s="39">
        <v>129916.82369163593</v>
      </c>
      <c r="X20" s="39">
        <v>513867.78871185303</v>
      </c>
      <c r="Y20" s="39">
        <v>23693.683559419824</v>
      </c>
      <c r="Z20" s="39">
        <v>34179.396030529984</v>
      </c>
      <c r="AA20" s="39">
        <v>2138.793285433517</v>
      </c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162" customFormat="1" ht="21">
      <c r="A21" s="158">
        <v>7</v>
      </c>
      <c r="B21" s="163" t="s">
        <v>1015</v>
      </c>
      <c r="C21" s="160" t="s">
        <v>1016</v>
      </c>
      <c r="D21" s="161" t="s">
        <v>852</v>
      </c>
      <c r="E21" s="39">
        <f aca="true" t="shared" si="1" ref="E21:AA21">(E16+E17+E20+E18+E19)</f>
        <v>586217224.03</v>
      </c>
      <c r="F21" s="39">
        <f t="shared" si="1"/>
        <v>307996975.5070476</v>
      </c>
      <c r="G21" s="39">
        <f t="shared" si="1"/>
        <v>70694302.18135382</v>
      </c>
      <c r="H21" s="39">
        <f t="shared" si="1"/>
        <v>84461223.08820854</v>
      </c>
      <c r="I21" s="39">
        <f t="shared" si="1"/>
        <v>55191525.657360956</v>
      </c>
      <c r="J21" s="39">
        <f t="shared" si="1"/>
        <v>51259965.532355234</v>
      </c>
      <c r="K21" s="39">
        <f t="shared" si="1"/>
        <v>1474477.1525806938</v>
      </c>
      <c r="L21" s="39">
        <f t="shared" si="1"/>
        <v>12645655.24270858</v>
      </c>
      <c r="M21" s="39">
        <f t="shared" si="1"/>
        <v>2213914.3754989454</v>
      </c>
      <c r="N21" s="39">
        <f t="shared" si="1"/>
        <v>279185.29288561683</v>
      </c>
      <c r="O21" s="39">
        <f t="shared" si="1"/>
        <v>307996975.5070476</v>
      </c>
      <c r="P21" s="39">
        <f t="shared" si="1"/>
        <v>70694302.18135382</v>
      </c>
      <c r="Q21" s="39">
        <f t="shared" si="1"/>
        <v>84461223.08820854</v>
      </c>
      <c r="R21" s="39">
        <f t="shared" si="1"/>
        <v>55191525.657360956</v>
      </c>
      <c r="S21" s="39">
        <f t="shared" si="1"/>
        <v>46706457.44998166</v>
      </c>
      <c r="T21" s="39">
        <f t="shared" si="1"/>
        <v>115742.81967130481</v>
      </c>
      <c r="U21" s="39">
        <f t="shared" si="1"/>
        <v>4437765.26270226</v>
      </c>
      <c r="V21" s="39">
        <f t="shared" si="1"/>
        <v>74360.27386884071</v>
      </c>
      <c r="W21" s="39">
        <f t="shared" si="1"/>
        <v>12645655.24270858</v>
      </c>
      <c r="X21" s="39">
        <f t="shared" si="1"/>
        <v>1400116.878711853</v>
      </c>
      <c r="Y21" s="39">
        <f t="shared" si="1"/>
        <v>2213914.3754989454</v>
      </c>
      <c r="Z21" s="39">
        <f t="shared" si="1"/>
        <v>56473.796030529986</v>
      </c>
      <c r="AA21" s="39">
        <f t="shared" si="1"/>
        <v>222711.49685508685</v>
      </c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162" customFormat="1" ht="11.25">
      <c r="A22" s="158"/>
      <c r="B22" s="163"/>
      <c r="C22" s="158"/>
      <c r="D22" s="16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162" customFormat="1" ht="11.25">
      <c r="A23" s="158">
        <v>8</v>
      </c>
      <c r="B23" s="163" t="s">
        <v>1017</v>
      </c>
      <c r="C23" s="160" t="s">
        <v>1018</v>
      </c>
      <c r="D23" s="161" t="s">
        <v>933</v>
      </c>
      <c r="E23" s="39">
        <v>43721038</v>
      </c>
      <c r="F23" s="39">
        <v>23038986.700512845</v>
      </c>
      <c r="G23" s="39">
        <v>5285097.793796865</v>
      </c>
      <c r="H23" s="39">
        <v>6313930.3555423375</v>
      </c>
      <c r="I23" s="39">
        <v>4125530.19571222</v>
      </c>
      <c r="J23" s="39">
        <v>3830691.756631966</v>
      </c>
      <c r="K23" s="39">
        <v>3.848124683623691E-17</v>
      </c>
      <c r="L23" s="39">
        <v>944810.8386586145</v>
      </c>
      <c r="M23" s="39">
        <v>165339.3654867846</v>
      </c>
      <c r="N23" s="39">
        <v>16650.993658367865</v>
      </c>
      <c r="O23" s="39">
        <v>23038986.700512845</v>
      </c>
      <c r="P23" s="39">
        <v>5285097.793796865</v>
      </c>
      <c r="Q23" s="39">
        <v>6313930.3555423375</v>
      </c>
      <c r="R23" s="39">
        <v>4125530.19571222</v>
      </c>
      <c r="S23" s="39">
        <v>3491046.990635113</v>
      </c>
      <c r="T23" s="39">
        <v>8633.305286448918</v>
      </c>
      <c r="U23" s="39">
        <v>331011.46071040444</v>
      </c>
      <c r="V23" s="39">
        <v>2.1781249028049233E-18</v>
      </c>
      <c r="W23" s="39">
        <v>944810.8386586145</v>
      </c>
      <c r="X23" s="39">
        <v>3.6303121933431985E-17</v>
      </c>
      <c r="Y23" s="39">
        <v>165339.3654867846</v>
      </c>
      <c r="Z23" s="39">
        <v>0</v>
      </c>
      <c r="AA23" s="39">
        <v>16650.993658367865</v>
      </c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162" customFormat="1" ht="11.25">
      <c r="A24" s="158"/>
      <c r="B24" s="163"/>
      <c r="C24" s="158"/>
      <c r="D24" s="16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162" customFormat="1" ht="11.25">
      <c r="A25" s="158">
        <v>9</v>
      </c>
      <c r="B25" s="159" t="s">
        <v>1019</v>
      </c>
      <c r="C25" s="158" t="s">
        <v>1020</v>
      </c>
      <c r="D25" s="161" t="s">
        <v>933</v>
      </c>
      <c r="E25" s="39">
        <v>28849243</v>
      </c>
      <c r="F25" s="39">
        <v>15202231.150067005</v>
      </c>
      <c r="G25" s="39">
        <v>3487361.63427798</v>
      </c>
      <c r="H25" s="39">
        <v>4166234.825260034</v>
      </c>
      <c r="I25" s="39">
        <v>2722223.1805187105</v>
      </c>
      <c r="J25" s="39">
        <v>2527674.602445909</v>
      </c>
      <c r="K25" s="39">
        <v>2.53917768585819E-17</v>
      </c>
      <c r="L25" s="39">
        <v>623431.6182862851</v>
      </c>
      <c r="M25" s="39">
        <v>109098.86294085842</v>
      </c>
      <c r="N25" s="39">
        <v>10987.12620321854</v>
      </c>
      <c r="O25" s="39">
        <v>15202231.150067005</v>
      </c>
      <c r="P25" s="39">
        <v>3487361.63427798</v>
      </c>
      <c r="Q25" s="39">
        <v>4166234.825260034</v>
      </c>
      <c r="R25" s="39">
        <v>2722223.1805187105</v>
      </c>
      <c r="S25" s="39">
        <v>2303560.6555647445</v>
      </c>
      <c r="T25" s="39">
        <v>5696.669921284793</v>
      </c>
      <c r="U25" s="39">
        <v>218417.27695987938</v>
      </c>
      <c r="V25" s="39">
        <v>1.43723153611702E-18</v>
      </c>
      <c r="W25" s="39">
        <v>623431.6182862851</v>
      </c>
      <c r="X25" s="39">
        <v>2.395454532246488E-17</v>
      </c>
      <c r="Y25" s="39">
        <v>109098.86294085842</v>
      </c>
      <c r="Z25" s="39">
        <v>0</v>
      </c>
      <c r="AA25" s="39">
        <v>10987.12620321854</v>
      </c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162" customFormat="1" ht="11.25">
      <c r="A26" s="158">
        <v>10</v>
      </c>
      <c r="B26" s="159" t="s">
        <v>1021</v>
      </c>
      <c r="C26" s="158" t="s">
        <v>1022</v>
      </c>
      <c r="D26" s="161" t="s">
        <v>933</v>
      </c>
      <c r="E26" s="39">
        <v>6491435</v>
      </c>
      <c r="F26" s="39">
        <v>3420689.2487832424</v>
      </c>
      <c r="G26" s="39">
        <v>784699.3202008551</v>
      </c>
      <c r="H26" s="39">
        <v>937454.1495910956</v>
      </c>
      <c r="I26" s="39">
        <v>612533.7441897687</v>
      </c>
      <c r="J26" s="39">
        <v>568757.9179435819</v>
      </c>
      <c r="K26" s="39">
        <v>5.713462533903874E-18</v>
      </c>
      <c r="L26" s="39">
        <v>140279.79268122325</v>
      </c>
      <c r="M26" s="39">
        <v>24548.587890312796</v>
      </c>
      <c r="N26" s="39">
        <v>2472.238719920309</v>
      </c>
      <c r="O26" s="39">
        <v>3420689.2487832424</v>
      </c>
      <c r="P26" s="39">
        <v>784699.3202008551</v>
      </c>
      <c r="Q26" s="39">
        <v>937454.1495910956</v>
      </c>
      <c r="R26" s="39">
        <v>612533.7441897687</v>
      </c>
      <c r="S26" s="39">
        <v>518329.51957026834</v>
      </c>
      <c r="T26" s="39">
        <v>1281.8208959755148</v>
      </c>
      <c r="U26" s="39">
        <v>49146.57747733813</v>
      </c>
      <c r="V26" s="39">
        <v>3.233947974528756E-19</v>
      </c>
      <c r="W26" s="39">
        <v>140279.79268122325</v>
      </c>
      <c r="X26" s="39">
        <v>5.390067736450998E-18</v>
      </c>
      <c r="Y26" s="39">
        <v>24548.587890312796</v>
      </c>
      <c r="Z26" s="39">
        <v>0</v>
      </c>
      <c r="AA26" s="39">
        <v>2472.238719920309</v>
      </c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162" customFormat="1" ht="11.25">
      <c r="A27" s="158">
        <v>11</v>
      </c>
      <c r="B27" s="163" t="s">
        <v>1023</v>
      </c>
      <c r="C27" s="158" t="s">
        <v>1024</v>
      </c>
      <c r="D27" s="161" t="s">
        <v>933</v>
      </c>
      <c r="E27" s="39">
        <v>16487912</v>
      </c>
      <c r="F27" s="39">
        <v>8688375.268840281</v>
      </c>
      <c r="G27" s="39">
        <v>1993096.0316064968</v>
      </c>
      <c r="H27" s="39">
        <v>2381085.4645379363</v>
      </c>
      <c r="I27" s="39">
        <v>1555804.297698647</v>
      </c>
      <c r="J27" s="39">
        <v>1444615.9439872694</v>
      </c>
      <c r="K27" s="39">
        <v>1.4511901832846524E-17</v>
      </c>
      <c r="L27" s="39">
        <v>356303.4794473414</v>
      </c>
      <c r="M27" s="39">
        <v>62352.15431714914</v>
      </c>
      <c r="N27" s="39">
        <v>6279.359564878752</v>
      </c>
      <c r="O27" s="39">
        <v>8688375.268840281</v>
      </c>
      <c r="P27" s="39">
        <v>1993096.0316064968</v>
      </c>
      <c r="Q27" s="39">
        <v>2381085.4645379363</v>
      </c>
      <c r="R27" s="39">
        <v>1555804.297698647</v>
      </c>
      <c r="S27" s="39">
        <v>1316530.3982365783</v>
      </c>
      <c r="T27" s="39">
        <v>3255.759340208358</v>
      </c>
      <c r="U27" s="39">
        <v>124829.78641048289</v>
      </c>
      <c r="V27" s="39">
        <v>8.21406200887914E-19</v>
      </c>
      <c r="W27" s="39">
        <v>356303.4794473414</v>
      </c>
      <c r="X27" s="39">
        <v>1.369049563195861E-17</v>
      </c>
      <c r="Y27" s="39">
        <v>62352.15431714914</v>
      </c>
      <c r="Z27" s="39">
        <v>0</v>
      </c>
      <c r="AA27" s="39">
        <v>6279.359564878752</v>
      </c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162" customFormat="1" ht="11.25">
      <c r="A28" s="158">
        <v>12</v>
      </c>
      <c r="B28" s="163" t="s">
        <v>1025</v>
      </c>
      <c r="C28" s="160" t="s">
        <v>1026</v>
      </c>
      <c r="D28" s="161" t="s">
        <v>847</v>
      </c>
      <c r="E28" s="39">
        <v>736344.75</v>
      </c>
      <c r="F28" s="39">
        <v>338413.1656312925</v>
      </c>
      <c r="G28" s="39">
        <v>82508.64008779716</v>
      </c>
      <c r="H28" s="39">
        <v>99185.2096298435</v>
      </c>
      <c r="I28" s="39">
        <v>65345.36921944471</v>
      </c>
      <c r="J28" s="39">
        <v>62220.53390315365</v>
      </c>
      <c r="K28" s="39">
        <v>65746.85049154265</v>
      </c>
      <c r="L28" s="39">
        <v>15681.362392003974</v>
      </c>
      <c r="M28" s="39">
        <v>2859.900879185744</v>
      </c>
      <c r="N28" s="39">
        <v>4383.717765736112</v>
      </c>
      <c r="O28" s="39">
        <v>338413.1656312925</v>
      </c>
      <c r="P28" s="39">
        <v>82508.64008779716</v>
      </c>
      <c r="Q28" s="39">
        <v>99185.2096298435</v>
      </c>
      <c r="R28" s="39">
        <v>65345.36921944471</v>
      </c>
      <c r="S28" s="39">
        <v>55666.928953589224</v>
      </c>
      <c r="T28" s="39">
        <v>166.44774017358088</v>
      </c>
      <c r="U28" s="39">
        <v>6387.157209390844</v>
      </c>
      <c r="V28" s="39">
        <v>3721.4192395078117</v>
      </c>
      <c r="W28" s="39">
        <v>15681.362392003974</v>
      </c>
      <c r="X28" s="39">
        <v>62025.43125203484</v>
      </c>
      <c r="Y28" s="39">
        <v>2859.900879185744</v>
      </c>
      <c r="Z28" s="39">
        <v>4125.5588018895605</v>
      </c>
      <c r="AA28" s="39">
        <v>258.158963846551</v>
      </c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162" customFormat="1" ht="11.25">
      <c r="A29" s="158">
        <v>600</v>
      </c>
      <c r="B29" s="159" t="s">
        <v>1027</v>
      </c>
      <c r="C29" s="160" t="s">
        <v>1028</v>
      </c>
      <c r="D29" s="161" t="s">
        <v>1029</v>
      </c>
      <c r="E29" s="39">
        <v>11397.25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4036.53</v>
      </c>
      <c r="L29" s="39">
        <v>6885.83</v>
      </c>
      <c r="M29" s="39">
        <v>0</v>
      </c>
      <c r="N29" s="39">
        <v>474.89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474.89</v>
      </c>
      <c r="W29" s="39">
        <v>6885.83</v>
      </c>
      <c r="X29" s="39">
        <v>3561.64</v>
      </c>
      <c r="Y29" s="39">
        <v>0</v>
      </c>
      <c r="Z29" s="39">
        <v>474.89</v>
      </c>
      <c r="AA29" s="39">
        <v>0</v>
      </c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162" customFormat="1" ht="21">
      <c r="A30" s="158">
        <v>13</v>
      </c>
      <c r="B30" s="159" t="s">
        <v>1030</v>
      </c>
      <c r="C30" s="160" t="s">
        <v>1031</v>
      </c>
      <c r="D30" s="161" t="s">
        <v>852</v>
      </c>
      <c r="E30" s="39">
        <f aca="true" t="shared" si="2" ref="E30:AA30">(E25+E26+E27+E28+E29)</f>
        <v>52576332</v>
      </c>
      <c r="F30" s="39">
        <f t="shared" si="2"/>
        <v>27649708.833321825</v>
      </c>
      <c r="G30" s="39">
        <f t="shared" si="2"/>
        <v>6347665.626173128</v>
      </c>
      <c r="H30" s="39">
        <f t="shared" si="2"/>
        <v>7583959.64901891</v>
      </c>
      <c r="I30" s="39">
        <f t="shared" si="2"/>
        <v>4955906.591626571</v>
      </c>
      <c r="J30" s="39">
        <f t="shared" si="2"/>
        <v>4603268.998279914</v>
      </c>
      <c r="K30" s="39">
        <f t="shared" si="2"/>
        <v>69783.38049154264</v>
      </c>
      <c r="L30" s="39">
        <f t="shared" si="2"/>
        <v>1142582.0828068538</v>
      </c>
      <c r="M30" s="39">
        <f t="shared" si="2"/>
        <v>198859.50602750608</v>
      </c>
      <c r="N30" s="39">
        <f t="shared" si="2"/>
        <v>24597.33225375371</v>
      </c>
      <c r="O30" s="39">
        <f t="shared" si="2"/>
        <v>27649708.833321825</v>
      </c>
      <c r="P30" s="39">
        <f t="shared" si="2"/>
        <v>6347665.626173128</v>
      </c>
      <c r="Q30" s="39">
        <f t="shared" si="2"/>
        <v>7583959.64901891</v>
      </c>
      <c r="R30" s="39">
        <f t="shared" si="2"/>
        <v>4955906.591626571</v>
      </c>
      <c r="S30" s="39">
        <f t="shared" si="2"/>
        <v>4194087.5023251805</v>
      </c>
      <c r="T30" s="39">
        <f t="shared" si="2"/>
        <v>10400.697897642247</v>
      </c>
      <c r="U30" s="39">
        <f t="shared" si="2"/>
        <v>398780.79805709125</v>
      </c>
      <c r="V30" s="39">
        <f t="shared" si="2"/>
        <v>4196.309239507812</v>
      </c>
      <c r="W30" s="39">
        <f t="shared" si="2"/>
        <v>1142582.0828068538</v>
      </c>
      <c r="X30" s="39">
        <f t="shared" si="2"/>
        <v>65587.07125203485</v>
      </c>
      <c r="Y30" s="39">
        <f t="shared" si="2"/>
        <v>198859.50602750608</v>
      </c>
      <c r="Z30" s="39">
        <f t="shared" si="2"/>
        <v>4600.448801889561</v>
      </c>
      <c r="AA30" s="39">
        <f t="shared" si="2"/>
        <v>19996.883451864152</v>
      </c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162" customFormat="1" ht="11.25">
      <c r="A31" s="158"/>
      <c r="B31" s="163"/>
      <c r="C31" s="158"/>
      <c r="D31" s="161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162" customFormat="1" ht="11.25">
      <c r="A32" s="158">
        <v>14</v>
      </c>
      <c r="B32" s="163" t="s">
        <v>1032</v>
      </c>
      <c r="C32" s="160" t="s">
        <v>1033</v>
      </c>
      <c r="D32" s="161" t="s">
        <v>852</v>
      </c>
      <c r="E32" s="39">
        <f aca="true" t="shared" si="3" ref="E32:AA32">(E14+E21+E23+E30)</f>
        <v>828635961.03</v>
      </c>
      <c r="F32" s="39">
        <f t="shared" si="3"/>
        <v>435684946.1032391</v>
      </c>
      <c r="G32" s="39">
        <f t="shared" si="3"/>
        <v>99990546.380492</v>
      </c>
      <c r="H32" s="39">
        <f t="shared" si="3"/>
        <v>119461085.43603031</v>
      </c>
      <c r="I32" s="39">
        <f t="shared" si="3"/>
        <v>78061018.24971625</v>
      </c>
      <c r="J32" s="39">
        <f t="shared" si="3"/>
        <v>72496593.87340024</v>
      </c>
      <c r="K32" s="39">
        <f t="shared" si="3"/>
        <v>1544260.5330722365</v>
      </c>
      <c r="L32" s="39">
        <f t="shared" si="3"/>
        <v>17890728.256335016</v>
      </c>
      <c r="M32" s="39">
        <f t="shared" si="3"/>
        <v>3130698.8032811726</v>
      </c>
      <c r="N32" s="39">
        <f t="shared" si="3"/>
        <v>376083.3944336472</v>
      </c>
      <c r="O32" s="39">
        <f t="shared" si="3"/>
        <v>435684946.1032391</v>
      </c>
      <c r="P32" s="39">
        <f t="shared" si="3"/>
        <v>99990546.380492</v>
      </c>
      <c r="Q32" s="39">
        <f t="shared" si="3"/>
        <v>119461085.43603031</v>
      </c>
      <c r="R32" s="39">
        <f t="shared" si="3"/>
        <v>78061018.24971625</v>
      </c>
      <c r="S32" s="39">
        <f t="shared" si="3"/>
        <v>66059122.767183565</v>
      </c>
      <c r="T32" s="39">
        <f t="shared" si="3"/>
        <v>163630.4463714763</v>
      </c>
      <c r="U32" s="39">
        <f t="shared" si="3"/>
        <v>6273840.659845178</v>
      </c>
      <c r="V32" s="39">
        <f t="shared" si="3"/>
        <v>78556.58310834852</v>
      </c>
      <c r="W32" s="39">
        <f t="shared" si="3"/>
        <v>17890728.256335016</v>
      </c>
      <c r="X32" s="39">
        <f t="shared" si="3"/>
        <v>1465703.9499638877</v>
      </c>
      <c r="Y32" s="39">
        <f t="shared" si="3"/>
        <v>3130698.8032811726</v>
      </c>
      <c r="Z32" s="39">
        <f t="shared" si="3"/>
        <v>61074.24483241954</v>
      </c>
      <c r="AA32" s="39">
        <f t="shared" si="3"/>
        <v>315009.1496012276</v>
      </c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0" s="162" customFormat="1" ht="11.25">
      <c r="A33" s="158"/>
      <c r="B33" s="163"/>
      <c r="C33" s="158"/>
      <c r="D33" s="161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</row>
    <row r="34" spans="1:40" s="92" customFormat="1" ht="11.25">
      <c r="A34" s="151"/>
      <c r="B34" s="151" t="s">
        <v>1034</v>
      </c>
      <c r="C34" s="151"/>
      <c r="D34" s="15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</row>
    <row r="35" spans="1:40" s="92" customFormat="1" ht="11.25">
      <c r="A35" s="151">
        <v>140</v>
      </c>
      <c r="B35" s="157" t="s">
        <v>1035</v>
      </c>
      <c r="C35" s="151" t="s">
        <v>1036</v>
      </c>
      <c r="D35" s="152" t="s">
        <v>936</v>
      </c>
      <c r="E35" s="39">
        <v>7621162.250000001</v>
      </c>
      <c r="F35" s="39">
        <v>3785264.601135814</v>
      </c>
      <c r="G35" s="39">
        <v>867459.6157139317</v>
      </c>
      <c r="H35" s="39">
        <v>1036215.114639915</v>
      </c>
      <c r="I35" s="39">
        <v>676968.102907921</v>
      </c>
      <c r="J35" s="39">
        <v>628310.9212747924</v>
      </c>
      <c r="K35" s="39">
        <v>416063.39564906934</v>
      </c>
      <c r="L35" s="39">
        <v>154908.12777012444</v>
      </c>
      <c r="M35" s="39">
        <v>27087.80753456944</v>
      </c>
      <c r="N35" s="39">
        <v>28884.56337386267</v>
      </c>
      <c r="O35" s="39">
        <v>3785264.601135814</v>
      </c>
      <c r="P35" s="39">
        <v>867459.6157139317</v>
      </c>
      <c r="Q35" s="39">
        <v>1036215.114639915</v>
      </c>
      <c r="R35" s="39">
        <v>676968.102907921</v>
      </c>
      <c r="S35" s="39">
        <v>572787.8105812811</v>
      </c>
      <c r="T35" s="39">
        <v>1411.345831627201</v>
      </c>
      <c r="U35" s="39">
        <v>54111.76486188416</v>
      </c>
      <c r="V35" s="39">
        <v>23510.079296289983</v>
      </c>
      <c r="W35" s="39">
        <v>154908.12777012444</v>
      </c>
      <c r="X35" s="39">
        <v>392553.31635277934</v>
      </c>
      <c r="Y35" s="39">
        <v>27087.80753456944</v>
      </c>
      <c r="Z35" s="39">
        <v>26151.263682872</v>
      </c>
      <c r="AA35" s="39">
        <v>2733.299690990674</v>
      </c>
      <c r="AB35" s="39"/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</row>
    <row r="36" spans="1:40" s="92" customFormat="1" ht="11.25">
      <c r="A36" s="151">
        <v>141</v>
      </c>
      <c r="B36" s="157" t="s">
        <v>1035</v>
      </c>
      <c r="C36" s="165" t="s">
        <v>1037</v>
      </c>
      <c r="D36" s="152" t="s">
        <v>1038</v>
      </c>
      <c r="E36" s="39">
        <v>40602.75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14380.14</v>
      </c>
      <c r="L36" s="39">
        <v>24530.83</v>
      </c>
      <c r="M36" s="39">
        <v>0</v>
      </c>
      <c r="N36" s="39">
        <v>1691.78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1691.78</v>
      </c>
      <c r="W36" s="39">
        <v>24530.83</v>
      </c>
      <c r="X36" s="39">
        <v>12688.36</v>
      </c>
      <c r="Y36" s="39">
        <v>0</v>
      </c>
      <c r="Z36" s="39">
        <v>1691.78</v>
      </c>
      <c r="AA36" s="39">
        <v>0</v>
      </c>
      <c r="AB36" s="39"/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</row>
    <row r="37" spans="1:40" s="92" customFormat="1" ht="11.25">
      <c r="A37" s="151">
        <v>15</v>
      </c>
      <c r="B37" s="157" t="s">
        <v>1035</v>
      </c>
      <c r="C37" s="165" t="s">
        <v>1039</v>
      </c>
      <c r="D37" s="152" t="s">
        <v>852</v>
      </c>
      <c r="E37" s="39">
        <f aca="true" t="shared" si="4" ref="E37:AA37">(E35+E36)</f>
        <v>7661765.000000001</v>
      </c>
      <c r="F37" s="39">
        <f t="shared" si="4"/>
        <v>3785264.601135814</v>
      </c>
      <c r="G37" s="39">
        <f t="shared" si="4"/>
        <v>867459.6157139317</v>
      </c>
      <c r="H37" s="39">
        <f t="shared" si="4"/>
        <v>1036215.114639915</v>
      </c>
      <c r="I37" s="39">
        <f t="shared" si="4"/>
        <v>676968.102907921</v>
      </c>
      <c r="J37" s="39">
        <f t="shared" si="4"/>
        <v>628310.9212747924</v>
      </c>
      <c r="K37" s="39">
        <f t="shared" si="4"/>
        <v>430443.53564906935</v>
      </c>
      <c r="L37" s="39">
        <f t="shared" si="4"/>
        <v>179438.95777012443</v>
      </c>
      <c r="M37" s="39">
        <f t="shared" si="4"/>
        <v>27087.80753456944</v>
      </c>
      <c r="N37" s="39">
        <f t="shared" si="4"/>
        <v>30576.34337386267</v>
      </c>
      <c r="O37" s="39">
        <f t="shared" si="4"/>
        <v>3785264.601135814</v>
      </c>
      <c r="P37" s="39">
        <f t="shared" si="4"/>
        <v>867459.6157139317</v>
      </c>
      <c r="Q37" s="39">
        <f t="shared" si="4"/>
        <v>1036215.114639915</v>
      </c>
      <c r="R37" s="39">
        <f t="shared" si="4"/>
        <v>676968.102907921</v>
      </c>
      <c r="S37" s="39">
        <f t="shared" si="4"/>
        <v>572787.8105812811</v>
      </c>
      <c r="T37" s="39">
        <f t="shared" si="4"/>
        <v>1411.345831627201</v>
      </c>
      <c r="U37" s="39">
        <f t="shared" si="4"/>
        <v>54111.76486188416</v>
      </c>
      <c r="V37" s="39">
        <f t="shared" si="4"/>
        <v>25201.859296289982</v>
      </c>
      <c r="W37" s="39">
        <f t="shared" si="4"/>
        <v>179438.95777012443</v>
      </c>
      <c r="X37" s="39">
        <f t="shared" si="4"/>
        <v>405241.6763527793</v>
      </c>
      <c r="Y37" s="39">
        <f t="shared" si="4"/>
        <v>27087.80753456944</v>
      </c>
      <c r="Z37" s="39">
        <f t="shared" si="4"/>
        <v>27843.043682871998</v>
      </c>
      <c r="AA37" s="39">
        <f t="shared" si="4"/>
        <v>2733.299690990674</v>
      </c>
      <c r="AB37" s="39"/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</row>
    <row r="38" spans="1:40" s="162" customFormat="1" ht="11.25">
      <c r="A38" s="158"/>
      <c r="B38" s="163"/>
      <c r="C38" s="158"/>
      <c r="D38" s="16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</row>
    <row r="39" spans="1:40" s="92" customFormat="1" ht="21">
      <c r="A39" s="151">
        <v>16</v>
      </c>
      <c r="B39" s="157" t="s">
        <v>1040</v>
      </c>
      <c r="C39" s="165" t="s">
        <v>1041</v>
      </c>
      <c r="D39" s="152" t="s">
        <v>852</v>
      </c>
      <c r="E39" s="39">
        <f aca="true" t="shared" si="5" ref="E39:AA39">(E32+E37)</f>
        <v>836297726.03</v>
      </c>
      <c r="F39" s="39">
        <f t="shared" si="5"/>
        <v>439470210.7043749</v>
      </c>
      <c r="G39" s="39">
        <f t="shared" si="5"/>
        <v>100858005.99620594</v>
      </c>
      <c r="H39" s="39">
        <f t="shared" si="5"/>
        <v>120497300.55067022</v>
      </c>
      <c r="I39" s="39">
        <f t="shared" si="5"/>
        <v>78737986.35262418</v>
      </c>
      <c r="J39" s="39">
        <f t="shared" si="5"/>
        <v>73124904.79467504</v>
      </c>
      <c r="K39" s="39">
        <f t="shared" si="5"/>
        <v>1974704.0687213058</v>
      </c>
      <c r="L39" s="39">
        <f t="shared" si="5"/>
        <v>18070167.21410514</v>
      </c>
      <c r="M39" s="39">
        <f t="shared" si="5"/>
        <v>3157786.610815742</v>
      </c>
      <c r="N39" s="39">
        <f t="shared" si="5"/>
        <v>406659.7378075099</v>
      </c>
      <c r="O39" s="39">
        <f t="shared" si="5"/>
        <v>439470210.7043749</v>
      </c>
      <c r="P39" s="39">
        <f t="shared" si="5"/>
        <v>100858005.99620594</v>
      </c>
      <c r="Q39" s="39">
        <f t="shared" si="5"/>
        <v>120497300.55067022</v>
      </c>
      <c r="R39" s="39">
        <f t="shared" si="5"/>
        <v>78737986.35262418</v>
      </c>
      <c r="S39" s="39">
        <f t="shared" si="5"/>
        <v>66631910.57776485</v>
      </c>
      <c r="T39" s="39">
        <f t="shared" si="5"/>
        <v>165041.7922031035</v>
      </c>
      <c r="U39" s="39">
        <f t="shared" si="5"/>
        <v>6327952.424707063</v>
      </c>
      <c r="V39" s="39">
        <f t="shared" si="5"/>
        <v>103758.44240463851</v>
      </c>
      <c r="W39" s="39">
        <f t="shared" si="5"/>
        <v>18070167.21410514</v>
      </c>
      <c r="X39" s="39">
        <f t="shared" si="5"/>
        <v>1870945.626316667</v>
      </c>
      <c r="Y39" s="39">
        <f t="shared" si="5"/>
        <v>3157786.610815742</v>
      </c>
      <c r="Z39" s="39">
        <f t="shared" si="5"/>
        <v>88917.28851529154</v>
      </c>
      <c r="AA39" s="39">
        <f t="shared" si="5"/>
        <v>317742.44929221825</v>
      </c>
      <c r="AB39" s="39"/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</row>
    <row r="40" spans="1:40" s="92" customFormat="1" ht="11.25">
      <c r="A40" s="151"/>
      <c r="B40" s="90"/>
      <c r="C40" s="151"/>
      <c r="D40" s="15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</row>
    <row r="41" spans="1:40" s="92" customFormat="1" ht="11.25">
      <c r="A41" s="151"/>
      <c r="B41" s="151" t="s">
        <v>1042</v>
      </c>
      <c r="C41" s="151"/>
      <c r="D41" s="15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</row>
    <row r="42" spans="1:40" s="92" customFormat="1" ht="11.25">
      <c r="A42" s="151">
        <v>17</v>
      </c>
      <c r="B42" s="90" t="s">
        <v>1043</v>
      </c>
      <c r="C42" s="151" t="s">
        <v>1044</v>
      </c>
      <c r="D42" s="166" t="s">
        <v>1045</v>
      </c>
      <c r="E42" s="39">
        <v>813671</v>
      </c>
      <c r="F42" s="39">
        <v>468424.46170283924</v>
      </c>
      <c r="G42" s="39">
        <v>109949.03238139552</v>
      </c>
      <c r="H42" s="39">
        <v>81324.91950791747</v>
      </c>
      <c r="I42" s="39">
        <v>34133.3188391356</v>
      </c>
      <c r="J42" s="39">
        <v>59460.66797288893</v>
      </c>
      <c r="K42" s="39">
        <v>5441.193947651934</v>
      </c>
      <c r="L42" s="39">
        <v>2080.4474573485672</v>
      </c>
      <c r="M42" s="39">
        <v>50424.25322888937</v>
      </c>
      <c r="N42" s="39">
        <v>2432.7049619332015</v>
      </c>
      <c r="O42" s="39">
        <v>468424.46170283924</v>
      </c>
      <c r="P42" s="39">
        <v>109949.03238139552</v>
      </c>
      <c r="Q42" s="39">
        <v>81324.91950791747</v>
      </c>
      <c r="R42" s="39">
        <v>34133.3188391356</v>
      </c>
      <c r="S42" s="39">
        <v>44548.844638156734</v>
      </c>
      <c r="T42" s="39">
        <v>163.02956881512048</v>
      </c>
      <c r="U42" s="39">
        <v>14748.793765917066</v>
      </c>
      <c r="V42" s="39">
        <v>1426.188325167907</v>
      </c>
      <c r="W42" s="39">
        <v>2080.4474573485672</v>
      </c>
      <c r="X42" s="39">
        <v>4015.005622484027</v>
      </c>
      <c r="Y42" s="39">
        <v>50424.25322888937</v>
      </c>
      <c r="Z42" s="39">
        <v>2104.2322698111507</v>
      </c>
      <c r="AA42" s="39">
        <v>328.4726921220511</v>
      </c>
      <c r="AB42" s="39"/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</row>
    <row r="43" spans="1:40" s="92" customFormat="1" ht="11.25">
      <c r="A43" s="151">
        <v>18</v>
      </c>
      <c r="B43" s="90" t="s">
        <v>1046</v>
      </c>
      <c r="C43" s="151" t="s">
        <v>1047</v>
      </c>
      <c r="D43" s="166" t="s">
        <v>1048</v>
      </c>
      <c r="E43" s="39">
        <v>3464589</v>
      </c>
      <c r="F43" s="39">
        <v>1971777.6805668527</v>
      </c>
      <c r="G43" s="39">
        <v>399018.9528808527</v>
      </c>
      <c r="H43" s="39">
        <v>473946.0847417292</v>
      </c>
      <c r="I43" s="39">
        <v>285127.5983550189</v>
      </c>
      <c r="J43" s="39">
        <v>292471.26768135035</v>
      </c>
      <c r="K43" s="39">
        <v>11146.225672640336</v>
      </c>
      <c r="L43" s="39">
        <v>0</v>
      </c>
      <c r="M43" s="39">
        <v>17337.71196965102</v>
      </c>
      <c r="N43" s="39">
        <v>13763.47813190481</v>
      </c>
      <c r="O43" s="39">
        <v>1971777.6805668527</v>
      </c>
      <c r="P43" s="39">
        <v>399018.9528808527</v>
      </c>
      <c r="Q43" s="39">
        <v>473946.0847417292</v>
      </c>
      <c r="R43" s="39">
        <v>285127.5983550189</v>
      </c>
      <c r="S43" s="39">
        <v>227892.6421113459</v>
      </c>
      <c r="T43" s="39">
        <v>1126.1091626022162</v>
      </c>
      <c r="U43" s="39">
        <v>63452.516407402225</v>
      </c>
      <c r="V43" s="39">
        <v>11146.225672640336</v>
      </c>
      <c r="W43" s="39">
        <v>0</v>
      </c>
      <c r="X43" s="39">
        <v>0</v>
      </c>
      <c r="Y43" s="39">
        <v>17337.71196965102</v>
      </c>
      <c r="Z43" s="39">
        <v>12654.986446815145</v>
      </c>
      <c r="AA43" s="39">
        <v>1108.491685089666</v>
      </c>
      <c r="AB43" s="39"/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</row>
    <row r="44" spans="1:40" s="92" customFormat="1" ht="11.25">
      <c r="A44" s="151">
        <v>19</v>
      </c>
      <c r="B44" s="90" t="s">
        <v>1049</v>
      </c>
      <c r="C44" s="151" t="s">
        <v>1050</v>
      </c>
      <c r="D44" s="152" t="s">
        <v>1051</v>
      </c>
      <c r="E44" s="39">
        <v>1203817</v>
      </c>
      <c r="F44" s="39">
        <v>577087.5114682445</v>
      </c>
      <c r="G44" s="39">
        <v>148572.61799652135</v>
      </c>
      <c r="H44" s="39">
        <v>168749.90218105074</v>
      </c>
      <c r="I44" s="39">
        <v>100175.74416891766</v>
      </c>
      <c r="J44" s="39">
        <v>93157.19502314912</v>
      </c>
      <c r="K44" s="39">
        <v>74254.40288663257</v>
      </c>
      <c r="L44" s="39">
        <v>26370.252960886122</v>
      </c>
      <c r="M44" s="39">
        <v>4158.17176795048</v>
      </c>
      <c r="N44" s="39">
        <v>11291.201546647617</v>
      </c>
      <c r="O44" s="39">
        <v>577087.5114682445</v>
      </c>
      <c r="P44" s="39">
        <v>148572.61799652135</v>
      </c>
      <c r="Q44" s="39">
        <v>168749.90218105074</v>
      </c>
      <c r="R44" s="39">
        <v>100175.74416891766</v>
      </c>
      <c r="S44" s="39">
        <v>80779.82367980294</v>
      </c>
      <c r="T44" s="39">
        <v>322.78176068670103</v>
      </c>
      <c r="U44" s="39">
        <v>12054.589582659482</v>
      </c>
      <c r="V44" s="39">
        <v>4294.37809341687</v>
      </c>
      <c r="W44" s="39">
        <v>26370.252960886122</v>
      </c>
      <c r="X44" s="39">
        <v>69960.02479321569</v>
      </c>
      <c r="Y44" s="39">
        <v>4158.17176795048</v>
      </c>
      <c r="Z44" s="39">
        <v>10931.445573102706</v>
      </c>
      <c r="AA44" s="39">
        <v>359.7559735449104</v>
      </c>
      <c r="AB44" s="39"/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</row>
    <row r="45" spans="1:40" s="92" customFormat="1" ht="11.25">
      <c r="A45" s="151">
        <v>20</v>
      </c>
      <c r="B45" s="90" t="s">
        <v>1052</v>
      </c>
      <c r="C45" s="151" t="s">
        <v>1053</v>
      </c>
      <c r="D45" s="152" t="s">
        <v>1054</v>
      </c>
      <c r="E45" s="39">
        <v>3185148</v>
      </c>
      <c r="F45" s="39">
        <v>2143064.8495327006</v>
      </c>
      <c r="G45" s="39">
        <v>401515.17070590705</v>
      </c>
      <c r="H45" s="39">
        <v>324264.2682867703</v>
      </c>
      <c r="I45" s="39">
        <v>110487.4235863326</v>
      </c>
      <c r="J45" s="39">
        <v>187859.5689549129</v>
      </c>
      <c r="K45" s="39">
        <v>6620.503160404291</v>
      </c>
      <c r="L45" s="39">
        <v>0</v>
      </c>
      <c r="M45" s="39">
        <v>8783.732626791812</v>
      </c>
      <c r="N45" s="39">
        <v>2552.483146179967</v>
      </c>
      <c r="O45" s="39">
        <v>2143064.8495327006</v>
      </c>
      <c r="P45" s="39">
        <v>401515.17070590705</v>
      </c>
      <c r="Q45" s="39">
        <v>324264.2682867703</v>
      </c>
      <c r="R45" s="39">
        <v>110487.4235863326</v>
      </c>
      <c r="S45" s="39">
        <v>135351.80003405822</v>
      </c>
      <c r="T45" s="39">
        <v>670.0268258722415</v>
      </c>
      <c r="U45" s="39">
        <v>51837.74209498241</v>
      </c>
      <c r="V45" s="39">
        <v>6620.503160404291</v>
      </c>
      <c r="W45" s="39">
        <v>0</v>
      </c>
      <c r="X45" s="39">
        <v>0</v>
      </c>
      <c r="Y45" s="39">
        <v>8783.732626791812</v>
      </c>
      <c r="Z45" s="39">
        <v>2233.4227529074715</v>
      </c>
      <c r="AA45" s="39">
        <v>319.0603932724959</v>
      </c>
      <c r="AB45" s="39"/>
      <c r="AC45" s="39"/>
      <c r="AD45" s="39"/>
      <c r="AE45" s="39"/>
      <c r="AF45" s="39"/>
      <c r="AG45" s="39"/>
      <c r="AH45"/>
      <c r="AI45"/>
      <c r="AJ45"/>
      <c r="AK45"/>
      <c r="AL45"/>
      <c r="AM45"/>
      <c r="AN45"/>
    </row>
    <row r="46" spans="1:40" s="92" customFormat="1" ht="11.25">
      <c r="A46" s="151">
        <v>21</v>
      </c>
      <c r="B46" s="90" t="s">
        <v>1055</v>
      </c>
      <c r="C46" s="151" t="s">
        <v>1056</v>
      </c>
      <c r="D46" s="152" t="s">
        <v>1057</v>
      </c>
      <c r="E46" s="39">
        <v>2549533</v>
      </c>
      <c r="F46" s="39">
        <v>1699110.354400231</v>
      </c>
      <c r="G46" s="39">
        <v>292160.25890168594</v>
      </c>
      <c r="H46" s="39">
        <v>278884.89428556844</v>
      </c>
      <c r="I46" s="39">
        <v>127279.30093907895</v>
      </c>
      <c r="J46" s="39">
        <v>126672.0730593219</v>
      </c>
      <c r="K46" s="39">
        <v>4083.297681223525</v>
      </c>
      <c r="L46" s="39">
        <v>0</v>
      </c>
      <c r="M46" s="39">
        <v>7401.364309896055</v>
      </c>
      <c r="N46" s="39">
        <v>13941.456422993824</v>
      </c>
      <c r="O46" s="39">
        <v>1699110.354400231</v>
      </c>
      <c r="P46" s="39">
        <v>292160.25890168594</v>
      </c>
      <c r="Q46" s="39">
        <v>278884.89428556844</v>
      </c>
      <c r="R46" s="39">
        <v>127279.30093907895</v>
      </c>
      <c r="S46" s="39">
        <v>83509.32397373302</v>
      </c>
      <c r="T46" s="39">
        <v>412.04748983515077</v>
      </c>
      <c r="U46" s="39">
        <v>42750.70159575373</v>
      </c>
      <c r="V46" s="39">
        <v>4083.297681223525</v>
      </c>
      <c r="W46" s="39">
        <v>0</v>
      </c>
      <c r="X46" s="39">
        <v>0</v>
      </c>
      <c r="Y46" s="39">
        <v>7401.364309896055</v>
      </c>
      <c r="Z46" s="39">
        <v>13941.456422993824</v>
      </c>
      <c r="AA46" s="39">
        <v>0</v>
      </c>
      <c r="AB46" s="39"/>
      <c r="AC46" s="39"/>
      <c r="AD46" s="39"/>
      <c r="AE46" s="39"/>
      <c r="AF46" s="39"/>
      <c r="AG46" s="39"/>
      <c r="AH46"/>
      <c r="AI46"/>
      <c r="AJ46"/>
      <c r="AK46"/>
      <c r="AL46"/>
      <c r="AM46"/>
      <c r="AN46"/>
    </row>
    <row r="47" spans="1:40" s="92" customFormat="1" ht="11.25">
      <c r="A47" s="151">
        <v>22</v>
      </c>
      <c r="B47" s="90" t="s">
        <v>1058</v>
      </c>
      <c r="C47" s="151" t="s">
        <v>1059</v>
      </c>
      <c r="D47" s="152" t="s">
        <v>948</v>
      </c>
      <c r="E47" s="39">
        <v>928631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928631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928631</v>
      </c>
      <c r="Z47" s="39">
        <v>0</v>
      </c>
      <c r="AA47" s="39">
        <v>0</v>
      </c>
      <c r="AB47" s="39"/>
      <c r="AC47" s="39"/>
      <c r="AD47" s="39"/>
      <c r="AE47" s="39"/>
      <c r="AF47" s="39"/>
      <c r="AG47" s="39"/>
      <c r="AH47"/>
      <c r="AI47"/>
      <c r="AJ47"/>
      <c r="AK47"/>
      <c r="AL47"/>
      <c r="AM47"/>
      <c r="AN47"/>
    </row>
    <row r="48" spans="1:40" s="92" customFormat="1" ht="11.25">
      <c r="A48" s="151">
        <v>23</v>
      </c>
      <c r="B48" s="90" t="s">
        <v>1060</v>
      </c>
      <c r="C48" s="151" t="s">
        <v>1061</v>
      </c>
      <c r="D48" s="152" t="s">
        <v>1062</v>
      </c>
      <c r="E48" s="39">
        <v>1920348</v>
      </c>
      <c r="F48" s="39">
        <v>1145473.5877721573</v>
      </c>
      <c r="G48" s="39">
        <v>399984.4109065526</v>
      </c>
      <c r="H48" s="39">
        <v>144690.27718366362</v>
      </c>
      <c r="I48" s="39">
        <v>14374.633676420695</v>
      </c>
      <c r="J48" s="39">
        <v>203441.86029325504</v>
      </c>
      <c r="K48" s="39">
        <v>3783.13132387974</v>
      </c>
      <c r="L48" s="39">
        <v>6251.638301828886</v>
      </c>
      <c r="M48" s="39">
        <v>0</v>
      </c>
      <c r="N48" s="39">
        <v>2348.4605422420536</v>
      </c>
      <c r="O48" s="39">
        <v>1145473.5877721573</v>
      </c>
      <c r="P48" s="39">
        <v>399984.4109065526</v>
      </c>
      <c r="Q48" s="39">
        <v>144690.27718366362</v>
      </c>
      <c r="R48" s="39">
        <v>14374.633676420695</v>
      </c>
      <c r="S48" s="39">
        <v>151044.209880707</v>
      </c>
      <c r="T48" s="39">
        <v>274.7626528461928</v>
      </c>
      <c r="U48" s="39">
        <v>52122.887759701836</v>
      </c>
      <c r="V48" s="39">
        <v>549.5253056923856</v>
      </c>
      <c r="W48" s="39">
        <v>6251.638301828886</v>
      </c>
      <c r="X48" s="39">
        <v>3233.6060181873545</v>
      </c>
      <c r="Y48" s="39">
        <v>0</v>
      </c>
      <c r="Z48" s="39">
        <v>260.9400602491171</v>
      </c>
      <c r="AA48" s="39">
        <v>2087.5204819929368</v>
      </c>
      <c r="AB48" s="39"/>
      <c r="AC48" s="39"/>
      <c r="AD48" s="39"/>
      <c r="AE48" s="39"/>
      <c r="AF48" s="39"/>
      <c r="AG48" s="39"/>
      <c r="AH48"/>
      <c r="AI48"/>
      <c r="AJ48"/>
      <c r="AK48"/>
      <c r="AL48"/>
      <c r="AM48"/>
      <c r="AN48"/>
    </row>
    <row r="49" spans="1:40" s="92" customFormat="1" ht="11.25">
      <c r="A49" s="151">
        <v>24</v>
      </c>
      <c r="B49" s="167" t="s">
        <v>1063</v>
      </c>
      <c r="C49" s="151" t="s">
        <v>1064</v>
      </c>
      <c r="D49" s="152" t="s">
        <v>1062</v>
      </c>
      <c r="E49" s="39">
        <v>2226112</v>
      </c>
      <c r="F49" s="39">
        <v>1327859.585566081</v>
      </c>
      <c r="G49" s="39">
        <v>463671.2184104171</v>
      </c>
      <c r="H49" s="39">
        <v>167728.32961623612</v>
      </c>
      <c r="I49" s="39">
        <v>16663.409195981265</v>
      </c>
      <c r="J49" s="39">
        <v>235834.52921092353</v>
      </c>
      <c r="K49" s="39">
        <v>4385.493690552221</v>
      </c>
      <c r="L49" s="39">
        <v>7247.044308302925</v>
      </c>
      <c r="M49" s="39">
        <v>0</v>
      </c>
      <c r="N49" s="39">
        <v>2722.3900015057393</v>
      </c>
      <c r="O49" s="39">
        <v>1327859.585566081</v>
      </c>
      <c r="P49" s="39">
        <v>463671.2184104171</v>
      </c>
      <c r="Q49" s="39">
        <v>167728.32961623612</v>
      </c>
      <c r="R49" s="39">
        <v>16663.409195981265</v>
      </c>
      <c r="S49" s="39">
        <v>175093.9559631694</v>
      </c>
      <c r="T49" s="39">
        <v>318.5112483012162</v>
      </c>
      <c r="U49" s="39">
        <v>60422.061999452904</v>
      </c>
      <c r="V49" s="39">
        <v>637.0224966024324</v>
      </c>
      <c r="W49" s="39">
        <v>7247.044308302925</v>
      </c>
      <c r="X49" s="39">
        <v>3748.4711939497884</v>
      </c>
      <c r="Y49" s="39">
        <v>0</v>
      </c>
      <c r="Z49" s="39">
        <v>302.48777794508214</v>
      </c>
      <c r="AA49" s="39">
        <v>2419.902223560657</v>
      </c>
      <c r="AB49" s="39"/>
      <c r="AC49" s="39"/>
      <c r="AD49" s="39"/>
      <c r="AE49" s="39"/>
      <c r="AF49" s="39"/>
      <c r="AG49" s="39"/>
      <c r="AH49"/>
      <c r="AI49"/>
      <c r="AJ49"/>
      <c r="AK49"/>
      <c r="AL49"/>
      <c r="AM49"/>
      <c r="AN49"/>
    </row>
    <row r="50" spans="1:40" s="92" customFormat="1" ht="21">
      <c r="A50" s="151">
        <v>25</v>
      </c>
      <c r="B50" s="157" t="s">
        <v>1065</v>
      </c>
      <c r="C50" s="151" t="s">
        <v>1066</v>
      </c>
      <c r="D50" s="152" t="s">
        <v>1067</v>
      </c>
      <c r="E50" s="39">
        <v>114716</v>
      </c>
      <c r="F50" s="39">
        <v>112341.80870208451</v>
      </c>
      <c r="G50" s="39">
        <v>2100.4880499565597</v>
      </c>
      <c r="H50" s="39">
        <v>217.3121533953871</v>
      </c>
      <c r="I50" s="39">
        <v>10.351381214696719</v>
      </c>
      <c r="J50" s="39">
        <v>46.039713348859046</v>
      </c>
      <c r="K50" s="39">
        <v>0</v>
      </c>
      <c r="L50" s="39">
        <v>0</v>
      </c>
      <c r="M50" s="39">
        <v>0</v>
      </c>
      <c r="N50" s="39">
        <v>0</v>
      </c>
      <c r="O50" s="39">
        <v>112341.80870208451</v>
      </c>
      <c r="P50" s="39">
        <v>2100.4880499565597</v>
      </c>
      <c r="Q50" s="39">
        <v>217.3121533953871</v>
      </c>
      <c r="R50" s="39">
        <v>10.351381214696719</v>
      </c>
      <c r="S50" s="39">
        <v>46.039713348859046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/>
      <c r="AC50" s="39"/>
      <c r="AD50" s="39"/>
      <c r="AE50" s="39"/>
      <c r="AF50" s="39"/>
      <c r="AG50" s="39"/>
      <c r="AH50"/>
      <c r="AI50"/>
      <c r="AJ50"/>
      <c r="AK50"/>
      <c r="AL50"/>
      <c r="AM50"/>
      <c r="AN50"/>
    </row>
    <row r="51" spans="1:40" s="92" customFormat="1" ht="11.25">
      <c r="A51" s="151">
        <v>26</v>
      </c>
      <c r="B51" s="90" t="s">
        <v>1068</v>
      </c>
      <c r="C51" s="151" t="s">
        <v>1069</v>
      </c>
      <c r="D51" s="152" t="s">
        <v>1045</v>
      </c>
      <c r="E51" s="39">
        <v>5484865</v>
      </c>
      <c r="F51" s="39">
        <v>3157596.786831218</v>
      </c>
      <c r="G51" s="39">
        <v>741154.1022017288</v>
      </c>
      <c r="H51" s="39">
        <v>548202.1660312262</v>
      </c>
      <c r="I51" s="39">
        <v>230088.87601329718</v>
      </c>
      <c r="J51" s="39">
        <v>400817.6973753759</v>
      </c>
      <c r="K51" s="39">
        <v>36678.47845343871</v>
      </c>
      <c r="L51" s="39">
        <v>14024.063095710859</v>
      </c>
      <c r="M51" s="39">
        <v>339904.2385512969</v>
      </c>
      <c r="N51" s="39">
        <v>16398.59144670727</v>
      </c>
      <c r="O51" s="39">
        <v>3157596.786831218</v>
      </c>
      <c r="P51" s="39">
        <v>741154.1022017288</v>
      </c>
      <c r="Q51" s="39">
        <v>548202.1660312262</v>
      </c>
      <c r="R51" s="39">
        <v>230088.87601329718</v>
      </c>
      <c r="S51" s="39">
        <v>300298.767863502</v>
      </c>
      <c r="T51" s="39">
        <v>1098.9640480724345</v>
      </c>
      <c r="U51" s="39">
        <v>99419.96546380137</v>
      </c>
      <c r="V51" s="39">
        <v>9613.775626908262</v>
      </c>
      <c r="W51" s="39">
        <v>14024.063095710859</v>
      </c>
      <c r="X51" s="39">
        <v>27064.702826530447</v>
      </c>
      <c r="Y51" s="39">
        <v>339904.2385512969</v>
      </c>
      <c r="Z51" s="39">
        <v>14184.393850288063</v>
      </c>
      <c r="AA51" s="39">
        <v>2214.197596419209</v>
      </c>
      <c r="AB51" s="39"/>
      <c r="AC51" s="39"/>
      <c r="AD51" s="39"/>
      <c r="AE51" s="39"/>
      <c r="AF51" s="39"/>
      <c r="AG51" s="39"/>
      <c r="AH51"/>
      <c r="AI51"/>
      <c r="AJ51"/>
      <c r="AK51"/>
      <c r="AL51"/>
      <c r="AM51"/>
      <c r="AN51"/>
    </row>
    <row r="52" spans="1:40" s="92" customFormat="1" ht="11.25">
      <c r="A52" s="151">
        <v>27</v>
      </c>
      <c r="B52" s="90" t="s">
        <v>1070</v>
      </c>
      <c r="C52" s="151" t="s">
        <v>1071</v>
      </c>
      <c r="D52" s="166" t="s">
        <v>1048</v>
      </c>
      <c r="E52" s="39">
        <v>124296</v>
      </c>
      <c r="F52" s="39">
        <v>70739.72658336603</v>
      </c>
      <c r="G52" s="39">
        <v>14315.2506018112</v>
      </c>
      <c r="H52" s="39">
        <v>17003.34514398619</v>
      </c>
      <c r="I52" s="39">
        <v>10229.271052103273</v>
      </c>
      <c r="J52" s="39">
        <v>10492.73339138383</v>
      </c>
      <c r="K52" s="39">
        <v>399.8832953076117</v>
      </c>
      <c r="L52" s="39">
        <v>0</v>
      </c>
      <c r="M52" s="39">
        <v>622.0097815295676</v>
      </c>
      <c r="N52" s="39">
        <v>493.7801505122946</v>
      </c>
      <c r="O52" s="39">
        <v>70739.72658336603</v>
      </c>
      <c r="P52" s="39">
        <v>14315.2506018112</v>
      </c>
      <c r="Q52" s="39">
        <v>17003.34514398619</v>
      </c>
      <c r="R52" s="39">
        <v>10229.271052103273</v>
      </c>
      <c r="S52" s="39">
        <v>8175.903070716858</v>
      </c>
      <c r="T52" s="39">
        <v>40.4004239679815</v>
      </c>
      <c r="U52" s="39">
        <v>2276.4298966989927</v>
      </c>
      <c r="V52" s="39">
        <v>399.8832953076117</v>
      </c>
      <c r="W52" s="39">
        <v>0</v>
      </c>
      <c r="X52" s="39">
        <v>0</v>
      </c>
      <c r="Y52" s="39">
        <v>622.0097815295676</v>
      </c>
      <c r="Z52" s="39">
        <v>454.0117732271664</v>
      </c>
      <c r="AA52" s="39">
        <v>39.76837728512823</v>
      </c>
      <c r="AB52" s="39"/>
      <c r="AC52" s="39"/>
      <c r="AD52" s="39"/>
      <c r="AE52" s="39"/>
      <c r="AF52" s="39"/>
      <c r="AG52" s="39"/>
      <c r="AH52"/>
      <c r="AI52"/>
      <c r="AJ52"/>
      <c r="AK52"/>
      <c r="AL52"/>
      <c r="AM52"/>
      <c r="AN52"/>
    </row>
    <row r="53" spans="1:40" s="92" customFormat="1" ht="31.5">
      <c r="A53" s="151">
        <v>28</v>
      </c>
      <c r="B53" s="90" t="s">
        <v>1072</v>
      </c>
      <c r="C53" s="165" t="s">
        <v>1073</v>
      </c>
      <c r="D53" s="152" t="s">
        <v>852</v>
      </c>
      <c r="E53" s="39">
        <f aca="true" t="shared" si="6" ref="E53:AA53">(E42+E43+E44+E45+E46+E47+E48+E49+E50+E51+E52)</f>
        <v>22015726</v>
      </c>
      <c r="F53" s="39">
        <f t="shared" si="6"/>
        <v>12673476.353125773</v>
      </c>
      <c r="G53" s="39">
        <f t="shared" si="6"/>
        <v>2972441.5030368287</v>
      </c>
      <c r="H53" s="39">
        <f t="shared" si="6"/>
        <v>2205011.499131544</v>
      </c>
      <c r="I53" s="39">
        <f t="shared" si="6"/>
        <v>928569.9272075007</v>
      </c>
      <c r="J53" s="39">
        <f t="shared" si="6"/>
        <v>1610253.6326759106</v>
      </c>
      <c r="K53" s="39">
        <f t="shared" si="6"/>
        <v>146792.61011173093</v>
      </c>
      <c r="L53" s="39">
        <f t="shared" si="6"/>
        <v>55973.44612407736</v>
      </c>
      <c r="M53" s="39">
        <f t="shared" si="6"/>
        <v>1357262.4822360054</v>
      </c>
      <c r="N53" s="39">
        <f t="shared" si="6"/>
        <v>65944.54635062677</v>
      </c>
      <c r="O53" s="39">
        <f t="shared" si="6"/>
        <v>12673476.353125773</v>
      </c>
      <c r="P53" s="39">
        <f t="shared" si="6"/>
        <v>2972441.5030368287</v>
      </c>
      <c r="Q53" s="39">
        <f t="shared" si="6"/>
        <v>2205011.499131544</v>
      </c>
      <c r="R53" s="39">
        <f t="shared" si="6"/>
        <v>928569.9272075007</v>
      </c>
      <c r="S53" s="39">
        <f t="shared" si="6"/>
        <v>1206741.310928541</v>
      </c>
      <c r="T53" s="39">
        <f t="shared" si="6"/>
        <v>4426.633180999255</v>
      </c>
      <c r="U53" s="39">
        <f t="shared" si="6"/>
        <v>399085.68856637</v>
      </c>
      <c r="V53" s="39">
        <f t="shared" si="6"/>
        <v>38770.79965736362</v>
      </c>
      <c r="W53" s="39">
        <f t="shared" si="6"/>
        <v>55973.44612407736</v>
      </c>
      <c r="X53" s="39">
        <f t="shared" si="6"/>
        <v>108021.81045436731</v>
      </c>
      <c r="Y53" s="39">
        <f t="shared" si="6"/>
        <v>1357262.4822360054</v>
      </c>
      <c r="Z53" s="39">
        <f t="shared" si="6"/>
        <v>57067.37692733973</v>
      </c>
      <c r="AA53" s="39">
        <f t="shared" si="6"/>
        <v>8877.169423287056</v>
      </c>
      <c r="AB53" s="39"/>
      <c r="AC53" s="39"/>
      <c r="AD53" s="39"/>
      <c r="AE53" s="39"/>
      <c r="AF53" s="39"/>
      <c r="AG53" s="39"/>
      <c r="AH53"/>
      <c r="AI53"/>
      <c r="AJ53"/>
      <c r="AK53"/>
      <c r="AL53"/>
      <c r="AM53"/>
      <c r="AN53"/>
    </row>
    <row r="54" spans="1:40" s="92" customFormat="1" ht="11.25">
      <c r="A54" s="151"/>
      <c r="B54" s="90"/>
      <c r="C54" s="151"/>
      <c r="D54" s="152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/>
      <c r="AI54"/>
      <c r="AJ54"/>
      <c r="AK54"/>
      <c r="AL54"/>
      <c r="AM54"/>
      <c r="AN54"/>
    </row>
    <row r="55" spans="1:40" s="92" customFormat="1" ht="11.25">
      <c r="A55" s="151">
        <v>29</v>
      </c>
      <c r="B55" s="90" t="s">
        <v>1074</v>
      </c>
      <c r="C55" s="165" t="s">
        <v>1075</v>
      </c>
      <c r="D55" s="152" t="s">
        <v>1076</v>
      </c>
      <c r="E55" s="39">
        <v>9342</v>
      </c>
      <c r="F55" s="39">
        <v>5772.309851728411</v>
      </c>
      <c r="G55" s="39">
        <v>1104.152835582254</v>
      </c>
      <c r="H55" s="39">
        <v>967.2927814008451</v>
      </c>
      <c r="I55" s="39">
        <v>398.66521517612045</v>
      </c>
      <c r="J55" s="39">
        <v>522.8834963642995</v>
      </c>
      <c r="K55" s="39">
        <v>85.34768864945899</v>
      </c>
      <c r="L55" s="39">
        <v>25.533672392286622</v>
      </c>
      <c r="M55" s="39">
        <v>437.6504874299689</v>
      </c>
      <c r="N55" s="39">
        <v>28.163971276355444</v>
      </c>
      <c r="O55" s="39">
        <v>5772.309851728411</v>
      </c>
      <c r="P55" s="39">
        <v>1104.152835582254</v>
      </c>
      <c r="Q55" s="39">
        <v>967.2927814008451</v>
      </c>
      <c r="R55" s="39">
        <v>398.66521517612045</v>
      </c>
      <c r="S55" s="39">
        <v>382.66123307121165</v>
      </c>
      <c r="T55" s="39">
        <v>1.79647409672883</v>
      </c>
      <c r="U55" s="39">
        <v>138.425789196359</v>
      </c>
      <c r="V55" s="39">
        <v>18.71218954484077</v>
      </c>
      <c r="W55" s="39">
        <v>25.533672392286622</v>
      </c>
      <c r="X55" s="39">
        <v>66.63549910461822</v>
      </c>
      <c r="Y55" s="39">
        <v>437.6504874299689</v>
      </c>
      <c r="Z55" s="39">
        <v>27.200854165882085</v>
      </c>
      <c r="AA55" s="39">
        <v>0.963117110473357</v>
      </c>
      <c r="AB55" s="39"/>
      <c r="AC55" s="39"/>
      <c r="AD55" s="39"/>
      <c r="AE55" s="39"/>
      <c r="AF55" s="39"/>
      <c r="AG55" s="39"/>
      <c r="AH55"/>
      <c r="AI55"/>
      <c r="AJ55"/>
      <c r="AK55"/>
      <c r="AL55"/>
      <c r="AM55"/>
      <c r="AN55"/>
    </row>
    <row r="56" spans="1:40" s="92" customFormat="1" ht="11.25">
      <c r="A56" s="151">
        <v>30</v>
      </c>
      <c r="B56" s="90" t="s">
        <v>1074</v>
      </c>
      <c r="C56" s="151" t="s">
        <v>1077</v>
      </c>
      <c r="D56" s="152" t="s">
        <v>1078</v>
      </c>
      <c r="E56" s="39">
        <v>69552</v>
      </c>
      <c r="F56" s="39">
        <v>31709.990189790195</v>
      </c>
      <c r="G56" s="39">
        <v>8189.3175145743935</v>
      </c>
      <c r="H56" s="39">
        <v>10035.92915631479</v>
      </c>
      <c r="I56" s="39">
        <v>7236.878110019362</v>
      </c>
      <c r="J56" s="39">
        <v>5535.549025509699</v>
      </c>
      <c r="K56" s="39">
        <v>3956.1514669624084</v>
      </c>
      <c r="L56" s="39">
        <v>2094.4605691975285</v>
      </c>
      <c r="M56" s="39">
        <v>433.01944914219507</v>
      </c>
      <c r="N56" s="39">
        <v>360.7045184894222</v>
      </c>
      <c r="O56" s="39">
        <v>31709.990189790195</v>
      </c>
      <c r="P56" s="39">
        <v>8189.3175145743935</v>
      </c>
      <c r="Q56" s="39">
        <v>10035.92915631479</v>
      </c>
      <c r="R56" s="39">
        <v>7236.878110019362</v>
      </c>
      <c r="S56" s="39">
        <v>4735.2980423969</v>
      </c>
      <c r="T56" s="39">
        <v>20.434728067952346</v>
      </c>
      <c r="U56" s="39">
        <v>779.8162550448476</v>
      </c>
      <c r="V56" s="39">
        <v>250.5634473183526</v>
      </c>
      <c r="W56" s="39">
        <v>2094.4605691975285</v>
      </c>
      <c r="X56" s="39">
        <v>3705.5880196440557</v>
      </c>
      <c r="Y56" s="39">
        <v>433.01944914219507</v>
      </c>
      <c r="Z56" s="39">
        <v>353.838064125383</v>
      </c>
      <c r="AA56" s="39">
        <v>6.86645436403916</v>
      </c>
      <c r="AB56" s="39"/>
      <c r="AC56" s="39"/>
      <c r="AD56" s="39"/>
      <c r="AE56" s="39"/>
      <c r="AF56" s="39"/>
      <c r="AG56" s="39"/>
      <c r="AH56"/>
      <c r="AI56"/>
      <c r="AJ56"/>
      <c r="AK56"/>
      <c r="AL56"/>
      <c r="AM56"/>
      <c r="AN56"/>
    </row>
    <row r="57" spans="1:40" s="92" customFormat="1" ht="11.25">
      <c r="A57" s="151">
        <v>31</v>
      </c>
      <c r="B57" s="90" t="s">
        <v>1079</v>
      </c>
      <c r="C57" s="151" t="s">
        <v>1080</v>
      </c>
      <c r="D57" s="152" t="s">
        <v>1051</v>
      </c>
      <c r="E57" s="39">
        <v>4186617</v>
      </c>
      <c r="F57" s="39">
        <v>2006986.432323723</v>
      </c>
      <c r="G57" s="39">
        <v>516703.65864474594</v>
      </c>
      <c r="H57" s="39">
        <v>586875.9198611783</v>
      </c>
      <c r="I57" s="39">
        <v>348389.7249542427</v>
      </c>
      <c r="J57" s="39">
        <v>323980.71829541493</v>
      </c>
      <c r="K57" s="39">
        <v>258240.8667181349</v>
      </c>
      <c r="L57" s="39">
        <v>91710.07664815016</v>
      </c>
      <c r="M57" s="39">
        <v>14461.22841978601</v>
      </c>
      <c r="N57" s="39">
        <v>39268.37413462446</v>
      </c>
      <c r="O57" s="39">
        <v>2006986.432323723</v>
      </c>
      <c r="P57" s="39">
        <v>516703.65864474594</v>
      </c>
      <c r="Q57" s="39">
        <v>586875.9198611783</v>
      </c>
      <c r="R57" s="39">
        <v>348389.7249542427</v>
      </c>
      <c r="S57" s="39">
        <v>280934.8788685203</v>
      </c>
      <c r="T57" s="39">
        <v>1122.5656445962086</v>
      </c>
      <c r="U57" s="39">
        <v>41923.27378229838</v>
      </c>
      <c r="V57" s="39">
        <v>14934.92476873699</v>
      </c>
      <c r="W57" s="39">
        <v>91710.07664815016</v>
      </c>
      <c r="X57" s="39">
        <v>243305.9419493979</v>
      </c>
      <c r="Y57" s="39">
        <v>14461.22841978601</v>
      </c>
      <c r="Z57" s="39">
        <v>38017.22011811308</v>
      </c>
      <c r="AA57" s="39">
        <v>1251.1540165113734</v>
      </c>
      <c r="AB57" s="39"/>
      <c r="AC57" s="39"/>
      <c r="AD57" s="39"/>
      <c r="AE57" s="39"/>
      <c r="AF57" s="39"/>
      <c r="AG57" s="39"/>
      <c r="AH57"/>
      <c r="AI57"/>
      <c r="AJ57"/>
      <c r="AK57"/>
      <c r="AL57"/>
      <c r="AM57"/>
      <c r="AN57"/>
    </row>
    <row r="58" spans="1:40" s="92" customFormat="1" ht="11.25">
      <c r="A58" s="151">
        <v>32</v>
      </c>
      <c r="B58" s="90" t="s">
        <v>1052</v>
      </c>
      <c r="C58" s="151" t="s">
        <v>1081</v>
      </c>
      <c r="D58" s="152" t="s">
        <v>1054</v>
      </c>
      <c r="E58" s="39">
        <v>19162047</v>
      </c>
      <c r="F58" s="39">
        <v>12892810.434803514</v>
      </c>
      <c r="G58" s="39">
        <v>2415540.054113534</v>
      </c>
      <c r="H58" s="39">
        <v>1950793.856151018</v>
      </c>
      <c r="I58" s="39">
        <v>664699.1611285297</v>
      </c>
      <c r="J58" s="39">
        <v>1130174.764159713</v>
      </c>
      <c r="K58" s="39">
        <v>39829.35572328681</v>
      </c>
      <c r="L58" s="39">
        <v>0</v>
      </c>
      <c r="M58" s="39">
        <v>52843.477737931855</v>
      </c>
      <c r="N58" s="39">
        <v>15355.896182472025</v>
      </c>
      <c r="O58" s="39">
        <v>12892810.434803514</v>
      </c>
      <c r="P58" s="39">
        <v>2415540.054113534</v>
      </c>
      <c r="Q58" s="39">
        <v>1950793.856151018</v>
      </c>
      <c r="R58" s="39">
        <v>664699.1611285297</v>
      </c>
      <c r="S58" s="39">
        <v>814284.7848160353</v>
      </c>
      <c r="T58" s="39">
        <v>4030.9227478989064</v>
      </c>
      <c r="U58" s="39">
        <v>311859.0565957787</v>
      </c>
      <c r="V58" s="39">
        <v>39829.35572328681</v>
      </c>
      <c r="W58" s="39">
        <v>0</v>
      </c>
      <c r="X58" s="39">
        <v>0</v>
      </c>
      <c r="Y58" s="39">
        <v>52843.477737931855</v>
      </c>
      <c r="Z58" s="39">
        <v>13436.409159663022</v>
      </c>
      <c r="AA58" s="39">
        <v>1919.4870228090028</v>
      </c>
      <c r="AB58" s="39"/>
      <c r="AC58" s="39"/>
      <c r="AD58" s="39"/>
      <c r="AE58" s="39"/>
      <c r="AF58" s="39"/>
      <c r="AG58" s="39"/>
      <c r="AH58"/>
      <c r="AI58"/>
      <c r="AJ58"/>
      <c r="AK58"/>
      <c r="AL58"/>
      <c r="AM58"/>
      <c r="AN58"/>
    </row>
    <row r="59" spans="1:40" s="92" customFormat="1" ht="11.25">
      <c r="A59" s="151">
        <v>33</v>
      </c>
      <c r="B59" s="90" t="s">
        <v>1055</v>
      </c>
      <c r="C59" s="151" t="s">
        <v>1082</v>
      </c>
      <c r="D59" s="152" t="s">
        <v>1057</v>
      </c>
      <c r="E59" s="39">
        <v>8996982</v>
      </c>
      <c r="F59" s="39">
        <v>5995947.208587808</v>
      </c>
      <c r="G59" s="39">
        <v>1030996.8886277637</v>
      </c>
      <c r="H59" s="39">
        <v>984149.792906843</v>
      </c>
      <c r="I59" s="39">
        <v>449152.6799305898</v>
      </c>
      <c r="J59" s="39">
        <v>447009.84894778917</v>
      </c>
      <c r="K59" s="39">
        <v>14409.445078220126</v>
      </c>
      <c r="L59" s="39">
        <v>0</v>
      </c>
      <c r="M59" s="39">
        <v>26118.485805666067</v>
      </c>
      <c r="N59" s="39">
        <v>49197.650115319084</v>
      </c>
      <c r="O59" s="39">
        <v>5995947.208587808</v>
      </c>
      <c r="P59" s="39">
        <v>1030996.8886277637</v>
      </c>
      <c r="Q59" s="39">
        <v>984149.792906843</v>
      </c>
      <c r="R59" s="39">
        <v>449152.6799305898</v>
      </c>
      <c r="S59" s="39">
        <v>294693.92419076135</v>
      </c>
      <c r="T59" s="39">
        <v>1454.0638811860974</v>
      </c>
      <c r="U59" s="39">
        <v>150861.86087584178</v>
      </c>
      <c r="V59" s="39">
        <v>14409.445078220126</v>
      </c>
      <c r="W59" s="39">
        <v>0</v>
      </c>
      <c r="X59" s="39">
        <v>0</v>
      </c>
      <c r="Y59" s="39">
        <v>26118.485805666067</v>
      </c>
      <c r="Z59" s="39">
        <v>49197.650115319084</v>
      </c>
      <c r="AA59" s="39">
        <v>0</v>
      </c>
      <c r="AB59" s="39"/>
      <c r="AC59" s="39"/>
      <c r="AD59" s="39"/>
      <c r="AE59" s="39"/>
      <c r="AF59" s="39"/>
      <c r="AG59" s="39"/>
      <c r="AH59"/>
      <c r="AI59"/>
      <c r="AJ59"/>
      <c r="AK59"/>
      <c r="AL59"/>
      <c r="AM59"/>
      <c r="AN59"/>
    </row>
    <row r="60" spans="1:40" s="92" customFormat="1" ht="11.25">
      <c r="A60" s="151">
        <v>34</v>
      </c>
      <c r="B60" s="90" t="s">
        <v>1083</v>
      </c>
      <c r="C60" s="151" t="s">
        <v>1084</v>
      </c>
      <c r="D60" s="152" t="s">
        <v>1085</v>
      </c>
      <c r="E60" s="39">
        <v>437336</v>
      </c>
      <c r="F60" s="39">
        <v>325224.5782234838</v>
      </c>
      <c r="G60" s="39">
        <v>63625.07075508774</v>
      </c>
      <c r="H60" s="39">
        <v>37459.15633824813</v>
      </c>
      <c r="I60" s="39">
        <v>9167.472726296643</v>
      </c>
      <c r="J60" s="39">
        <v>1797.3149560790982</v>
      </c>
      <c r="K60" s="39">
        <v>0</v>
      </c>
      <c r="L60" s="39">
        <v>8.036172150360956</v>
      </c>
      <c r="M60" s="39">
        <v>0</v>
      </c>
      <c r="N60" s="39">
        <v>54.370828654229456</v>
      </c>
      <c r="O60" s="39">
        <v>325224.5782234838</v>
      </c>
      <c r="P60" s="39">
        <v>63625.07075508774</v>
      </c>
      <c r="Q60" s="39">
        <v>37459.15633824813</v>
      </c>
      <c r="R60" s="39">
        <v>9167.472726296643</v>
      </c>
      <c r="S60" s="39">
        <v>1683.9835055223523</v>
      </c>
      <c r="T60" s="39">
        <v>0</v>
      </c>
      <c r="U60" s="39">
        <v>113.3314505567459</v>
      </c>
      <c r="V60" s="39">
        <v>0</v>
      </c>
      <c r="W60" s="39">
        <v>8.036172150360956</v>
      </c>
      <c r="X60" s="39">
        <v>0</v>
      </c>
      <c r="Y60" s="39">
        <v>0</v>
      </c>
      <c r="Z60" s="39">
        <v>3.0135121685800494</v>
      </c>
      <c r="AA60" s="39">
        <v>51.357316485649406</v>
      </c>
      <c r="AB60" s="39"/>
      <c r="AC60" s="39"/>
      <c r="AD60" s="39"/>
      <c r="AE60" s="39"/>
      <c r="AF60" s="39"/>
      <c r="AG60" s="39"/>
      <c r="AH60"/>
      <c r="AI60"/>
      <c r="AJ60"/>
      <c r="AK60"/>
      <c r="AL60"/>
      <c r="AM60"/>
      <c r="AN60"/>
    </row>
    <row r="61" spans="1:40" s="92" customFormat="1" ht="11.25">
      <c r="A61" s="151">
        <v>35</v>
      </c>
      <c r="B61" s="90" t="s">
        <v>1058</v>
      </c>
      <c r="C61" s="151" t="s">
        <v>1086</v>
      </c>
      <c r="D61" s="152" t="s">
        <v>948</v>
      </c>
      <c r="E61" s="39">
        <v>1532025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1532025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1532025</v>
      </c>
      <c r="Z61" s="39">
        <v>0</v>
      </c>
      <c r="AA61" s="39">
        <v>0</v>
      </c>
      <c r="AB61" s="39"/>
      <c r="AC61" s="39"/>
      <c r="AD61" s="39"/>
      <c r="AE61" s="39"/>
      <c r="AF61" s="39"/>
      <c r="AG61" s="39"/>
      <c r="AH61"/>
      <c r="AI61"/>
      <c r="AJ61"/>
      <c r="AK61"/>
      <c r="AL61"/>
      <c r="AM61"/>
      <c r="AN61"/>
    </row>
    <row r="62" spans="1:40" s="92" customFormat="1" ht="11.25">
      <c r="A62" s="151">
        <v>36</v>
      </c>
      <c r="B62" s="90" t="s">
        <v>1087</v>
      </c>
      <c r="C62" s="151" t="s">
        <v>1088</v>
      </c>
      <c r="D62" s="152" t="s">
        <v>1062</v>
      </c>
      <c r="E62" s="39">
        <v>321177</v>
      </c>
      <c r="F62" s="39">
        <v>191579.73997415998</v>
      </c>
      <c r="G62" s="39">
        <v>66897.14215430424</v>
      </c>
      <c r="H62" s="39">
        <v>24199.358217894638</v>
      </c>
      <c r="I62" s="39">
        <v>2404.1484774071</v>
      </c>
      <c r="J62" s="39">
        <v>34025.523688105895</v>
      </c>
      <c r="K62" s="39">
        <v>632.7263439802177</v>
      </c>
      <c r="L62" s="39">
        <v>1045.582589648593</v>
      </c>
      <c r="M62" s="39">
        <v>0</v>
      </c>
      <c r="N62" s="39">
        <v>392.7785544993283</v>
      </c>
      <c r="O62" s="39">
        <v>191579.73997415998</v>
      </c>
      <c r="P62" s="39">
        <v>66897.14215430424</v>
      </c>
      <c r="Q62" s="39">
        <v>24199.358217894638</v>
      </c>
      <c r="R62" s="39">
        <v>2404.1484774071</v>
      </c>
      <c r="S62" s="39">
        <v>25262.04948106064</v>
      </c>
      <c r="T62" s="39">
        <v>45.95388156374869</v>
      </c>
      <c r="U62" s="39">
        <v>8717.520325481506</v>
      </c>
      <c r="V62" s="39">
        <v>91.90776312749738</v>
      </c>
      <c r="W62" s="39">
        <v>1045.582589648593</v>
      </c>
      <c r="X62" s="39">
        <v>540.8185808527204</v>
      </c>
      <c r="Y62" s="39">
        <v>0</v>
      </c>
      <c r="Z62" s="39">
        <v>43.64206161103648</v>
      </c>
      <c r="AA62" s="39">
        <v>349.13649288829185</v>
      </c>
      <c r="AB62" s="39"/>
      <c r="AC62" s="39"/>
      <c r="AD62" s="39"/>
      <c r="AE62" s="39"/>
      <c r="AF62" s="39"/>
      <c r="AG62" s="39"/>
      <c r="AH62"/>
      <c r="AI62"/>
      <c r="AJ62"/>
      <c r="AK62"/>
      <c r="AL62"/>
      <c r="AM62"/>
      <c r="AN62"/>
    </row>
    <row r="63" spans="1:40" s="92" customFormat="1" ht="11.25">
      <c r="A63" s="151">
        <v>37</v>
      </c>
      <c r="B63" s="167" t="s">
        <v>1089</v>
      </c>
      <c r="C63" s="165" t="s">
        <v>1090</v>
      </c>
      <c r="D63" s="152" t="s">
        <v>1067</v>
      </c>
      <c r="E63" s="39">
        <v>55364</v>
      </c>
      <c r="F63" s="39">
        <v>54218.17267845991</v>
      </c>
      <c r="G63" s="39">
        <v>1013.7332228965006</v>
      </c>
      <c r="H63" s="39">
        <v>104.87874455683784</v>
      </c>
      <c r="I63" s="39">
        <v>4.9957623136307845</v>
      </c>
      <c r="J63" s="39">
        <v>22.219591773128702</v>
      </c>
      <c r="K63" s="39">
        <v>0</v>
      </c>
      <c r="L63" s="39">
        <v>0</v>
      </c>
      <c r="M63" s="39">
        <v>0</v>
      </c>
      <c r="N63" s="39">
        <v>0</v>
      </c>
      <c r="O63" s="39">
        <v>54218.17267845991</v>
      </c>
      <c r="P63" s="39">
        <v>1013.7332228965006</v>
      </c>
      <c r="Q63" s="39">
        <v>104.87874455683784</v>
      </c>
      <c r="R63" s="39">
        <v>4.9957623136307845</v>
      </c>
      <c r="S63" s="39">
        <v>22.219591773128702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/>
      <c r="AC63" s="39"/>
      <c r="AD63" s="39"/>
      <c r="AE63" s="39"/>
      <c r="AF63" s="39"/>
      <c r="AG63" s="39"/>
      <c r="AH63"/>
      <c r="AI63"/>
      <c r="AJ63"/>
      <c r="AK63"/>
      <c r="AL63"/>
      <c r="AM63"/>
      <c r="AN63"/>
    </row>
    <row r="64" spans="1:40" s="92" customFormat="1" ht="21">
      <c r="A64" s="151">
        <v>38</v>
      </c>
      <c r="B64" s="90" t="s">
        <v>1091</v>
      </c>
      <c r="C64" s="165" t="s">
        <v>1092</v>
      </c>
      <c r="D64" s="152" t="s">
        <v>852</v>
      </c>
      <c r="E64" s="39">
        <f aca="true" t="shared" si="7" ref="E64:AA64">(E55+E56+E57+E58+E59+E60+E61+E62+E63)</f>
        <v>34770442</v>
      </c>
      <c r="F64" s="39">
        <f t="shared" si="7"/>
        <v>21504248.866632666</v>
      </c>
      <c r="G64" s="39">
        <f t="shared" si="7"/>
        <v>4104070.017868489</v>
      </c>
      <c r="H64" s="39">
        <f t="shared" si="7"/>
        <v>3594586.184157455</v>
      </c>
      <c r="I64" s="39">
        <f t="shared" si="7"/>
        <v>1481453.7263045753</v>
      </c>
      <c r="J64" s="39">
        <f t="shared" si="7"/>
        <v>1943068.822160749</v>
      </c>
      <c r="K64" s="39">
        <f t="shared" si="7"/>
        <v>317153.8930192339</v>
      </c>
      <c r="L64" s="39">
        <f t="shared" si="7"/>
        <v>94883.68965153892</v>
      </c>
      <c r="M64" s="39">
        <f t="shared" si="7"/>
        <v>1626318.8618999561</v>
      </c>
      <c r="N64" s="39">
        <f t="shared" si="7"/>
        <v>104657.9383053349</v>
      </c>
      <c r="O64" s="39">
        <f t="shared" si="7"/>
        <v>21504248.866632666</v>
      </c>
      <c r="P64" s="39">
        <f t="shared" si="7"/>
        <v>4104070.017868489</v>
      </c>
      <c r="Q64" s="39">
        <f t="shared" si="7"/>
        <v>3594586.184157455</v>
      </c>
      <c r="R64" s="39">
        <f t="shared" si="7"/>
        <v>1481453.7263045753</v>
      </c>
      <c r="S64" s="39">
        <f t="shared" si="7"/>
        <v>1421999.7997291412</v>
      </c>
      <c r="T64" s="39">
        <f t="shared" si="7"/>
        <v>6675.737357409643</v>
      </c>
      <c r="U64" s="39">
        <f t="shared" si="7"/>
        <v>514393.2850741983</v>
      </c>
      <c r="V64" s="39">
        <f t="shared" si="7"/>
        <v>69534.90897023462</v>
      </c>
      <c r="W64" s="39">
        <f t="shared" si="7"/>
        <v>94883.68965153892</v>
      </c>
      <c r="X64" s="39">
        <f t="shared" si="7"/>
        <v>247618.98404899932</v>
      </c>
      <c r="Y64" s="39">
        <f t="shared" si="7"/>
        <v>1626318.8618999561</v>
      </c>
      <c r="Z64" s="39">
        <f t="shared" si="7"/>
        <v>101078.97388516607</v>
      </c>
      <c r="AA64" s="39">
        <f t="shared" si="7"/>
        <v>3578.9644201688297</v>
      </c>
      <c r="AB64" s="39"/>
      <c r="AC64" s="39"/>
      <c r="AD64" s="39"/>
      <c r="AE64" s="39"/>
      <c r="AF64" s="39"/>
      <c r="AG64" s="39"/>
      <c r="AH64"/>
      <c r="AI64"/>
      <c r="AJ64"/>
      <c r="AK64"/>
      <c r="AL64"/>
      <c r="AM64"/>
      <c r="AN64"/>
    </row>
    <row r="65" spans="1:40" s="92" customFormat="1" ht="11.25">
      <c r="A65" s="151"/>
      <c r="B65" s="90"/>
      <c r="C65" s="151"/>
      <c r="D65" s="152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/>
      <c r="AI65"/>
      <c r="AJ65"/>
      <c r="AK65"/>
      <c r="AL65"/>
      <c r="AM65"/>
      <c r="AN65"/>
    </row>
    <row r="66" spans="1:40" s="92" customFormat="1" ht="11.25">
      <c r="A66" s="151">
        <v>39</v>
      </c>
      <c r="B66" s="90" t="s">
        <v>1093</v>
      </c>
      <c r="C66" s="165" t="s">
        <v>1094</v>
      </c>
      <c r="D66" s="152" t="s">
        <v>852</v>
      </c>
      <c r="E66" s="39">
        <f aca="true" t="shared" si="8" ref="E66:AA66">(E53+E64)</f>
        <v>56786168</v>
      </c>
      <c r="F66" s="39">
        <f t="shared" si="8"/>
        <v>34177725.219758436</v>
      </c>
      <c r="G66" s="39">
        <f t="shared" si="8"/>
        <v>7076511.520905318</v>
      </c>
      <c r="H66" s="39">
        <f t="shared" si="8"/>
        <v>5799597.683288999</v>
      </c>
      <c r="I66" s="39">
        <f t="shared" si="8"/>
        <v>2410023.653512076</v>
      </c>
      <c r="J66" s="39">
        <f t="shared" si="8"/>
        <v>3553322.4548366596</v>
      </c>
      <c r="K66" s="39">
        <f t="shared" si="8"/>
        <v>463946.5031309648</v>
      </c>
      <c r="L66" s="39">
        <f t="shared" si="8"/>
        <v>150857.13577561628</v>
      </c>
      <c r="M66" s="39">
        <f t="shared" si="8"/>
        <v>2983581.3441359615</v>
      </c>
      <c r="N66" s="39">
        <f t="shared" si="8"/>
        <v>170602.48465596169</v>
      </c>
      <c r="O66" s="39">
        <f t="shared" si="8"/>
        <v>34177725.219758436</v>
      </c>
      <c r="P66" s="39">
        <f t="shared" si="8"/>
        <v>7076511.520905318</v>
      </c>
      <c r="Q66" s="39">
        <f t="shared" si="8"/>
        <v>5799597.683288999</v>
      </c>
      <c r="R66" s="39">
        <f t="shared" si="8"/>
        <v>2410023.653512076</v>
      </c>
      <c r="S66" s="39">
        <f t="shared" si="8"/>
        <v>2628741.110657682</v>
      </c>
      <c r="T66" s="39">
        <f t="shared" si="8"/>
        <v>11102.370538408897</v>
      </c>
      <c r="U66" s="39">
        <f t="shared" si="8"/>
        <v>913478.9736405683</v>
      </c>
      <c r="V66" s="39">
        <f t="shared" si="8"/>
        <v>108305.70862759824</v>
      </c>
      <c r="W66" s="39">
        <f t="shared" si="8"/>
        <v>150857.13577561628</v>
      </c>
      <c r="X66" s="39">
        <f t="shared" si="8"/>
        <v>355640.79450336663</v>
      </c>
      <c r="Y66" s="39">
        <f t="shared" si="8"/>
        <v>2983581.3441359615</v>
      </c>
      <c r="Z66" s="39">
        <f t="shared" si="8"/>
        <v>158146.35081250579</v>
      </c>
      <c r="AA66" s="39">
        <f t="shared" si="8"/>
        <v>12456.133843455886</v>
      </c>
      <c r="AB66" s="39"/>
      <c r="AC66" s="39"/>
      <c r="AD66" s="39"/>
      <c r="AE66" s="39"/>
      <c r="AF66" s="39"/>
      <c r="AG66" s="39"/>
      <c r="AH66"/>
      <c r="AI66"/>
      <c r="AJ66"/>
      <c r="AK66"/>
      <c r="AL66"/>
      <c r="AM66"/>
      <c r="AN66"/>
    </row>
    <row r="67" spans="1:40" s="162" customFormat="1" ht="11.25">
      <c r="A67" s="158"/>
      <c r="B67" s="163"/>
      <c r="C67" s="158"/>
      <c r="D67" s="1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/>
      <c r="AI67"/>
      <c r="AJ67"/>
      <c r="AK67"/>
      <c r="AL67"/>
      <c r="AM67"/>
      <c r="AN67"/>
    </row>
    <row r="68" spans="1:40" s="162" customFormat="1" ht="11.25">
      <c r="A68" s="158">
        <v>40</v>
      </c>
      <c r="B68" s="163" t="s">
        <v>1095</v>
      </c>
      <c r="C68" s="160" t="s">
        <v>1096</v>
      </c>
      <c r="D68" s="161" t="s">
        <v>852</v>
      </c>
      <c r="E68" s="39">
        <f aca="true" t="shared" si="9" ref="E68:AA68">(E39+E66)</f>
        <v>893083894.03</v>
      </c>
      <c r="F68" s="39">
        <f t="shared" si="9"/>
        <v>473647935.92413336</v>
      </c>
      <c r="G68" s="39">
        <f t="shared" si="9"/>
        <v>107934517.51711126</v>
      </c>
      <c r="H68" s="39">
        <f t="shared" si="9"/>
        <v>126296898.23395923</v>
      </c>
      <c r="I68" s="39">
        <f t="shared" si="9"/>
        <v>81148010.00613625</v>
      </c>
      <c r="J68" s="39">
        <f t="shared" si="9"/>
        <v>76678227.2495117</v>
      </c>
      <c r="K68" s="39">
        <f t="shared" si="9"/>
        <v>2438650.5718522705</v>
      </c>
      <c r="L68" s="39">
        <f t="shared" si="9"/>
        <v>18221024.349880755</v>
      </c>
      <c r="M68" s="39">
        <f t="shared" si="9"/>
        <v>6141367.954951704</v>
      </c>
      <c r="N68" s="39">
        <f t="shared" si="9"/>
        <v>577262.2224634716</v>
      </c>
      <c r="O68" s="39">
        <f t="shared" si="9"/>
        <v>473647935.92413336</v>
      </c>
      <c r="P68" s="39">
        <f t="shared" si="9"/>
        <v>107934517.51711126</v>
      </c>
      <c r="Q68" s="39">
        <f t="shared" si="9"/>
        <v>126296898.23395923</v>
      </c>
      <c r="R68" s="39">
        <f t="shared" si="9"/>
        <v>81148010.00613625</v>
      </c>
      <c r="S68" s="39">
        <f t="shared" si="9"/>
        <v>69260651.68842253</v>
      </c>
      <c r="T68" s="39">
        <f t="shared" si="9"/>
        <v>176144.1627415124</v>
      </c>
      <c r="U68" s="39">
        <f t="shared" si="9"/>
        <v>7241431.398347631</v>
      </c>
      <c r="V68" s="39">
        <f t="shared" si="9"/>
        <v>212064.15103223675</v>
      </c>
      <c r="W68" s="39">
        <f t="shared" si="9"/>
        <v>18221024.349880755</v>
      </c>
      <c r="X68" s="39">
        <f t="shared" si="9"/>
        <v>2226586.4208200336</v>
      </c>
      <c r="Y68" s="39">
        <f t="shared" si="9"/>
        <v>6141367.954951704</v>
      </c>
      <c r="Z68" s="39">
        <f t="shared" si="9"/>
        <v>247063.63932779734</v>
      </c>
      <c r="AA68" s="39">
        <f t="shared" si="9"/>
        <v>330198.5831356741</v>
      </c>
      <c r="AB68" s="39"/>
      <c r="AC68" s="39"/>
      <c r="AD68" s="39"/>
      <c r="AE68" s="39"/>
      <c r="AF68" s="39"/>
      <c r="AG68" s="39"/>
      <c r="AH68"/>
      <c r="AI68"/>
      <c r="AJ68"/>
      <c r="AK68"/>
      <c r="AL68"/>
      <c r="AM68"/>
      <c r="AN68"/>
    </row>
    <row r="69" spans="1:40" s="162" customFormat="1" ht="11.25">
      <c r="A69" s="158"/>
      <c r="B69" s="163"/>
      <c r="C69" s="158"/>
      <c r="D69" s="1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/>
      <c r="AI69"/>
      <c r="AJ69"/>
      <c r="AK69"/>
      <c r="AL69"/>
      <c r="AM69"/>
      <c r="AN69"/>
    </row>
    <row r="70" spans="1:40" s="92" customFormat="1" ht="11.25">
      <c r="A70" s="151"/>
      <c r="B70" s="151" t="s">
        <v>1097</v>
      </c>
      <c r="C70" s="151"/>
      <c r="D70" s="152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/>
      <c r="AI70"/>
      <c r="AJ70"/>
      <c r="AK70"/>
      <c r="AL70"/>
      <c r="AM70"/>
      <c r="AN70"/>
    </row>
    <row r="71" spans="1:40" s="92" customFormat="1" ht="11.25">
      <c r="A71" s="151"/>
      <c r="B71" s="90"/>
      <c r="C71" s="151"/>
      <c r="D71" s="152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/>
      <c r="AI71"/>
      <c r="AJ71"/>
      <c r="AK71"/>
      <c r="AL71"/>
      <c r="AM71"/>
      <c r="AN71"/>
    </row>
    <row r="72" spans="1:40" s="92" customFormat="1" ht="11.25">
      <c r="A72" s="151">
        <v>41</v>
      </c>
      <c r="B72" s="90" t="s">
        <v>1098</v>
      </c>
      <c r="C72" s="151" t="s">
        <v>1099</v>
      </c>
      <c r="D72" s="152" t="s">
        <v>1100</v>
      </c>
      <c r="E72" s="39">
        <v>513084</v>
      </c>
      <c r="F72" s="39">
        <v>395835.434413177</v>
      </c>
      <c r="G72" s="39">
        <v>60672.717299729804</v>
      </c>
      <c r="H72" s="39">
        <v>19976.233357845078</v>
      </c>
      <c r="I72" s="39">
        <v>11685.782925133608</v>
      </c>
      <c r="J72" s="39">
        <v>12693.953353818457</v>
      </c>
      <c r="K72" s="39">
        <v>3189.155409960441</v>
      </c>
      <c r="L72" s="39">
        <v>7108.26807291327</v>
      </c>
      <c r="M72" s="39">
        <v>1547.1674250837837</v>
      </c>
      <c r="N72" s="39">
        <v>375.28774233850737</v>
      </c>
      <c r="O72" s="39">
        <v>395835.434413177</v>
      </c>
      <c r="P72" s="39">
        <v>60672.717299729804</v>
      </c>
      <c r="Q72" s="39">
        <v>19976.233357845078</v>
      </c>
      <c r="R72" s="39">
        <v>11685.782925133608</v>
      </c>
      <c r="S72" s="39">
        <v>9860.39317680377</v>
      </c>
      <c r="T72" s="39">
        <v>18.910033442958884</v>
      </c>
      <c r="U72" s="39">
        <v>2814.650143571728</v>
      </c>
      <c r="V72" s="39">
        <v>454.8275602556358</v>
      </c>
      <c r="W72" s="39">
        <v>7108.26807291327</v>
      </c>
      <c r="X72" s="39">
        <v>2734.327849704805</v>
      </c>
      <c r="Y72" s="39">
        <v>1547.1674250837837</v>
      </c>
      <c r="Z72" s="39">
        <v>27.943976710419825</v>
      </c>
      <c r="AA72" s="39">
        <v>347.34376562808757</v>
      </c>
      <c r="AB72" s="39"/>
      <c r="AC72" s="39"/>
      <c r="AD72" s="39"/>
      <c r="AE72" s="39"/>
      <c r="AF72" s="39"/>
      <c r="AG72" s="39"/>
      <c r="AH72"/>
      <c r="AI72"/>
      <c r="AJ72"/>
      <c r="AK72"/>
      <c r="AL72"/>
      <c r="AM72"/>
      <c r="AN72"/>
    </row>
    <row r="73" spans="1:40" s="92" customFormat="1" ht="11.25">
      <c r="A73" s="151">
        <v>42</v>
      </c>
      <c r="B73" s="90" t="s">
        <v>1101</v>
      </c>
      <c r="C73" s="151" t="s">
        <v>1102</v>
      </c>
      <c r="D73" s="152" t="s">
        <v>974</v>
      </c>
      <c r="E73" s="39">
        <v>14339835</v>
      </c>
      <c r="F73" s="39">
        <v>11955053.628616424</v>
      </c>
      <c r="G73" s="39">
        <v>1617516.6657241734</v>
      </c>
      <c r="H73" s="39">
        <v>194619.05531376865</v>
      </c>
      <c r="I73" s="39">
        <v>20114.001240100828</v>
      </c>
      <c r="J73" s="39">
        <v>14143.429919719525</v>
      </c>
      <c r="K73" s="39">
        <v>190174.24165221944</v>
      </c>
      <c r="L73" s="39">
        <v>334345.2857013685</v>
      </c>
      <c r="M73" s="39">
        <v>0</v>
      </c>
      <c r="N73" s="39">
        <v>13868.69183222152</v>
      </c>
      <c r="O73" s="39">
        <v>11955053.628616424</v>
      </c>
      <c r="P73" s="39">
        <v>1617516.6657241734</v>
      </c>
      <c r="Q73" s="39">
        <v>194619.05531376865</v>
      </c>
      <c r="R73" s="39">
        <v>20114.001240100828</v>
      </c>
      <c r="S73" s="39">
        <v>11704.845145717763</v>
      </c>
      <c r="T73" s="39">
        <v>135.02271019512557</v>
      </c>
      <c r="U73" s="39">
        <v>2303.562063806635</v>
      </c>
      <c r="V73" s="39">
        <v>24936.130144164286</v>
      </c>
      <c r="W73" s="39">
        <v>334345.2857013685</v>
      </c>
      <c r="X73" s="39">
        <v>165238.11150805515</v>
      </c>
      <c r="Y73" s="39">
        <v>0</v>
      </c>
      <c r="Z73" s="39">
        <v>1540.9657591357245</v>
      </c>
      <c r="AA73" s="39">
        <v>12327.726073085796</v>
      </c>
      <c r="AB73" s="39"/>
      <c r="AC73" s="39"/>
      <c r="AD73" s="39"/>
      <c r="AE73" s="39"/>
      <c r="AF73" s="39"/>
      <c r="AG73" s="39"/>
      <c r="AH73"/>
      <c r="AI73"/>
      <c r="AJ73"/>
      <c r="AK73"/>
      <c r="AL73"/>
      <c r="AM73"/>
      <c r="AN73"/>
    </row>
    <row r="74" spans="1:40" s="92" customFormat="1" ht="11.25">
      <c r="A74" s="151">
        <v>43</v>
      </c>
      <c r="B74" s="90" t="s">
        <v>1103</v>
      </c>
      <c r="C74" s="151" t="s">
        <v>1104</v>
      </c>
      <c r="D74" s="152" t="s">
        <v>982</v>
      </c>
      <c r="E74" s="39">
        <v>12986680</v>
      </c>
      <c r="F74" s="39">
        <v>10652861.062924623</v>
      </c>
      <c r="G74" s="39">
        <v>1579790.6459194291</v>
      </c>
      <c r="H74" s="39">
        <v>155280.932700072</v>
      </c>
      <c r="I74" s="39">
        <v>183977.6670386844</v>
      </c>
      <c r="J74" s="39">
        <v>308933.11744705244</v>
      </c>
      <c r="K74" s="39">
        <v>21899.823812248796</v>
      </c>
      <c r="L74" s="39">
        <v>33063.122189880756</v>
      </c>
      <c r="M74" s="39">
        <v>39786.58155673282</v>
      </c>
      <c r="N74" s="39">
        <v>11087.046411275363</v>
      </c>
      <c r="O74" s="39">
        <v>10652861.062924623</v>
      </c>
      <c r="P74" s="39">
        <v>1579790.6459194291</v>
      </c>
      <c r="Q74" s="39">
        <v>155280.932700072</v>
      </c>
      <c r="R74" s="39">
        <v>183977.6670386844</v>
      </c>
      <c r="S74" s="39">
        <v>181192.0020556363</v>
      </c>
      <c r="T74" s="39">
        <v>180.074375094203</v>
      </c>
      <c r="U74" s="39">
        <v>127561.04101632196</v>
      </c>
      <c r="V74" s="39">
        <v>5309.235713048899</v>
      </c>
      <c r="W74" s="39">
        <v>33063.122189880756</v>
      </c>
      <c r="X74" s="39">
        <v>16590.588099199897</v>
      </c>
      <c r="Y74" s="39">
        <v>39786.58155673282</v>
      </c>
      <c r="Z74" s="39">
        <v>317.22638528795045</v>
      </c>
      <c r="AA74" s="39">
        <v>10769.820025987414</v>
      </c>
      <c r="AB74" s="39"/>
      <c r="AC74" s="39"/>
      <c r="AD74" s="39"/>
      <c r="AE74" s="39"/>
      <c r="AF74" s="39"/>
      <c r="AG74" s="39"/>
      <c r="AH74"/>
      <c r="AI74"/>
      <c r="AJ74"/>
      <c r="AK74"/>
      <c r="AL74"/>
      <c r="AM74"/>
      <c r="AN74"/>
    </row>
    <row r="75" spans="1:40" s="92" customFormat="1" ht="11.25">
      <c r="A75" s="151">
        <v>44</v>
      </c>
      <c r="B75" s="90" t="s">
        <v>1105</v>
      </c>
      <c r="C75" s="168" t="s">
        <v>1106</v>
      </c>
      <c r="D75" s="166" t="s">
        <v>1107</v>
      </c>
      <c r="E75" s="39">
        <v>6747513.000000001</v>
      </c>
      <c r="F75" s="39">
        <v>3674591.376435671</v>
      </c>
      <c r="G75" s="39">
        <v>832642.8632845423</v>
      </c>
      <c r="H75" s="39">
        <v>978152.8253434249</v>
      </c>
      <c r="I75" s="39">
        <v>572967.0814680037</v>
      </c>
      <c r="J75" s="39">
        <v>521024.7849100138</v>
      </c>
      <c r="K75" s="39">
        <v>0</v>
      </c>
      <c r="L75" s="39">
        <v>105281.52679316526</v>
      </c>
      <c r="M75" s="39">
        <v>62852.54176517941</v>
      </c>
      <c r="N75" s="39">
        <v>0</v>
      </c>
      <c r="O75" s="39">
        <v>3674591.376435671</v>
      </c>
      <c r="P75" s="39">
        <v>832642.8632845423</v>
      </c>
      <c r="Q75" s="39">
        <v>978152.8253434249</v>
      </c>
      <c r="R75" s="39">
        <v>572967.0814680037</v>
      </c>
      <c r="S75" s="39">
        <v>462784.4533359749</v>
      </c>
      <c r="T75" s="39">
        <v>942.3492060624567</v>
      </c>
      <c r="U75" s="39">
        <v>57297.98236797649</v>
      </c>
      <c r="V75" s="39">
        <v>0</v>
      </c>
      <c r="W75" s="39">
        <v>105281.52679316526</v>
      </c>
      <c r="X75" s="39">
        <v>0</v>
      </c>
      <c r="Y75" s="39">
        <v>62852.54176517941</v>
      </c>
      <c r="Z75" s="39">
        <v>0</v>
      </c>
      <c r="AA75" s="39">
        <v>0</v>
      </c>
      <c r="AB75" s="39"/>
      <c r="AC75" s="39"/>
      <c r="AD75" s="39"/>
      <c r="AE75" s="39"/>
      <c r="AF75" s="39"/>
      <c r="AG75" s="39"/>
      <c r="AH75"/>
      <c r="AI75"/>
      <c r="AJ75"/>
      <c r="AK75"/>
      <c r="AL75"/>
      <c r="AM75"/>
      <c r="AN75"/>
    </row>
    <row r="76" spans="1:40" s="92" customFormat="1" ht="11.25">
      <c r="A76" s="151">
        <v>45</v>
      </c>
      <c r="B76" s="90" t="s">
        <v>1108</v>
      </c>
      <c r="C76" s="151" t="s">
        <v>1109</v>
      </c>
      <c r="D76" s="152" t="s">
        <v>1110</v>
      </c>
      <c r="E76" s="39">
        <v>45412</v>
      </c>
      <c r="F76" s="39">
        <v>40051.94266934946</v>
      </c>
      <c r="G76" s="39">
        <v>4709.135331175617</v>
      </c>
      <c r="H76" s="39">
        <v>341.5538009262478</v>
      </c>
      <c r="I76" s="39">
        <v>31.10175339560204</v>
      </c>
      <c r="J76" s="39">
        <v>30.58339083900867</v>
      </c>
      <c r="K76" s="39">
        <v>0.7539819004994432</v>
      </c>
      <c r="L76" s="39">
        <v>0.942477375624304</v>
      </c>
      <c r="M76" s="39">
        <v>245.56248021891244</v>
      </c>
      <c r="N76" s="39">
        <v>0.42411481903093684</v>
      </c>
      <c r="O76" s="39">
        <v>40051.94266934946</v>
      </c>
      <c r="P76" s="39">
        <v>4709.135331175617</v>
      </c>
      <c r="Q76" s="39">
        <v>341.5538009262478</v>
      </c>
      <c r="R76" s="39">
        <v>31.10175339560204</v>
      </c>
      <c r="S76" s="39">
        <v>22.430961539858437</v>
      </c>
      <c r="T76" s="39">
        <v>0.0471238687812152</v>
      </c>
      <c r="U76" s="39">
        <v>8.105305430369015</v>
      </c>
      <c r="V76" s="39">
        <v>0.0942477375624304</v>
      </c>
      <c r="W76" s="39">
        <v>0.942477375624304</v>
      </c>
      <c r="X76" s="39">
        <v>0.6597341629370128</v>
      </c>
      <c r="Y76" s="39">
        <v>245.56248021891244</v>
      </c>
      <c r="Z76" s="39">
        <v>0.0471238687812152</v>
      </c>
      <c r="AA76" s="39">
        <v>0.3769909502497216</v>
      </c>
      <c r="AB76" s="39"/>
      <c r="AC76" s="39"/>
      <c r="AD76" s="39"/>
      <c r="AE76" s="39"/>
      <c r="AF76" s="39"/>
      <c r="AG76" s="39"/>
      <c r="AH76"/>
      <c r="AI76"/>
      <c r="AJ76"/>
      <c r="AK76"/>
      <c r="AL76"/>
      <c r="AM76"/>
      <c r="AN76"/>
    </row>
    <row r="77" spans="1:40" s="92" customFormat="1" ht="21">
      <c r="A77" s="151">
        <v>46</v>
      </c>
      <c r="B77" s="90" t="s">
        <v>1111</v>
      </c>
      <c r="C77" s="165" t="s">
        <v>1112</v>
      </c>
      <c r="D77" s="152" t="s">
        <v>852</v>
      </c>
      <c r="E77" s="39">
        <f aca="true" t="shared" si="10" ref="E77:AA77">(E72+E73+E74+E75+E76)</f>
        <v>34632524</v>
      </c>
      <c r="F77" s="39">
        <f t="shared" si="10"/>
        <v>26718393.445059247</v>
      </c>
      <c r="G77" s="39">
        <f t="shared" si="10"/>
        <v>4095332.0275590504</v>
      </c>
      <c r="H77" s="39">
        <f t="shared" si="10"/>
        <v>1348370.6005160369</v>
      </c>
      <c r="I77" s="39">
        <f t="shared" si="10"/>
        <v>788775.6344253182</v>
      </c>
      <c r="J77" s="39">
        <f t="shared" si="10"/>
        <v>856825.8690214433</v>
      </c>
      <c r="K77" s="39">
        <f t="shared" si="10"/>
        <v>215263.97485632918</v>
      </c>
      <c r="L77" s="39">
        <f t="shared" si="10"/>
        <v>479799.14523470344</v>
      </c>
      <c r="M77" s="39">
        <f t="shared" si="10"/>
        <v>104431.85322721492</v>
      </c>
      <c r="N77" s="39">
        <f t="shared" si="10"/>
        <v>25331.45010065442</v>
      </c>
      <c r="O77" s="39">
        <f t="shared" si="10"/>
        <v>26718393.445059247</v>
      </c>
      <c r="P77" s="39">
        <f t="shared" si="10"/>
        <v>4095332.0275590504</v>
      </c>
      <c r="Q77" s="39">
        <f t="shared" si="10"/>
        <v>1348370.6005160369</v>
      </c>
      <c r="R77" s="39">
        <f t="shared" si="10"/>
        <v>788775.6344253182</v>
      </c>
      <c r="S77" s="39">
        <f t="shared" si="10"/>
        <v>665564.1246756726</v>
      </c>
      <c r="T77" s="39">
        <f t="shared" si="10"/>
        <v>1276.4034486635253</v>
      </c>
      <c r="U77" s="39">
        <f t="shared" si="10"/>
        <v>189985.34089710718</v>
      </c>
      <c r="V77" s="39">
        <f t="shared" si="10"/>
        <v>30700.287665206382</v>
      </c>
      <c r="W77" s="39">
        <f t="shared" si="10"/>
        <v>479799.14523470344</v>
      </c>
      <c r="X77" s="39">
        <f t="shared" si="10"/>
        <v>184563.6871911228</v>
      </c>
      <c r="Y77" s="39">
        <f t="shared" si="10"/>
        <v>104431.85322721492</v>
      </c>
      <c r="Z77" s="39">
        <f t="shared" si="10"/>
        <v>1886.183245002876</v>
      </c>
      <c r="AA77" s="39">
        <f t="shared" si="10"/>
        <v>23445.266855651545</v>
      </c>
      <c r="AB77" s="39"/>
      <c r="AC77" s="39"/>
      <c r="AD77" s="39"/>
      <c r="AE77" s="39"/>
      <c r="AF77" s="39"/>
      <c r="AG77" s="39"/>
      <c r="AH77"/>
      <c r="AI77"/>
      <c r="AJ77"/>
      <c r="AK77"/>
      <c r="AL77"/>
      <c r="AM77"/>
      <c r="AN77"/>
    </row>
    <row r="78" spans="1:40" s="162" customFormat="1" ht="11.25">
      <c r="A78" s="158"/>
      <c r="B78" s="163"/>
      <c r="C78" s="158"/>
      <c r="D78" s="16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/>
      <c r="AI78"/>
      <c r="AJ78"/>
      <c r="AK78"/>
      <c r="AL78"/>
      <c r="AM78"/>
      <c r="AN78"/>
    </row>
    <row r="79" spans="1:40" s="92" customFormat="1" ht="11.25">
      <c r="A79" s="151"/>
      <c r="B79" s="151" t="s">
        <v>1113</v>
      </c>
      <c r="C79" s="151"/>
      <c r="D79" s="152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/>
      <c r="AI79"/>
      <c r="AJ79"/>
      <c r="AK79"/>
      <c r="AL79"/>
      <c r="AM79"/>
      <c r="AN79"/>
    </row>
    <row r="80" spans="1:40" s="92" customFormat="1" ht="11.25">
      <c r="A80" s="151"/>
      <c r="B80" s="90"/>
      <c r="C80" s="151"/>
      <c r="D80" s="152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/>
      <c r="AI80"/>
      <c r="AJ80"/>
      <c r="AK80"/>
      <c r="AL80"/>
      <c r="AM80"/>
      <c r="AN80"/>
    </row>
    <row r="81" spans="1:40" s="92" customFormat="1" ht="11.25">
      <c r="A81" s="151">
        <v>47</v>
      </c>
      <c r="B81" s="90" t="s">
        <v>1114</v>
      </c>
      <c r="C81" s="151" t="s">
        <v>1115</v>
      </c>
      <c r="D81" s="152" t="s">
        <v>1116</v>
      </c>
      <c r="E81" s="39">
        <v>1966913</v>
      </c>
      <c r="F81" s="39">
        <v>1742778.3646999125</v>
      </c>
      <c r="G81" s="39">
        <v>203034.8595734969</v>
      </c>
      <c r="H81" s="39">
        <v>13494.48880912611</v>
      </c>
      <c r="I81" s="39">
        <v>1062.445345698684</v>
      </c>
      <c r="J81" s="39">
        <v>1345.6250733111729</v>
      </c>
      <c r="K81" s="39">
        <v>29.815473767723468</v>
      </c>
      <c r="L81" s="39">
        <v>40.444636347372175</v>
      </c>
      <c r="M81" s="39">
        <v>5107.796986423568</v>
      </c>
      <c r="N81" s="39">
        <v>19.15940191572122</v>
      </c>
      <c r="O81" s="39">
        <v>1742778.3646999125</v>
      </c>
      <c r="P81" s="39">
        <v>203034.8595734969</v>
      </c>
      <c r="Q81" s="39">
        <v>13494.48880912611</v>
      </c>
      <c r="R81" s="39">
        <v>1062.445345698684</v>
      </c>
      <c r="S81" s="39">
        <v>975.1516661837967</v>
      </c>
      <c r="T81" s="39">
        <v>2.125832515929742</v>
      </c>
      <c r="U81" s="39">
        <v>368.3475746114464</v>
      </c>
      <c r="V81" s="39">
        <v>6.390952183965996</v>
      </c>
      <c r="W81" s="39">
        <v>40.444636347372175</v>
      </c>
      <c r="X81" s="39">
        <v>23.42452158375747</v>
      </c>
      <c r="Y81" s="39">
        <v>5107.796986423568</v>
      </c>
      <c r="Z81" s="39">
        <v>2.125832515929742</v>
      </c>
      <c r="AA81" s="39">
        <v>17.033569399791478</v>
      </c>
      <c r="AB81" s="39"/>
      <c r="AC81" s="39"/>
      <c r="AD81" s="39"/>
      <c r="AE81" s="39"/>
      <c r="AF81" s="39"/>
      <c r="AG81" s="39"/>
      <c r="AH81"/>
      <c r="AI81"/>
      <c r="AJ81"/>
      <c r="AK81"/>
      <c r="AL81"/>
      <c r="AM81"/>
      <c r="AN81"/>
    </row>
    <row r="82" spans="1:40" s="92" customFormat="1" ht="11.25">
      <c r="A82" s="151">
        <v>48</v>
      </c>
      <c r="B82" s="90" t="s">
        <v>1117</v>
      </c>
      <c r="C82" s="151" t="s">
        <v>1118</v>
      </c>
      <c r="D82" s="166" t="s">
        <v>893</v>
      </c>
      <c r="E82" s="39">
        <v>98370</v>
      </c>
      <c r="F82" s="39">
        <v>51836.48937450773</v>
      </c>
      <c r="G82" s="39">
        <v>11891.187715529479</v>
      </c>
      <c r="H82" s="39">
        <v>14206.006021053292</v>
      </c>
      <c r="I82" s="39">
        <v>9282.222561875386</v>
      </c>
      <c r="J82" s="39">
        <v>8618.851823689241</v>
      </c>
      <c r="K82" s="39">
        <v>0</v>
      </c>
      <c r="L82" s="39">
        <v>2125.773916869218</v>
      </c>
      <c r="M82" s="39">
        <v>372.0047402107654</v>
      </c>
      <c r="N82" s="39">
        <v>37.46384626489533</v>
      </c>
      <c r="O82" s="39">
        <v>51836.48937450773</v>
      </c>
      <c r="P82" s="39">
        <v>11891.187715529479</v>
      </c>
      <c r="Q82" s="39">
        <v>14206.006021053292</v>
      </c>
      <c r="R82" s="39">
        <v>9282.222561875386</v>
      </c>
      <c r="S82" s="39">
        <v>7854.669243414947</v>
      </c>
      <c r="T82" s="39">
        <v>19.42447571871418</v>
      </c>
      <c r="U82" s="39">
        <v>744.75810455558</v>
      </c>
      <c r="V82" s="39">
        <v>0</v>
      </c>
      <c r="W82" s="39">
        <v>2125.773916869218</v>
      </c>
      <c r="X82" s="39">
        <v>0</v>
      </c>
      <c r="Y82" s="39">
        <v>372.0047402107654</v>
      </c>
      <c r="Z82" s="39">
        <v>0</v>
      </c>
      <c r="AA82" s="39">
        <v>37.46384626489533</v>
      </c>
      <c r="AB82" s="39"/>
      <c r="AC82" s="39"/>
      <c r="AD82" s="39"/>
      <c r="AE82" s="39"/>
      <c r="AF82" s="39"/>
      <c r="AG82" s="39"/>
      <c r="AH82"/>
      <c r="AI82"/>
      <c r="AJ82"/>
      <c r="AK82"/>
      <c r="AL82"/>
      <c r="AM82"/>
      <c r="AN82"/>
    </row>
    <row r="83" spans="1:40" s="92" customFormat="1" ht="11.25">
      <c r="A83" s="151">
        <v>49</v>
      </c>
      <c r="B83" s="90" t="s">
        <v>1119</v>
      </c>
      <c r="C83" s="151" t="s">
        <v>1120</v>
      </c>
      <c r="D83" s="152" t="s">
        <v>1110</v>
      </c>
      <c r="E83" s="39">
        <v>432496</v>
      </c>
      <c r="F83" s="39">
        <v>381447.74501724134</v>
      </c>
      <c r="G83" s="39">
        <v>44848.9869239877</v>
      </c>
      <c r="H83" s="39">
        <v>3252.89907261073</v>
      </c>
      <c r="I83" s="39">
        <v>296.20769700925524</v>
      </c>
      <c r="J83" s="39">
        <v>291.270902059101</v>
      </c>
      <c r="K83" s="39">
        <v>7.1807926547698235</v>
      </c>
      <c r="L83" s="39">
        <v>8.975990818462279</v>
      </c>
      <c r="M83" s="39">
        <v>2338.6944077503467</v>
      </c>
      <c r="N83" s="39">
        <v>4.039195868308025</v>
      </c>
      <c r="O83" s="39">
        <v>381447.74501724134</v>
      </c>
      <c r="P83" s="39">
        <v>44848.9869239877</v>
      </c>
      <c r="Q83" s="39">
        <v>3252.89907261073</v>
      </c>
      <c r="R83" s="39">
        <v>296.20769700925524</v>
      </c>
      <c r="S83" s="39">
        <v>213.62858147940224</v>
      </c>
      <c r="T83" s="39">
        <v>0.4487995409231139</v>
      </c>
      <c r="U83" s="39">
        <v>77.1935210387756</v>
      </c>
      <c r="V83" s="39">
        <v>0.8975990818462278</v>
      </c>
      <c r="W83" s="39">
        <v>8.975990818462279</v>
      </c>
      <c r="X83" s="39">
        <v>6.2831935729235955</v>
      </c>
      <c r="Y83" s="39">
        <v>2338.6944077503467</v>
      </c>
      <c r="Z83" s="39">
        <v>0.4487995409231139</v>
      </c>
      <c r="AA83" s="39">
        <v>3.5903963273849113</v>
      </c>
      <c r="AB83" s="39"/>
      <c r="AC83" s="39"/>
      <c r="AD83" s="39"/>
      <c r="AE83" s="39"/>
      <c r="AF83" s="39"/>
      <c r="AG83" s="39"/>
      <c r="AH83"/>
      <c r="AI83"/>
      <c r="AJ83"/>
      <c r="AK83"/>
      <c r="AL83"/>
      <c r="AM83"/>
      <c r="AN83"/>
    </row>
    <row r="84" spans="1:40" s="92" customFormat="1" ht="11.25">
      <c r="A84" s="151">
        <v>50</v>
      </c>
      <c r="B84" s="90" t="s">
        <v>1121</v>
      </c>
      <c r="C84" s="165" t="s">
        <v>1122</v>
      </c>
      <c r="D84" s="152" t="s">
        <v>1110</v>
      </c>
      <c r="E84" s="39">
        <v>44346</v>
      </c>
      <c r="F84" s="39">
        <v>39111.76450310427</v>
      </c>
      <c r="G84" s="39">
        <v>4598.593221974674</v>
      </c>
      <c r="H84" s="39">
        <v>333.5361766906409</v>
      </c>
      <c r="I84" s="39">
        <v>30.371671718518627</v>
      </c>
      <c r="J84" s="39">
        <v>29.865477189876646</v>
      </c>
      <c r="K84" s="39">
        <v>0.7362829507519666</v>
      </c>
      <c r="L84" s="39">
        <v>0.9203536884399584</v>
      </c>
      <c r="M84" s="39">
        <v>239.79815352303115</v>
      </c>
      <c r="N84" s="39">
        <v>0.41415915979798124</v>
      </c>
      <c r="O84" s="39">
        <v>39111.76450310427</v>
      </c>
      <c r="P84" s="39">
        <v>4598.593221974674</v>
      </c>
      <c r="Q84" s="39">
        <v>333.5361766906409</v>
      </c>
      <c r="R84" s="39">
        <v>30.371671718518627</v>
      </c>
      <c r="S84" s="39">
        <v>21.904417784871008</v>
      </c>
      <c r="T84" s="39">
        <v>0.04601768442199791</v>
      </c>
      <c r="U84" s="39">
        <v>7.915041720583642</v>
      </c>
      <c r="V84" s="39">
        <v>0.09203536884399582</v>
      </c>
      <c r="W84" s="39">
        <v>0.9203536884399584</v>
      </c>
      <c r="X84" s="39">
        <v>0.6442475819079708</v>
      </c>
      <c r="Y84" s="39">
        <v>239.79815352303115</v>
      </c>
      <c r="Z84" s="39">
        <v>0.04601768442199791</v>
      </c>
      <c r="AA84" s="39">
        <v>0.3681414753759833</v>
      </c>
      <c r="AB84" s="39"/>
      <c r="AC84" s="39"/>
      <c r="AD84" s="39"/>
      <c r="AE84" s="39"/>
      <c r="AF84" s="39"/>
      <c r="AG84" s="39"/>
      <c r="AH84"/>
      <c r="AI84"/>
      <c r="AJ84"/>
      <c r="AK84"/>
      <c r="AL84"/>
      <c r="AM84"/>
      <c r="AN84"/>
    </row>
    <row r="85" spans="1:40" s="92" customFormat="1" ht="11.25">
      <c r="A85" s="151">
        <v>51</v>
      </c>
      <c r="B85" s="157" t="s">
        <v>1123</v>
      </c>
      <c r="C85" s="165" t="s">
        <v>1124</v>
      </c>
      <c r="D85" s="152" t="s">
        <v>948</v>
      </c>
      <c r="E85" s="39">
        <v>476063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476063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476063</v>
      </c>
      <c r="Z85" s="39">
        <v>0</v>
      </c>
      <c r="AA85" s="39">
        <v>0</v>
      </c>
      <c r="AB85" s="39"/>
      <c r="AC85" s="39"/>
      <c r="AD85" s="39"/>
      <c r="AE85" s="39"/>
      <c r="AF85" s="39"/>
      <c r="AG85" s="39"/>
      <c r="AH85"/>
      <c r="AI85"/>
      <c r="AJ85"/>
      <c r="AK85"/>
      <c r="AL85"/>
      <c r="AM85"/>
      <c r="AN85"/>
    </row>
    <row r="86" spans="1:40" s="92" customFormat="1" ht="11.25">
      <c r="A86" s="151">
        <v>52</v>
      </c>
      <c r="B86" s="157" t="s">
        <v>1125</v>
      </c>
      <c r="C86" s="165" t="s">
        <v>1126</v>
      </c>
      <c r="D86" s="166" t="s">
        <v>1127</v>
      </c>
      <c r="E86" s="39">
        <v>26565</v>
      </c>
      <c r="F86" s="39">
        <v>26565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26565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/>
      <c r="AC86" s="39"/>
      <c r="AD86" s="39"/>
      <c r="AE86" s="39"/>
      <c r="AF86" s="39"/>
      <c r="AG86" s="39"/>
      <c r="AH86"/>
      <c r="AI86"/>
      <c r="AJ86"/>
      <c r="AK86"/>
      <c r="AL86"/>
      <c r="AM86"/>
      <c r="AN86"/>
    </row>
    <row r="87" spans="1:40" s="92" customFormat="1" ht="21">
      <c r="A87" s="151">
        <v>53</v>
      </c>
      <c r="B87" s="90" t="s">
        <v>1128</v>
      </c>
      <c r="C87" s="165" t="s">
        <v>1129</v>
      </c>
      <c r="D87" s="152" t="s">
        <v>852</v>
      </c>
      <c r="E87" s="39">
        <f aca="true" t="shared" si="11" ref="E87:AA87">(E81+E82+E83+E84+E85+E86)</f>
        <v>3044753</v>
      </c>
      <c r="F87" s="39">
        <f t="shared" si="11"/>
        <v>2241739.363594766</v>
      </c>
      <c r="G87" s="39">
        <f t="shared" si="11"/>
        <v>264373.62743498874</v>
      </c>
      <c r="H87" s="39">
        <f t="shared" si="11"/>
        <v>31286.93007948077</v>
      </c>
      <c r="I87" s="39">
        <f t="shared" si="11"/>
        <v>10671.247276301841</v>
      </c>
      <c r="J87" s="39">
        <f t="shared" si="11"/>
        <v>10285.613276249393</v>
      </c>
      <c r="K87" s="39">
        <f t="shared" si="11"/>
        <v>37.732549373245256</v>
      </c>
      <c r="L87" s="39">
        <f t="shared" si="11"/>
        <v>2176.1148977234925</v>
      </c>
      <c r="M87" s="39">
        <f t="shared" si="11"/>
        <v>484121.2942879077</v>
      </c>
      <c r="N87" s="39">
        <f t="shared" si="11"/>
        <v>61.07660320872256</v>
      </c>
      <c r="O87" s="39">
        <f t="shared" si="11"/>
        <v>2241739.363594766</v>
      </c>
      <c r="P87" s="39">
        <f t="shared" si="11"/>
        <v>264373.62743498874</v>
      </c>
      <c r="Q87" s="39">
        <f t="shared" si="11"/>
        <v>31286.93007948077</v>
      </c>
      <c r="R87" s="39">
        <f t="shared" si="11"/>
        <v>10671.247276301841</v>
      </c>
      <c r="S87" s="39">
        <f t="shared" si="11"/>
        <v>9065.353908863019</v>
      </c>
      <c r="T87" s="39">
        <f t="shared" si="11"/>
        <v>22.045125459989034</v>
      </c>
      <c r="U87" s="39">
        <f t="shared" si="11"/>
        <v>1198.2142419263855</v>
      </c>
      <c r="V87" s="39">
        <f t="shared" si="11"/>
        <v>7.380586634656219</v>
      </c>
      <c r="W87" s="39">
        <f t="shared" si="11"/>
        <v>2176.1148977234925</v>
      </c>
      <c r="X87" s="39">
        <f t="shared" si="11"/>
        <v>30.35196273858904</v>
      </c>
      <c r="Y87" s="39">
        <f t="shared" si="11"/>
        <v>484121.2942879077</v>
      </c>
      <c r="Z87" s="39">
        <f t="shared" si="11"/>
        <v>2.6206497412748537</v>
      </c>
      <c r="AA87" s="39">
        <f t="shared" si="11"/>
        <v>58.455953467447706</v>
      </c>
      <c r="AB87" s="39"/>
      <c r="AC87" s="39"/>
      <c r="AD87" s="39"/>
      <c r="AE87" s="39"/>
      <c r="AF87" s="39"/>
      <c r="AG87" s="39"/>
      <c r="AH87"/>
      <c r="AI87"/>
      <c r="AJ87"/>
      <c r="AK87"/>
      <c r="AL87"/>
      <c r="AM87"/>
      <c r="AN87"/>
    </row>
    <row r="88" spans="1:40" s="92" customFormat="1" ht="21">
      <c r="A88" s="151">
        <v>54</v>
      </c>
      <c r="B88" s="90" t="s">
        <v>1130</v>
      </c>
      <c r="C88" s="165" t="s">
        <v>1131</v>
      </c>
      <c r="D88" s="152" t="s">
        <v>852</v>
      </c>
      <c r="E88" s="39">
        <f aca="true" t="shared" si="12" ref="E88:AA88">(E68+E77+E87)</f>
        <v>930761171.03</v>
      </c>
      <c r="F88" s="39">
        <f t="shared" si="12"/>
        <v>502608068.7327874</v>
      </c>
      <c r="G88" s="39">
        <f t="shared" si="12"/>
        <v>112294223.1721053</v>
      </c>
      <c r="H88" s="39">
        <f t="shared" si="12"/>
        <v>127676555.76455474</v>
      </c>
      <c r="I88" s="39">
        <f t="shared" si="12"/>
        <v>81947456.88783787</v>
      </c>
      <c r="J88" s="39">
        <f t="shared" si="12"/>
        <v>77545338.7318094</v>
      </c>
      <c r="K88" s="39">
        <f t="shared" si="12"/>
        <v>2653952.2792579727</v>
      </c>
      <c r="L88" s="39">
        <f t="shared" si="12"/>
        <v>18702999.610013183</v>
      </c>
      <c r="M88" s="39">
        <f t="shared" si="12"/>
        <v>6729921.102466826</v>
      </c>
      <c r="N88" s="39">
        <f t="shared" si="12"/>
        <v>602654.7491673346</v>
      </c>
      <c r="O88" s="39">
        <f t="shared" si="12"/>
        <v>502608068.7327874</v>
      </c>
      <c r="P88" s="39">
        <f t="shared" si="12"/>
        <v>112294223.1721053</v>
      </c>
      <c r="Q88" s="39">
        <f t="shared" si="12"/>
        <v>127676555.76455474</v>
      </c>
      <c r="R88" s="39">
        <f t="shared" si="12"/>
        <v>81947456.88783787</v>
      </c>
      <c r="S88" s="39">
        <f t="shared" si="12"/>
        <v>69935281.16700707</v>
      </c>
      <c r="T88" s="39">
        <f t="shared" si="12"/>
        <v>177442.61131563594</v>
      </c>
      <c r="U88" s="39">
        <f t="shared" si="12"/>
        <v>7432614.953486665</v>
      </c>
      <c r="V88" s="39">
        <f t="shared" si="12"/>
        <v>242771.8192840778</v>
      </c>
      <c r="W88" s="39">
        <f t="shared" si="12"/>
        <v>18702999.610013183</v>
      </c>
      <c r="X88" s="39">
        <f t="shared" si="12"/>
        <v>2411180.459973895</v>
      </c>
      <c r="Y88" s="39">
        <f t="shared" si="12"/>
        <v>6729921.102466826</v>
      </c>
      <c r="Z88" s="39">
        <f t="shared" si="12"/>
        <v>248952.44322254148</v>
      </c>
      <c r="AA88" s="39">
        <f t="shared" si="12"/>
        <v>353702.30594479316</v>
      </c>
      <c r="AB88" s="39"/>
      <c r="AC88" s="39"/>
      <c r="AD88" s="39"/>
      <c r="AE88" s="39"/>
      <c r="AF88" s="39"/>
      <c r="AG88" s="39"/>
      <c r="AH88"/>
      <c r="AI88"/>
      <c r="AJ88"/>
      <c r="AK88"/>
      <c r="AL88"/>
      <c r="AM88"/>
      <c r="AN88"/>
    </row>
    <row r="89" spans="1:40" s="162" customFormat="1" ht="11.25">
      <c r="A89" s="158"/>
      <c r="B89" s="163"/>
      <c r="C89" s="158"/>
      <c r="D89" s="16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/>
      <c r="AI89"/>
      <c r="AJ89"/>
      <c r="AK89"/>
      <c r="AL89"/>
      <c r="AM89"/>
      <c r="AN89"/>
    </row>
    <row r="90" spans="1:40" s="162" customFormat="1" ht="11.25">
      <c r="A90" s="158"/>
      <c r="B90" s="163"/>
      <c r="C90" s="158"/>
      <c r="D90" s="16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/>
      <c r="AI90"/>
      <c r="AJ90"/>
      <c r="AK90"/>
      <c r="AL90"/>
      <c r="AM90"/>
      <c r="AN90"/>
    </row>
    <row r="91" spans="1:40" s="92" customFormat="1" ht="31.5">
      <c r="A91" s="151">
        <v>55</v>
      </c>
      <c r="B91" s="90" t="s">
        <v>1132</v>
      </c>
      <c r="C91" s="165" t="s">
        <v>1133</v>
      </c>
      <c r="D91" s="152" t="s">
        <v>852</v>
      </c>
      <c r="E91" s="39">
        <f aca="true" t="shared" si="13" ref="E91:AA91">(E20+E30+E37+E66+E77+E81+E83+E84+E85+E86)</f>
        <v>160703635</v>
      </c>
      <c r="F91" s="39">
        <f t="shared" si="13"/>
        <v>97324677.61759208</v>
      </c>
      <c r="G91" s="39">
        <f t="shared" si="13"/>
        <v>19323018.14086359</v>
      </c>
      <c r="H91" s="39">
        <f t="shared" si="13"/>
        <v>16606952.790114535</v>
      </c>
      <c r="I91" s="39">
        <f t="shared" si="13"/>
        <v>9374435.790987052</v>
      </c>
      <c r="J91" s="39">
        <f t="shared" si="13"/>
        <v>10158879.178435475</v>
      </c>
      <c r="K91" s="39">
        <f t="shared" si="13"/>
        <v>1724174.099257973</v>
      </c>
      <c r="L91" s="39">
        <f t="shared" si="13"/>
        <v>2082644.4862597883</v>
      </c>
      <c r="M91" s="39">
        <f t="shared" si="13"/>
        <v>3821403.4840323683</v>
      </c>
      <c r="N91" s="39">
        <f t="shared" si="13"/>
        <v>287449.4124571399</v>
      </c>
      <c r="O91" s="39">
        <f t="shared" si="13"/>
        <v>97324677.61759208</v>
      </c>
      <c r="P91" s="39">
        <f t="shared" si="13"/>
        <v>19323018.14086359</v>
      </c>
      <c r="Q91" s="39">
        <f t="shared" si="13"/>
        <v>16606952.790114535</v>
      </c>
      <c r="R91" s="39">
        <f t="shared" si="13"/>
        <v>9374435.790987052</v>
      </c>
      <c r="S91" s="39">
        <f t="shared" si="13"/>
        <v>8523580.153455045</v>
      </c>
      <c r="T91" s="39">
        <f t="shared" si="13"/>
        <v>25572.423251033488</v>
      </c>
      <c r="U91" s="39">
        <f t="shared" si="13"/>
        <v>1609726.6017293918</v>
      </c>
      <c r="V91" s="39">
        <f t="shared" si="13"/>
        <v>199242.72928407777</v>
      </c>
      <c r="W91" s="39">
        <f t="shared" si="13"/>
        <v>2082644.4862597883</v>
      </c>
      <c r="X91" s="39">
        <f t="shared" si="13"/>
        <v>1524931.3699738951</v>
      </c>
      <c r="Y91" s="39">
        <f t="shared" si="13"/>
        <v>3821403.4840323683</v>
      </c>
      <c r="Z91" s="39">
        <f t="shared" si="13"/>
        <v>226658.04322254148</v>
      </c>
      <c r="AA91" s="39">
        <f t="shared" si="13"/>
        <v>60791.369234598315</v>
      </c>
      <c r="AB91" s="39"/>
      <c r="AC91" s="39"/>
      <c r="AD91" s="39"/>
      <c r="AE91" s="39"/>
      <c r="AF91" s="39"/>
      <c r="AG91" s="39"/>
      <c r="AH91"/>
      <c r="AI91"/>
      <c r="AJ91"/>
      <c r="AK91"/>
      <c r="AL91"/>
      <c r="AM91"/>
      <c r="AN91"/>
    </row>
    <row r="92" spans="1:40" s="162" customFormat="1" ht="11.25">
      <c r="A92" s="158"/>
      <c r="B92" s="163"/>
      <c r="C92" s="158"/>
      <c r="D92" s="16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/>
      <c r="AI92"/>
      <c r="AJ92"/>
      <c r="AK92"/>
      <c r="AL92"/>
      <c r="AM92"/>
      <c r="AN92"/>
    </row>
    <row r="93" spans="1:40" s="92" customFormat="1" ht="11.25">
      <c r="A93" s="151"/>
      <c r="B93" s="151" t="s">
        <v>1134</v>
      </c>
      <c r="C93" s="151"/>
      <c r="D93" s="152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/>
      <c r="AI93"/>
      <c r="AJ93"/>
      <c r="AK93"/>
      <c r="AL93"/>
      <c r="AM93"/>
      <c r="AN93"/>
    </row>
    <row r="94" spans="1:40" s="92" customFormat="1" ht="11.25">
      <c r="A94" s="151">
        <v>56</v>
      </c>
      <c r="B94" s="90" t="s">
        <v>1135</v>
      </c>
      <c r="C94" s="151" t="s">
        <v>1136</v>
      </c>
      <c r="D94" s="152" t="s">
        <v>1137</v>
      </c>
      <c r="E94" s="39">
        <v>14843138.09</v>
      </c>
      <c r="F94" s="39">
        <v>8989240.532379067</v>
      </c>
      <c r="G94" s="39">
        <v>1784740.1309896526</v>
      </c>
      <c r="H94" s="39">
        <v>1533875.033491189</v>
      </c>
      <c r="I94" s="39">
        <v>865854.9942660551</v>
      </c>
      <c r="J94" s="39">
        <v>938308.8720124065</v>
      </c>
      <c r="K94" s="39">
        <v>159250.62458286932</v>
      </c>
      <c r="L94" s="39">
        <v>192360.17717913564</v>
      </c>
      <c r="M94" s="39">
        <v>352957.9129376853</v>
      </c>
      <c r="N94" s="39">
        <v>26549.812161938295</v>
      </c>
      <c r="O94" s="39">
        <v>8989240.532379067</v>
      </c>
      <c r="P94" s="39">
        <v>1784740.1309896526</v>
      </c>
      <c r="Q94" s="39">
        <v>1533875.033491189</v>
      </c>
      <c r="R94" s="39">
        <v>865854.9942660551</v>
      </c>
      <c r="S94" s="39">
        <v>787267.0536600909</v>
      </c>
      <c r="T94" s="39">
        <v>2361.956589289451</v>
      </c>
      <c r="U94" s="39">
        <v>148679.86176302604</v>
      </c>
      <c r="V94" s="39">
        <v>18402.740822832373</v>
      </c>
      <c r="W94" s="39">
        <v>192360.17717913564</v>
      </c>
      <c r="X94" s="39">
        <v>140847.88376003693</v>
      </c>
      <c r="Y94" s="39">
        <v>352957.9129376853</v>
      </c>
      <c r="Z94" s="39">
        <v>20934.913107356733</v>
      </c>
      <c r="AA94" s="39">
        <v>5614.899054581563</v>
      </c>
      <c r="AB94" s="39"/>
      <c r="AC94" s="39"/>
      <c r="AD94" s="39"/>
      <c r="AE94" s="39"/>
      <c r="AF94" s="39"/>
      <c r="AG94" s="39"/>
      <c r="AH94"/>
      <c r="AI94"/>
      <c r="AJ94"/>
      <c r="AK94"/>
      <c r="AL94"/>
      <c r="AM94"/>
      <c r="AN94"/>
    </row>
    <row r="95" spans="1:40" s="92" customFormat="1" ht="11.25">
      <c r="A95" s="151">
        <v>560</v>
      </c>
      <c r="B95" s="157" t="s">
        <v>1138</v>
      </c>
      <c r="C95" s="165" t="s">
        <v>1139</v>
      </c>
      <c r="D95" s="152" t="s">
        <v>1140</v>
      </c>
      <c r="E95" s="39">
        <v>19232.91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6811.65</v>
      </c>
      <c r="L95" s="39">
        <v>11619.89</v>
      </c>
      <c r="M95" s="39">
        <v>0</v>
      </c>
      <c r="N95" s="39">
        <v>801.37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801.37</v>
      </c>
      <c r="W95" s="39">
        <v>11619.89</v>
      </c>
      <c r="X95" s="39">
        <v>6010.28</v>
      </c>
      <c r="Y95" s="39">
        <v>0</v>
      </c>
      <c r="Z95" s="39">
        <v>801.37</v>
      </c>
      <c r="AA95" s="39">
        <v>0</v>
      </c>
      <c r="AB95" s="39"/>
      <c r="AC95" s="39"/>
      <c r="AD95" s="39"/>
      <c r="AE95" s="39"/>
      <c r="AF95" s="39"/>
      <c r="AG95" s="39"/>
      <c r="AH95"/>
      <c r="AI95"/>
      <c r="AJ95"/>
      <c r="AK95"/>
      <c r="AL95"/>
      <c r="AM95"/>
      <c r="AN95"/>
    </row>
    <row r="96" spans="1:40" s="92" customFormat="1" ht="11.25">
      <c r="A96" s="151">
        <v>57</v>
      </c>
      <c r="B96" s="90" t="s">
        <v>1141</v>
      </c>
      <c r="C96" s="151" t="s">
        <v>1142</v>
      </c>
      <c r="D96" s="152" t="s">
        <v>1137</v>
      </c>
      <c r="E96" s="39">
        <v>11996356</v>
      </c>
      <c r="F96" s="39">
        <v>7265184.015818101</v>
      </c>
      <c r="G96" s="39">
        <v>1442442.8209869536</v>
      </c>
      <c r="H96" s="39">
        <v>1239691.4216993738</v>
      </c>
      <c r="I96" s="39">
        <v>699791.6944929234</v>
      </c>
      <c r="J96" s="39">
        <v>758349.5618222915</v>
      </c>
      <c r="K96" s="39">
        <v>128707.76881106629</v>
      </c>
      <c r="L96" s="39">
        <v>155467.2032067571</v>
      </c>
      <c r="M96" s="39">
        <v>285263.71923132055</v>
      </c>
      <c r="N96" s="39">
        <v>21457.793931211847</v>
      </c>
      <c r="O96" s="39">
        <v>7265184.015818101</v>
      </c>
      <c r="P96" s="39">
        <v>1442442.8209869536</v>
      </c>
      <c r="Q96" s="39">
        <v>1239691.4216993738</v>
      </c>
      <c r="R96" s="39">
        <v>699791.6944929234</v>
      </c>
      <c r="S96" s="39">
        <v>636276.2230946511</v>
      </c>
      <c r="T96" s="39">
        <v>1908.9542878235154</v>
      </c>
      <c r="U96" s="39">
        <v>120164.38443981681</v>
      </c>
      <c r="V96" s="39">
        <v>14873.258535212488</v>
      </c>
      <c r="W96" s="39">
        <v>155467.2032067571</v>
      </c>
      <c r="X96" s="39">
        <v>113834.51027585378</v>
      </c>
      <c r="Y96" s="39">
        <v>285263.71923132055</v>
      </c>
      <c r="Z96" s="39">
        <v>16919.782659309447</v>
      </c>
      <c r="AA96" s="39">
        <v>4538.0112719024</v>
      </c>
      <c r="AB96" s="39"/>
      <c r="AC96" s="39"/>
      <c r="AD96" s="39"/>
      <c r="AE96" s="39"/>
      <c r="AF96" s="39"/>
      <c r="AG96" s="39"/>
      <c r="AH96"/>
      <c r="AI96"/>
      <c r="AJ96"/>
      <c r="AK96"/>
      <c r="AL96"/>
      <c r="AM96"/>
      <c r="AN96"/>
    </row>
    <row r="97" spans="1:40" s="92" customFormat="1" ht="11.25">
      <c r="A97" s="151">
        <v>58</v>
      </c>
      <c r="B97" s="90" t="s">
        <v>1143</v>
      </c>
      <c r="C97" s="151" t="s">
        <v>1144</v>
      </c>
      <c r="D97" s="152" t="s">
        <v>1137</v>
      </c>
      <c r="E97" s="39">
        <v>-109206</v>
      </c>
      <c r="F97" s="39">
        <v>-66136.89070509674</v>
      </c>
      <c r="G97" s="39">
        <v>-13130.938320661811</v>
      </c>
      <c r="H97" s="39">
        <v>-11285.238734004044</v>
      </c>
      <c r="I97" s="39">
        <v>-6370.38879046222</v>
      </c>
      <c r="J97" s="39">
        <v>-6903.456536998832</v>
      </c>
      <c r="K97" s="39">
        <v>-1171.660844408194</v>
      </c>
      <c r="L97" s="39">
        <v>-1415.2590497812103</v>
      </c>
      <c r="M97" s="39">
        <v>-2596.8310478928424</v>
      </c>
      <c r="N97" s="39">
        <v>-195.3359706940942</v>
      </c>
      <c r="O97" s="39">
        <v>-66136.89070509674</v>
      </c>
      <c r="P97" s="39">
        <v>-13130.938320661811</v>
      </c>
      <c r="Q97" s="39">
        <v>-11285.238734004044</v>
      </c>
      <c r="R97" s="39">
        <v>-6370.38879046222</v>
      </c>
      <c r="S97" s="39">
        <v>-5792.190663504357</v>
      </c>
      <c r="T97" s="39">
        <v>-17.377715529286963</v>
      </c>
      <c r="U97" s="39">
        <v>-1093.8881579651884</v>
      </c>
      <c r="V97" s="39">
        <v>-135.39520431007674</v>
      </c>
      <c r="W97" s="39">
        <v>-1415.2590497812103</v>
      </c>
      <c r="X97" s="39">
        <v>-1036.2656400981173</v>
      </c>
      <c r="Y97" s="39">
        <v>-2596.8310478928424</v>
      </c>
      <c r="Z97" s="39">
        <v>-154.02525442663983</v>
      </c>
      <c r="AA97" s="39">
        <v>-41.31071626745434</v>
      </c>
      <c r="AB97" s="39"/>
      <c r="AC97" s="39"/>
      <c r="AD97" s="39"/>
      <c r="AE97" s="39"/>
      <c r="AF97" s="39"/>
      <c r="AG97" s="39"/>
      <c r="AH97"/>
      <c r="AI97"/>
      <c r="AJ97"/>
      <c r="AK97"/>
      <c r="AL97"/>
      <c r="AM97"/>
      <c r="AN97"/>
    </row>
    <row r="98" spans="1:40" s="92" customFormat="1" ht="11.25">
      <c r="A98" s="151">
        <v>59</v>
      </c>
      <c r="B98" s="90" t="s">
        <v>1145</v>
      </c>
      <c r="C98" s="151" t="s">
        <v>1146</v>
      </c>
      <c r="D98" s="152" t="s">
        <v>1137</v>
      </c>
      <c r="E98" s="39">
        <v>8102430.000000001</v>
      </c>
      <c r="F98" s="39">
        <v>4906960.490776121</v>
      </c>
      <c r="G98" s="39">
        <v>974236.8420918254</v>
      </c>
      <c r="H98" s="39">
        <v>837297.0063508999</v>
      </c>
      <c r="I98" s="39">
        <v>472644.6280195667</v>
      </c>
      <c r="J98" s="39">
        <v>512195.0565818311</v>
      </c>
      <c r="K98" s="39">
        <v>86930.20507626214</v>
      </c>
      <c r="L98" s="39">
        <v>105003.73040601038</v>
      </c>
      <c r="M98" s="39">
        <v>192669.28362341266</v>
      </c>
      <c r="N98" s="39">
        <v>14492.75707407056</v>
      </c>
      <c r="O98" s="39">
        <v>4906960.490776121</v>
      </c>
      <c r="P98" s="39">
        <v>974236.8420918254</v>
      </c>
      <c r="Q98" s="39">
        <v>837297.0063508999</v>
      </c>
      <c r="R98" s="39">
        <v>472644.6280195667</v>
      </c>
      <c r="S98" s="39">
        <v>429745.7959974507</v>
      </c>
      <c r="T98" s="39">
        <v>1289.3222317085192</v>
      </c>
      <c r="U98" s="39">
        <v>81159.93835267183</v>
      </c>
      <c r="V98" s="39">
        <v>10045.511833215163</v>
      </c>
      <c r="W98" s="39">
        <v>105003.73040601038</v>
      </c>
      <c r="X98" s="39">
        <v>76884.69324304698</v>
      </c>
      <c r="Y98" s="39">
        <v>192669.28362341266</v>
      </c>
      <c r="Z98" s="39">
        <v>11427.749777704883</v>
      </c>
      <c r="AA98" s="39">
        <v>3065.0072963656767</v>
      </c>
      <c r="AB98" s="39"/>
      <c r="AC98" s="39"/>
      <c r="AD98" s="39"/>
      <c r="AE98" s="39"/>
      <c r="AF98" s="39"/>
      <c r="AG98" s="39"/>
      <c r="AH98"/>
      <c r="AI98"/>
      <c r="AJ98"/>
      <c r="AK98"/>
      <c r="AL98"/>
      <c r="AM98"/>
      <c r="AN98"/>
    </row>
    <row r="99" spans="1:40" s="92" customFormat="1" ht="11.25">
      <c r="A99" s="151">
        <v>60</v>
      </c>
      <c r="B99" s="90" t="s">
        <v>1147</v>
      </c>
      <c r="C99" s="151" t="s">
        <v>1148</v>
      </c>
      <c r="D99" s="169" t="s">
        <v>1149</v>
      </c>
      <c r="E99" s="39">
        <v>1931125</v>
      </c>
      <c r="F99" s="39">
        <v>1163670.658216345</v>
      </c>
      <c r="G99" s="39">
        <v>230047.1039691326</v>
      </c>
      <c r="H99" s="39">
        <v>222552.21823354086</v>
      </c>
      <c r="I99" s="39">
        <v>120214.58662022086</v>
      </c>
      <c r="J99" s="39">
        <v>122258.36012592491</v>
      </c>
      <c r="K99" s="39">
        <v>24562.353717885566</v>
      </c>
      <c r="L99" s="39">
        <v>20835.941263564437</v>
      </c>
      <c r="M99" s="39">
        <v>21761.15932369168</v>
      </c>
      <c r="N99" s="39">
        <v>5222.618529694295</v>
      </c>
      <c r="O99" s="39">
        <v>1163670.658216345</v>
      </c>
      <c r="P99" s="39">
        <v>230047.1039691326</v>
      </c>
      <c r="Q99" s="39">
        <v>222552.21823354086</v>
      </c>
      <c r="R99" s="39">
        <v>120214.58662022086</v>
      </c>
      <c r="S99" s="39">
        <v>101988.92503822126</v>
      </c>
      <c r="T99" s="39">
        <v>322.59574146796757</v>
      </c>
      <c r="U99" s="39">
        <v>19946.839346235683</v>
      </c>
      <c r="V99" s="39">
        <v>2495.8345215852787</v>
      </c>
      <c r="W99" s="39">
        <v>20835.941263564437</v>
      </c>
      <c r="X99" s="39">
        <v>22066.51919630029</v>
      </c>
      <c r="Y99" s="39">
        <v>21761.15932369168</v>
      </c>
      <c r="Z99" s="39">
        <v>4763.436067255494</v>
      </c>
      <c r="AA99" s="39">
        <v>459.1824624388002</v>
      </c>
      <c r="AB99" s="39"/>
      <c r="AC99" s="39"/>
      <c r="AD99" s="39"/>
      <c r="AE99" s="39"/>
      <c r="AF99" s="39"/>
      <c r="AG99" s="39"/>
      <c r="AH99"/>
      <c r="AI99"/>
      <c r="AJ99"/>
      <c r="AK99"/>
      <c r="AL99"/>
      <c r="AM99"/>
      <c r="AN99"/>
    </row>
    <row r="100" spans="1:40" s="92" customFormat="1" ht="11.25">
      <c r="A100" s="151">
        <v>61</v>
      </c>
      <c r="B100" s="90" t="s">
        <v>1150</v>
      </c>
      <c r="C100" s="151" t="s">
        <v>1151</v>
      </c>
      <c r="D100" s="170" t="s">
        <v>1152</v>
      </c>
      <c r="E100" s="39">
        <v>6275883</v>
      </c>
      <c r="F100" s="39">
        <v>4021262.5769763095</v>
      </c>
      <c r="G100" s="39">
        <v>741046.8100158556</v>
      </c>
      <c r="H100" s="39">
        <v>609048.8204230989</v>
      </c>
      <c r="I100" s="39">
        <v>324186.93315644073</v>
      </c>
      <c r="J100" s="39">
        <v>334780.66639652423</v>
      </c>
      <c r="K100" s="39">
        <v>58839.8778873689</v>
      </c>
      <c r="L100" s="39">
        <v>65453.60965482435</v>
      </c>
      <c r="M100" s="39">
        <v>107071.79247081831</v>
      </c>
      <c r="N100" s="39">
        <v>14191.91301875908</v>
      </c>
      <c r="O100" s="39">
        <v>4021262.5769763095</v>
      </c>
      <c r="P100" s="39">
        <v>741046.8100158556</v>
      </c>
      <c r="Q100" s="39">
        <v>609048.8204230989</v>
      </c>
      <c r="R100" s="39">
        <v>324186.93315644073</v>
      </c>
      <c r="S100" s="39">
        <v>274990.70618940715</v>
      </c>
      <c r="T100" s="39">
        <v>864.164956539428</v>
      </c>
      <c r="U100" s="39">
        <v>58925.79525057768</v>
      </c>
      <c r="V100" s="39">
        <v>7024.608921584978</v>
      </c>
      <c r="W100" s="39">
        <v>65453.60965482435</v>
      </c>
      <c r="X100" s="39">
        <v>51815.26896578392</v>
      </c>
      <c r="Y100" s="39">
        <v>107071.79247081831</v>
      </c>
      <c r="Z100" s="39">
        <v>12286.29615972324</v>
      </c>
      <c r="AA100" s="39">
        <v>1905.6168590358411</v>
      </c>
      <c r="AB100" s="39"/>
      <c r="AC100" s="39"/>
      <c r="AD100" s="39"/>
      <c r="AE100" s="39"/>
      <c r="AF100" s="39"/>
      <c r="AG100" s="39"/>
      <c r="AH100"/>
      <c r="AI100"/>
      <c r="AJ100"/>
      <c r="AK100"/>
      <c r="AL100"/>
      <c r="AM100"/>
      <c r="AN100"/>
    </row>
    <row r="101" spans="1:40" s="92" customFormat="1" ht="11.25">
      <c r="A101" s="151">
        <v>62</v>
      </c>
      <c r="B101" s="90" t="s">
        <v>1153</v>
      </c>
      <c r="C101" s="151" t="s">
        <v>1154</v>
      </c>
      <c r="D101" s="152" t="s">
        <v>1152</v>
      </c>
      <c r="E101" s="39">
        <v>19349643</v>
      </c>
      <c r="F101" s="39">
        <v>12398254.599990407</v>
      </c>
      <c r="G101" s="39">
        <v>2284776.6951830727</v>
      </c>
      <c r="H101" s="39">
        <v>1877803.8476431237</v>
      </c>
      <c r="I101" s="39">
        <v>999524.9149549139</v>
      </c>
      <c r="J101" s="39">
        <v>1032187.2441017209</v>
      </c>
      <c r="K101" s="39">
        <v>181413.61642404457</v>
      </c>
      <c r="L101" s="39">
        <v>201804.906159373</v>
      </c>
      <c r="M101" s="39">
        <v>330121.0299300389</v>
      </c>
      <c r="N101" s="39">
        <v>43756.145613301036</v>
      </c>
      <c r="O101" s="39">
        <v>12398254.599990407</v>
      </c>
      <c r="P101" s="39">
        <v>2284776.6951830727</v>
      </c>
      <c r="Q101" s="39">
        <v>1877803.8476431237</v>
      </c>
      <c r="R101" s="39">
        <v>999524.9149549139</v>
      </c>
      <c r="S101" s="39">
        <v>847844.3580103259</v>
      </c>
      <c r="T101" s="39">
        <v>2664.371436202435</v>
      </c>
      <c r="U101" s="39">
        <v>181678.51465519253</v>
      </c>
      <c r="V101" s="39">
        <v>21658.09573685238</v>
      </c>
      <c r="W101" s="39">
        <v>201804.906159373</v>
      </c>
      <c r="X101" s="39">
        <v>159755.5206871922</v>
      </c>
      <c r="Y101" s="39">
        <v>330121.0299300389</v>
      </c>
      <c r="Z101" s="39">
        <v>37880.7961338533</v>
      </c>
      <c r="AA101" s="39">
        <v>5875.349479447728</v>
      </c>
      <c r="AB101" s="39"/>
      <c r="AC101" s="39"/>
      <c r="AD101" s="39"/>
      <c r="AE101" s="39"/>
      <c r="AF101" s="39"/>
      <c r="AG101" s="39"/>
      <c r="AH101"/>
      <c r="AI101"/>
      <c r="AJ101"/>
      <c r="AK101"/>
      <c r="AL101"/>
      <c r="AM101"/>
      <c r="AN101"/>
    </row>
    <row r="102" spans="1:40" s="92" customFormat="1" ht="11.25">
      <c r="A102" s="151">
        <v>63</v>
      </c>
      <c r="B102" s="167" t="s">
        <v>1155</v>
      </c>
      <c r="C102" s="151" t="s">
        <v>1156</v>
      </c>
      <c r="D102" s="152" t="s">
        <v>1157</v>
      </c>
      <c r="E102" s="39">
        <v>4059908</v>
      </c>
      <c r="F102" s="39">
        <v>2200660.0992076136</v>
      </c>
      <c r="G102" s="39">
        <v>498657.87468800205</v>
      </c>
      <c r="H102" s="39">
        <v>585801.7050452174</v>
      </c>
      <c r="I102" s="39">
        <v>343141.77147205523</v>
      </c>
      <c r="J102" s="39">
        <v>312034.27466862695</v>
      </c>
      <c r="K102" s="39">
        <v>18919.191500679928</v>
      </c>
      <c r="L102" s="39">
        <v>63051.59716074681</v>
      </c>
      <c r="M102" s="39">
        <v>37641.486257058874</v>
      </c>
      <c r="N102" s="39">
        <v>0</v>
      </c>
      <c r="O102" s="39">
        <v>2200660.0992076136</v>
      </c>
      <c r="P102" s="39">
        <v>498657.87468800205</v>
      </c>
      <c r="Q102" s="39">
        <v>585801.7050452174</v>
      </c>
      <c r="R102" s="39">
        <v>343141.77147205523</v>
      </c>
      <c r="S102" s="39">
        <v>277154.97497791407</v>
      </c>
      <c r="T102" s="39">
        <v>564.3594307112276</v>
      </c>
      <c r="U102" s="39">
        <v>34314.940260001626</v>
      </c>
      <c r="V102" s="39">
        <v>2613.6242535970177</v>
      </c>
      <c r="W102" s="39">
        <v>63051.59716074681</v>
      </c>
      <c r="X102" s="39">
        <v>16305.56724708291</v>
      </c>
      <c r="Y102" s="39">
        <v>37641.486257058874</v>
      </c>
      <c r="Z102" s="39">
        <v>0</v>
      </c>
      <c r="AA102" s="39">
        <v>0</v>
      </c>
      <c r="AB102" s="39"/>
      <c r="AC102" s="39"/>
      <c r="AD102" s="39"/>
      <c r="AE102" s="39"/>
      <c r="AF102" s="39"/>
      <c r="AG102" s="39"/>
      <c r="AH102"/>
      <c r="AI102"/>
      <c r="AJ102"/>
      <c r="AK102"/>
      <c r="AL102"/>
      <c r="AM102"/>
      <c r="AN102"/>
    </row>
    <row r="103" spans="1:40" s="92" customFormat="1" ht="11.25">
      <c r="A103" s="151">
        <v>64</v>
      </c>
      <c r="B103" s="90" t="s">
        <v>1158</v>
      </c>
      <c r="C103" s="151" t="s">
        <v>1159</v>
      </c>
      <c r="D103" s="152" t="s">
        <v>1137</v>
      </c>
      <c r="E103" s="39">
        <v>2799142</v>
      </c>
      <c r="F103" s="39">
        <v>1695204.9202612122</v>
      </c>
      <c r="G103" s="39">
        <v>336569.0617069936</v>
      </c>
      <c r="H103" s="39">
        <v>289260.53257492767</v>
      </c>
      <c r="I103" s="39">
        <v>163284.27760115743</v>
      </c>
      <c r="J103" s="39">
        <v>176947.74222925468</v>
      </c>
      <c r="K103" s="39">
        <v>30031.729752380277</v>
      </c>
      <c r="L103" s="39">
        <v>36275.58052783433</v>
      </c>
      <c r="M103" s="39">
        <v>66561.35059484706</v>
      </c>
      <c r="N103" s="39">
        <v>5006.804751392856</v>
      </c>
      <c r="O103" s="39">
        <v>1695204.9202612122</v>
      </c>
      <c r="P103" s="39">
        <v>336569.0617069936</v>
      </c>
      <c r="Q103" s="39">
        <v>289260.53257492767</v>
      </c>
      <c r="R103" s="39">
        <v>163284.27760115743</v>
      </c>
      <c r="S103" s="39">
        <v>148464.04188618678</v>
      </c>
      <c r="T103" s="39">
        <v>445.42143657014606</v>
      </c>
      <c r="U103" s="39">
        <v>28038.278906497748</v>
      </c>
      <c r="V103" s="39">
        <v>3470.4174036492213</v>
      </c>
      <c r="W103" s="39">
        <v>36275.58052783433</v>
      </c>
      <c r="X103" s="39">
        <v>26561.312348731055</v>
      </c>
      <c r="Y103" s="39">
        <v>66561.35059484706</v>
      </c>
      <c r="Z103" s="39">
        <v>3947.9383800001237</v>
      </c>
      <c r="AA103" s="39">
        <v>1058.866371392732</v>
      </c>
      <c r="AB103" s="39"/>
      <c r="AC103" s="39"/>
      <c r="AD103" s="39"/>
      <c r="AE103" s="39"/>
      <c r="AF103" s="39"/>
      <c r="AG103" s="39"/>
      <c r="AH103"/>
      <c r="AI103"/>
      <c r="AJ103"/>
      <c r="AK103"/>
      <c r="AL103"/>
      <c r="AM103"/>
      <c r="AN103"/>
    </row>
    <row r="104" spans="1:40" s="92" customFormat="1" ht="11.25">
      <c r="A104" s="151">
        <v>65</v>
      </c>
      <c r="B104" s="90" t="s">
        <v>1160</v>
      </c>
      <c r="C104" s="151" t="s">
        <v>1161</v>
      </c>
      <c r="D104" s="152" t="s">
        <v>1137</v>
      </c>
      <c r="E104" s="39">
        <v>2681237</v>
      </c>
      <c r="F104" s="39">
        <v>1623799.77678389</v>
      </c>
      <c r="G104" s="39">
        <v>322392.15491892677</v>
      </c>
      <c r="H104" s="39">
        <v>277076.34788788896</v>
      </c>
      <c r="I104" s="39">
        <v>156406.44405410465</v>
      </c>
      <c r="J104" s="39">
        <v>169494.37846723752</v>
      </c>
      <c r="K104" s="39">
        <v>28766.73815979427</v>
      </c>
      <c r="L104" s="39">
        <v>34747.586477466655</v>
      </c>
      <c r="M104" s="39">
        <v>63757.664307447034</v>
      </c>
      <c r="N104" s="39">
        <v>4795.908943244154</v>
      </c>
      <c r="O104" s="39">
        <v>1623799.77678389</v>
      </c>
      <c r="P104" s="39">
        <v>322392.15491892677</v>
      </c>
      <c r="Q104" s="39">
        <v>277076.34788788896</v>
      </c>
      <c r="R104" s="39">
        <v>156406.44405410465</v>
      </c>
      <c r="S104" s="39">
        <v>142210.4638759998</v>
      </c>
      <c r="T104" s="39">
        <v>426.659467910177</v>
      </c>
      <c r="U104" s="39">
        <v>26857.25512332754</v>
      </c>
      <c r="V104" s="39">
        <v>3324.237051249356</v>
      </c>
      <c r="W104" s="39">
        <v>34747.586477466655</v>
      </c>
      <c r="X104" s="39">
        <v>25442.50110854491</v>
      </c>
      <c r="Y104" s="39">
        <v>63757.664307447034</v>
      </c>
      <c r="Z104" s="39">
        <v>3781.643967393006</v>
      </c>
      <c r="AA104" s="39">
        <v>1014.2649758511482</v>
      </c>
      <c r="AB104" s="39"/>
      <c r="AC104" s="39"/>
      <c r="AD104" s="39"/>
      <c r="AE104" s="39"/>
      <c r="AF104" s="39"/>
      <c r="AG104" s="39"/>
      <c r="AH104"/>
      <c r="AI104"/>
      <c r="AJ104"/>
      <c r="AK104"/>
      <c r="AL104"/>
      <c r="AM104"/>
      <c r="AN104"/>
    </row>
    <row r="105" spans="1:40" s="92" customFormat="1" ht="11.25">
      <c r="A105" s="151">
        <v>66</v>
      </c>
      <c r="B105" s="90" t="s">
        <v>1162</v>
      </c>
      <c r="C105" s="151" t="s">
        <v>1163</v>
      </c>
      <c r="D105" s="152" t="s">
        <v>967</v>
      </c>
      <c r="E105" s="39">
        <v>3341374</v>
      </c>
      <c r="F105" s="39">
        <v>2132023.6479473156</v>
      </c>
      <c r="G105" s="39">
        <v>395038.64399648807</v>
      </c>
      <c r="H105" s="39">
        <v>329497.0342055875</v>
      </c>
      <c r="I105" s="39">
        <v>175061.20957719907</v>
      </c>
      <c r="J105" s="39">
        <v>180789.77253975414</v>
      </c>
      <c r="K105" s="39">
        <v>31333.576771986423</v>
      </c>
      <c r="L105" s="39">
        <v>34576.277846189005</v>
      </c>
      <c r="M105" s="39">
        <v>55357.2954432868</v>
      </c>
      <c r="N105" s="39">
        <v>7696.541672192679</v>
      </c>
      <c r="O105" s="39">
        <v>2132023.6479473156</v>
      </c>
      <c r="P105" s="39">
        <v>395038.64399648807</v>
      </c>
      <c r="Q105" s="39">
        <v>329497.0342055875</v>
      </c>
      <c r="R105" s="39">
        <v>175061.20957719907</v>
      </c>
      <c r="S105" s="39">
        <v>148506.18933077948</v>
      </c>
      <c r="T105" s="39">
        <v>469.1547797952937</v>
      </c>
      <c r="U105" s="39">
        <v>31814.428429179367</v>
      </c>
      <c r="V105" s="39">
        <v>3757.938926918877</v>
      </c>
      <c r="W105" s="39">
        <v>34576.277846189005</v>
      </c>
      <c r="X105" s="39">
        <v>27575.637845067544</v>
      </c>
      <c r="Y105" s="39">
        <v>55357.2954432868</v>
      </c>
      <c r="Z105" s="39">
        <v>6709.244094981638</v>
      </c>
      <c r="AA105" s="39">
        <v>987.2975772110409</v>
      </c>
      <c r="AB105" s="39"/>
      <c r="AC105" s="39"/>
      <c r="AD105" s="39"/>
      <c r="AE105" s="39"/>
      <c r="AF105" s="39"/>
      <c r="AG105" s="39"/>
      <c r="AH105"/>
      <c r="AI105"/>
      <c r="AJ105"/>
      <c r="AK105"/>
      <c r="AL105"/>
      <c r="AM105"/>
      <c r="AN105"/>
    </row>
    <row r="106" spans="1:40" s="92" customFormat="1" ht="31.5">
      <c r="A106" s="151">
        <v>67</v>
      </c>
      <c r="B106" s="157" t="s">
        <v>1164</v>
      </c>
      <c r="C106" s="165" t="s">
        <v>1165</v>
      </c>
      <c r="D106" s="152" t="s">
        <v>852</v>
      </c>
      <c r="E106" s="39">
        <f aca="true" t="shared" si="14" ref="E106:AA106">(E94+E96+E97+E98+E99+E100+E101+E102+E103+E104+E105+E95)</f>
        <v>75290263</v>
      </c>
      <c r="F106" s="39">
        <f t="shared" si="14"/>
        <v>46330124.42765129</v>
      </c>
      <c r="G106" s="39">
        <f t="shared" si="14"/>
        <v>8996817.200226242</v>
      </c>
      <c r="H106" s="39">
        <f t="shared" si="14"/>
        <v>7790618.728820844</v>
      </c>
      <c r="I106" s="39">
        <f t="shared" si="14"/>
        <v>4313741.065424176</v>
      </c>
      <c r="J106" s="39">
        <f t="shared" si="14"/>
        <v>4530442.472408574</v>
      </c>
      <c r="K106" s="39">
        <f t="shared" si="14"/>
        <v>754395.6718399295</v>
      </c>
      <c r="L106" s="39">
        <f t="shared" si="14"/>
        <v>919781.2408321205</v>
      </c>
      <c r="M106" s="39">
        <f t="shared" si="14"/>
        <v>1510565.8630717143</v>
      </c>
      <c r="N106" s="39">
        <f t="shared" si="14"/>
        <v>143776.32972511073</v>
      </c>
      <c r="O106" s="39">
        <f t="shared" si="14"/>
        <v>46330124.42765129</v>
      </c>
      <c r="P106" s="39">
        <f t="shared" si="14"/>
        <v>8996817.200226242</v>
      </c>
      <c r="Q106" s="39">
        <f t="shared" si="14"/>
        <v>7790618.728820844</v>
      </c>
      <c r="R106" s="39">
        <f t="shared" si="14"/>
        <v>4313741.065424176</v>
      </c>
      <c r="S106" s="39">
        <f t="shared" si="14"/>
        <v>3788656.5413975227</v>
      </c>
      <c r="T106" s="39">
        <f t="shared" si="14"/>
        <v>11299.582642488873</v>
      </c>
      <c r="U106" s="39">
        <f t="shared" si="14"/>
        <v>730486.3483685615</v>
      </c>
      <c r="V106" s="39">
        <f t="shared" si="14"/>
        <v>88332.24280238706</v>
      </c>
      <c r="W106" s="39">
        <f t="shared" si="14"/>
        <v>919781.2408321205</v>
      </c>
      <c r="X106" s="39">
        <f t="shared" si="14"/>
        <v>666063.4290375425</v>
      </c>
      <c r="Y106" s="39">
        <f t="shared" si="14"/>
        <v>1510565.8630717143</v>
      </c>
      <c r="Z106" s="39">
        <f t="shared" si="14"/>
        <v>119299.1450931512</v>
      </c>
      <c r="AA106" s="39">
        <f t="shared" si="14"/>
        <v>24477.184631959473</v>
      </c>
      <c r="AB106" s="39"/>
      <c r="AC106" s="39"/>
      <c r="AD106" s="39"/>
      <c r="AE106" s="39"/>
      <c r="AF106" s="39"/>
      <c r="AG106" s="39"/>
      <c r="AH106"/>
      <c r="AI106"/>
      <c r="AJ106"/>
      <c r="AK106"/>
      <c r="AL106"/>
      <c r="AM106"/>
      <c r="AN106"/>
    </row>
    <row r="107" spans="1:40" s="92" customFormat="1" ht="11.25">
      <c r="A107" s="158"/>
      <c r="B107" s="163"/>
      <c r="C107" s="158"/>
      <c r="D107" s="16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/>
      <c r="AI107"/>
      <c r="AJ107"/>
      <c r="AK107"/>
      <c r="AL107"/>
      <c r="AM107"/>
      <c r="AN107"/>
    </row>
    <row r="108" spans="1:40" s="92" customFormat="1" ht="11.25">
      <c r="A108" s="151"/>
      <c r="B108" s="90" t="s">
        <v>1166</v>
      </c>
      <c r="C108" s="151"/>
      <c r="D108" s="152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/>
      <c r="AI108"/>
      <c r="AJ108"/>
      <c r="AK108"/>
      <c r="AL108"/>
      <c r="AM108"/>
      <c r="AN108"/>
    </row>
    <row r="109" spans="1:40" s="92" customFormat="1" ht="11.25">
      <c r="A109" s="151">
        <v>68</v>
      </c>
      <c r="B109" s="90" t="s">
        <v>1167</v>
      </c>
      <c r="C109" s="151" t="s">
        <v>1168</v>
      </c>
      <c r="D109" s="152" t="s">
        <v>733</v>
      </c>
      <c r="E109" s="39">
        <v>767268</v>
      </c>
      <c r="F109" s="39">
        <v>456751.6878420961</v>
      </c>
      <c r="G109" s="39">
        <v>91786.4282149434</v>
      </c>
      <c r="H109" s="39">
        <v>90929.29113203194</v>
      </c>
      <c r="I109" s="39">
        <v>50232.478257400384</v>
      </c>
      <c r="J109" s="39">
        <v>50572.38350034718</v>
      </c>
      <c r="K109" s="39">
        <v>7626.935977210583</v>
      </c>
      <c r="L109" s="39">
        <v>9060.500854252696</v>
      </c>
      <c r="M109" s="39">
        <v>8452.027928234376</v>
      </c>
      <c r="N109" s="39">
        <v>1856.2662934832845</v>
      </c>
      <c r="O109" s="39">
        <v>456751.6878420961</v>
      </c>
      <c r="P109" s="39">
        <v>91786.4282149434</v>
      </c>
      <c r="Q109" s="39">
        <v>90929.29113203194</v>
      </c>
      <c r="R109" s="39">
        <v>50232.478257400384</v>
      </c>
      <c r="S109" s="39">
        <v>42606.48367863667</v>
      </c>
      <c r="T109" s="39">
        <v>131.19748897759777</v>
      </c>
      <c r="U109" s="39">
        <v>7834.702332732912</v>
      </c>
      <c r="V109" s="39">
        <v>840.6444624691273</v>
      </c>
      <c r="W109" s="39">
        <v>9060.500854252696</v>
      </c>
      <c r="X109" s="39">
        <v>6786.291514741456</v>
      </c>
      <c r="Y109" s="39">
        <v>8452.027928234376</v>
      </c>
      <c r="Z109" s="39">
        <v>1659.926960867499</v>
      </c>
      <c r="AA109" s="39">
        <v>196.33933261578522</v>
      </c>
      <c r="AB109" s="39"/>
      <c r="AC109" s="39"/>
      <c r="AD109" s="39"/>
      <c r="AE109" s="39"/>
      <c r="AF109" s="39"/>
      <c r="AG109" s="39"/>
      <c r="AH109"/>
      <c r="AI109"/>
      <c r="AJ109"/>
      <c r="AK109"/>
      <c r="AL109"/>
      <c r="AM109"/>
      <c r="AN109"/>
    </row>
    <row r="110" spans="1:40" s="92" customFormat="1" ht="11.25">
      <c r="A110" s="151">
        <v>69</v>
      </c>
      <c r="B110" s="90" t="s">
        <v>1169</v>
      </c>
      <c r="C110" s="165" t="s">
        <v>1170</v>
      </c>
      <c r="D110" s="152" t="s">
        <v>977</v>
      </c>
      <c r="E110" s="39">
        <v>-4734298</v>
      </c>
      <c r="F110" s="39">
        <v>-2984264.438712042</v>
      </c>
      <c r="G110" s="39">
        <v>-560957.4579608645</v>
      </c>
      <c r="H110" s="39">
        <v>-496156.1902450976</v>
      </c>
      <c r="I110" s="39">
        <v>-236718.51536991025</v>
      </c>
      <c r="J110" s="39">
        <v>-256554.93314939883</v>
      </c>
      <c r="K110" s="39">
        <v>-86247.58176783769</v>
      </c>
      <c r="L110" s="39">
        <v>-30321.36565318271</v>
      </c>
      <c r="M110" s="39">
        <v>-65606.75661363099</v>
      </c>
      <c r="N110" s="39">
        <v>-17470.760528034894</v>
      </c>
      <c r="O110" s="39">
        <v>-2984264.438712042</v>
      </c>
      <c r="P110" s="39">
        <v>-560957.4579608645</v>
      </c>
      <c r="Q110" s="39">
        <v>-496156.1902450976</v>
      </c>
      <c r="R110" s="39">
        <v>-236718.51536991025</v>
      </c>
      <c r="S110" s="39">
        <v>-201230.64178698478</v>
      </c>
      <c r="T110" s="39">
        <v>-743.2357892476591</v>
      </c>
      <c r="U110" s="39">
        <v>-54581.05557316639</v>
      </c>
      <c r="V110" s="39">
        <v>-8691.325653541242</v>
      </c>
      <c r="W110" s="39">
        <v>-30321.36565318271</v>
      </c>
      <c r="X110" s="39">
        <v>-77556.25611429646</v>
      </c>
      <c r="Y110" s="39">
        <v>-65606.75661363099</v>
      </c>
      <c r="Z110" s="39">
        <v>-16646.32362259389</v>
      </c>
      <c r="AA110" s="39">
        <v>-824.4369054410065</v>
      </c>
      <c r="AB110" s="39"/>
      <c r="AC110" s="39"/>
      <c r="AD110" s="39"/>
      <c r="AE110" s="39"/>
      <c r="AF110" s="39"/>
      <c r="AG110" s="39"/>
      <c r="AH110"/>
      <c r="AI110"/>
      <c r="AJ110"/>
      <c r="AK110"/>
      <c r="AL110"/>
      <c r="AM110"/>
      <c r="AN110"/>
    </row>
    <row r="111" spans="1:40" s="92" customFormat="1" ht="11.25">
      <c r="A111" s="151">
        <v>70</v>
      </c>
      <c r="B111" s="157" t="s">
        <v>1171</v>
      </c>
      <c r="C111" s="165" t="s">
        <v>1172</v>
      </c>
      <c r="D111" s="152" t="s">
        <v>933</v>
      </c>
      <c r="E111" s="39">
        <v>-327023</v>
      </c>
      <c r="F111" s="39">
        <v>-172326.15903954091</v>
      </c>
      <c r="G111" s="39">
        <v>-39531.278644867314</v>
      </c>
      <c r="H111" s="39">
        <v>-47226.702318012714</v>
      </c>
      <c r="I111" s="39">
        <v>-30857.987891147444</v>
      </c>
      <c r="J111" s="39">
        <v>-28652.666259411675</v>
      </c>
      <c r="K111" s="39">
        <v>-2.878306042076746E-19</v>
      </c>
      <c r="L111" s="39">
        <v>-7066.961102127906</v>
      </c>
      <c r="M111" s="39">
        <v>-1236.6992595094555</v>
      </c>
      <c r="N111" s="39">
        <v>-124.54548538258479</v>
      </c>
      <c r="O111" s="39">
        <v>-172326.15903954091</v>
      </c>
      <c r="P111" s="39">
        <v>-39531.278644867314</v>
      </c>
      <c r="Q111" s="39">
        <v>-47226.702318012714</v>
      </c>
      <c r="R111" s="39">
        <v>-30857.987891147444</v>
      </c>
      <c r="S111" s="39">
        <v>-26112.20392385164</v>
      </c>
      <c r="T111" s="39">
        <v>-64.57507698445733</v>
      </c>
      <c r="U111" s="39">
        <v>-2475.887258575576</v>
      </c>
      <c r="V111" s="39">
        <v>-1.629185794010596E-20</v>
      </c>
      <c r="W111" s="39">
        <v>-7066.961102127906</v>
      </c>
      <c r="X111" s="39">
        <v>-2.715387462675687E-19</v>
      </c>
      <c r="Y111" s="39">
        <v>-1236.6992595094555</v>
      </c>
      <c r="Z111" s="39">
        <v>0</v>
      </c>
      <c r="AA111" s="39">
        <v>-124.54548538258479</v>
      </c>
      <c r="AB111" s="39"/>
      <c r="AC111" s="39"/>
      <c r="AD111" s="39"/>
      <c r="AE111" s="39"/>
      <c r="AF111" s="39"/>
      <c r="AG111" s="39"/>
      <c r="AH111"/>
      <c r="AI111"/>
      <c r="AJ111"/>
      <c r="AK111"/>
      <c r="AL111"/>
      <c r="AM111"/>
      <c r="AN111"/>
    </row>
    <row r="112" spans="1:40" s="92" customFormat="1" ht="11.25">
      <c r="A112" s="151">
        <v>71</v>
      </c>
      <c r="B112" s="167" t="s">
        <v>1173</v>
      </c>
      <c r="C112" s="165" t="s">
        <v>1174</v>
      </c>
      <c r="D112" s="152" t="s">
        <v>951</v>
      </c>
      <c r="E112" s="39">
        <v>-280083</v>
      </c>
      <c r="F112" s="39">
        <v>-147182.1950407862</v>
      </c>
      <c r="G112" s="39">
        <v>-33778.17733348949</v>
      </c>
      <c r="H112" s="39">
        <v>-40355.53891835251</v>
      </c>
      <c r="I112" s="39">
        <v>-26370.00047374389</v>
      </c>
      <c r="J112" s="39">
        <v>-24490.133205112</v>
      </c>
      <c r="K112" s="39">
        <v>-661.344665260789</v>
      </c>
      <c r="L112" s="39">
        <v>-6051.847908105701</v>
      </c>
      <c r="M112" s="39">
        <v>-1057.5687578581055</v>
      </c>
      <c r="N112" s="39">
        <v>-136.19369729131012</v>
      </c>
      <c r="O112" s="39">
        <v>-147182.1950407862</v>
      </c>
      <c r="P112" s="39">
        <v>-33778.17733348949</v>
      </c>
      <c r="Q112" s="39">
        <v>-40355.53891835251</v>
      </c>
      <c r="R112" s="39">
        <v>-26370.00047374389</v>
      </c>
      <c r="S112" s="39">
        <v>-22315.57593603052</v>
      </c>
      <c r="T112" s="39">
        <v>-55.27385624382724</v>
      </c>
      <c r="U112" s="39">
        <v>-2119.2834128376544</v>
      </c>
      <c r="V112" s="39">
        <v>-34.74955738786247</v>
      </c>
      <c r="W112" s="39">
        <v>-6051.847908105701</v>
      </c>
      <c r="X112" s="39">
        <v>-626.5951078729266</v>
      </c>
      <c r="Y112" s="39">
        <v>-1057.5687578581055</v>
      </c>
      <c r="Z112" s="39">
        <v>-29.77913265106143</v>
      </c>
      <c r="AA112" s="39">
        <v>-106.41456464024867</v>
      </c>
      <c r="AB112" s="39"/>
      <c r="AC112" s="39"/>
      <c r="AD112" s="39"/>
      <c r="AE112" s="39"/>
      <c r="AF112" s="39"/>
      <c r="AG112" s="39"/>
      <c r="AH112"/>
      <c r="AI112"/>
      <c r="AJ112"/>
      <c r="AK112"/>
      <c r="AL112"/>
      <c r="AM112"/>
      <c r="AN112"/>
    </row>
    <row r="113" spans="1:40" s="92" customFormat="1" ht="11.25">
      <c r="A113" s="151">
        <v>72</v>
      </c>
      <c r="B113" s="167" t="s">
        <v>1175</v>
      </c>
      <c r="C113" s="165" t="s">
        <v>1176</v>
      </c>
      <c r="D113" s="152" t="s">
        <v>951</v>
      </c>
      <c r="E113" s="39">
        <v>280083</v>
      </c>
      <c r="F113" s="39">
        <v>147182.1950407862</v>
      </c>
      <c r="G113" s="39">
        <v>33778.17733348949</v>
      </c>
      <c r="H113" s="39">
        <v>40355.53891835251</v>
      </c>
      <c r="I113" s="39">
        <v>26370.00047374389</v>
      </c>
      <c r="J113" s="39">
        <v>24490.133205112</v>
      </c>
      <c r="K113" s="39">
        <v>661.344665260789</v>
      </c>
      <c r="L113" s="39">
        <v>6051.847908105701</v>
      </c>
      <c r="M113" s="39">
        <v>1057.5687578581055</v>
      </c>
      <c r="N113" s="39">
        <v>136.19369729131012</v>
      </c>
      <c r="O113" s="39">
        <v>147182.1950407862</v>
      </c>
      <c r="P113" s="39">
        <v>33778.17733348949</v>
      </c>
      <c r="Q113" s="39">
        <v>40355.53891835251</v>
      </c>
      <c r="R113" s="39">
        <v>26370.00047374389</v>
      </c>
      <c r="S113" s="39">
        <v>22315.57593603052</v>
      </c>
      <c r="T113" s="39">
        <v>55.27385624382724</v>
      </c>
      <c r="U113" s="39">
        <v>2119.2834128376544</v>
      </c>
      <c r="V113" s="39">
        <v>34.74955738786247</v>
      </c>
      <c r="W113" s="39">
        <v>6051.847908105701</v>
      </c>
      <c r="X113" s="39">
        <v>626.5951078729266</v>
      </c>
      <c r="Y113" s="39">
        <v>1057.5687578581055</v>
      </c>
      <c r="Z113" s="39">
        <v>29.77913265106143</v>
      </c>
      <c r="AA113" s="39">
        <v>106.41456464024867</v>
      </c>
      <c r="AB113" s="39"/>
      <c r="AC113" s="39"/>
      <c r="AD113" s="39"/>
      <c r="AE113" s="39"/>
      <c r="AF113" s="39"/>
      <c r="AG113" s="39"/>
      <c r="AH113"/>
      <c r="AI113"/>
      <c r="AJ113"/>
      <c r="AK113"/>
      <c r="AL113"/>
      <c r="AM113"/>
      <c r="AN113"/>
    </row>
    <row r="114" spans="1:40" s="92" customFormat="1" ht="21">
      <c r="A114" s="151">
        <v>73</v>
      </c>
      <c r="B114" s="157" t="s">
        <v>1177</v>
      </c>
      <c r="C114" s="165" t="s">
        <v>1178</v>
      </c>
      <c r="D114" s="152" t="s">
        <v>852</v>
      </c>
      <c r="E114" s="39">
        <f aca="true" t="shared" si="15" ref="E114:AA114">(E109+E110+E111+E112+E113)</f>
        <v>-4294053</v>
      </c>
      <c r="F114" s="39">
        <f t="shared" si="15"/>
        <v>-2699838.909909487</v>
      </c>
      <c r="G114" s="39">
        <f t="shared" si="15"/>
        <v>-508702.30839078844</v>
      </c>
      <c r="H114" s="39">
        <f t="shared" si="15"/>
        <v>-452453.6014310784</v>
      </c>
      <c r="I114" s="39">
        <f t="shared" si="15"/>
        <v>-217344.0250036573</v>
      </c>
      <c r="J114" s="39">
        <f t="shared" si="15"/>
        <v>-234635.21590846332</v>
      </c>
      <c r="K114" s="39">
        <f t="shared" si="15"/>
        <v>-78620.64579062711</v>
      </c>
      <c r="L114" s="39">
        <f t="shared" si="15"/>
        <v>-28327.82590105792</v>
      </c>
      <c r="M114" s="39">
        <f t="shared" si="15"/>
        <v>-58391.42794490607</v>
      </c>
      <c r="N114" s="39">
        <f t="shared" si="15"/>
        <v>-15739.039719934195</v>
      </c>
      <c r="O114" s="39">
        <f t="shared" si="15"/>
        <v>-2699838.909909487</v>
      </c>
      <c r="P114" s="39">
        <f t="shared" si="15"/>
        <v>-508702.30839078844</v>
      </c>
      <c r="Q114" s="39">
        <f t="shared" si="15"/>
        <v>-452453.6014310784</v>
      </c>
      <c r="R114" s="39">
        <f t="shared" si="15"/>
        <v>-217344.0250036573</v>
      </c>
      <c r="S114" s="39">
        <f t="shared" si="15"/>
        <v>-184736.36203219974</v>
      </c>
      <c r="T114" s="39">
        <f t="shared" si="15"/>
        <v>-676.6133772545186</v>
      </c>
      <c r="U114" s="39">
        <f t="shared" si="15"/>
        <v>-49222.24049900906</v>
      </c>
      <c r="V114" s="39">
        <f t="shared" si="15"/>
        <v>-7850.681191072114</v>
      </c>
      <c r="W114" s="39">
        <f t="shared" si="15"/>
        <v>-28327.82590105792</v>
      </c>
      <c r="X114" s="39">
        <f t="shared" si="15"/>
        <v>-70769.964599555</v>
      </c>
      <c r="Y114" s="39">
        <f t="shared" si="15"/>
        <v>-58391.42794490607</v>
      </c>
      <c r="Z114" s="39">
        <f t="shared" si="15"/>
        <v>-14986.39666172639</v>
      </c>
      <c r="AA114" s="39">
        <f t="shared" si="15"/>
        <v>-752.643058207806</v>
      </c>
      <c r="AB114" s="39"/>
      <c r="AC114" s="39"/>
      <c r="AD114" s="39"/>
      <c r="AE114" s="39"/>
      <c r="AF114" s="39"/>
      <c r="AG114" s="39"/>
      <c r="AH114"/>
      <c r="AI114"/>
      <c r="AJ114"/>
      <c r="AK114"/>
      <c r="AL114"/>
      <c r="AM114"/>
      <c r="AN114"/>
    </row>
    <row r="115" spans="1:40" s="162" customFormat="1" ht="11.25">
      <c r="A115" s="158"/>
      <c r="B115" s="163"/>
      <c r="C115" s="158"/>
      <c r="D115" s="16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/>
      <c r="AI115"/>
      <c r="AJ115"/>
      <c r="AK115"/>
      <c r="AL115"/>
      <c r="AM115"/>
      <c r="AN115"/>
    </row>
    <row r="116" spans="1:40" s="92" customFormat="1" ht="11.25">
      <c r="A116" s="151">
        <v>74</v>
      </c>
      <c r="B116" s="90" t="s">
        <v>1179</v>
      </c>
      <c r="C116" s="165" t="s">
        <v>1180</v>
      </c>
      <c r="D116" s="152" t="s">
        <v>852</v>
      </c>
      <c r="E116" s="39">
        <f aca="true" t="shared" si="16" ref="E116:AA116">(E106+E114)</f>
        <v>70996210</v>
      </c>
      <c r="F116" s="39">
        <f t="shared" si="16"/>
        <v>43630285.51774181</v>
      </c>
      <c r="G116" s="39">
        <f t="shared" si="16"/>
        <v>8488114.891835453</v>
      </c>
      <c r="H116" s="39">
        <f t="shared" si="16"/>
        <v>7338165.127389765</v>
      </c>
      <c r="I116" s="39">
        <f t="shared" si="16"/>
        <v>4096397.0404205187</v>
      </c>
      <c r="J116" s="39">
        <f t="shared" si="16"/>
        <v>4295807.256500111</v>
      </c>
      <c r="K116" s="39">
        <f t="shared" si="16"/>
        <v>675775.0260493024</v>
      </c>
      <c r="L116" s="39">
        <f t="shared" si="16"/>
        <v>891453.4149310626</v>
      </c>
      <c r="M116" s="39">
        <f t="shared" si="16"/>
        <v>1452174.4351268082</v>
      </c>
      <c r="N116" s="39">
        <f t="shared" si="16"/>
        <v>128037.29000517653</v>
      </c>
      <c r="O116" s="39">
        <f t="shared" si="16"/>
        <v>43630285.51774181</v>
      </c>
      <c r="P116" s="39">
        <f t="shared" si="16"/>
        <v>8488114.891835453</v>
      </c>
      <c r="Q116" s="39">
        <f t="shared" si="16"/>
        <v>7338165.127389765</v>
      </c>
      <c r="R116" s="39">
        <f t="shared" si="16"/>
        <v>4096397.0404205187</v>
      </c>
      <c r="S116" s="39">
        <f t="shared" si="16"/>
        <v>3603920.179365323</v>
      </c>
      <c r="T116" s="39">
        <f t="shared" si="16"/>
        <v>10622.969265234355</v>
      </c>
      <c r="U116" s="39">
        <f t="shared" si="16"/>
        <v>681264.1078695524</v>
      </c>
      <c r="V116" s="39">
        <f t="shared" si="16"/>
        <v>80481.56161131494</v>
      </c>
      <c r="W116" s="39">
        <f t="shared" si="16"/>
        <v>891453.4149310626</v>
      </c>
      <c r="X116" s="39">
        <f t="shared" si="16"/>
        <v>595293.4644379875</v>
      </c>
      <c r="Y116" s="39">
        <f t="shared" si="16"/>
        <v>1452174.4351268082</v>
      </c>
      <c r="Z116" s="39">
        <f t="shared" si="16"/>
        <v>104312.7484314248</v>
      </c>
      <c r="AA116" s="39">
        <f t="shared" si="16"/>
        <v>23724.541573751667</v>
      </c>
      <c r="AB116" s="39"/>
      <c r="AC116" s="39"/>
      <c r="AD116" s="39"/>
      <c r="AE116" s="39"/>
      <c r="AF116" s="39"/>
      <c r="AG116" s="39"/>
      <c r="AH116"/>
      <c r="AI116"/>
      <c r="AJ116"/>
      <c r="AK116"/>
      <c r="AL116"/>
      <c r="AM116"/>
      <c r="AN116"/>
    </row>
    <row r="117" spans="1:40" s="162" customFormat="1" ht="11.25">
      <c r="A117" s="158"/>
      <c r="B117" s="163"/>
      <c r="C117" s="158"/>
      <c r="D117" s="16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/>
      <c r="AI117"/>
      <c r="AJ117"/>
      <c r="AK117"/>
      <c r="AL117"/>
      <c r="AM117"/>
      <c r="AN117"/>
    </row>
    <row r="118" spans="1:40" s="92" customFormat="1" ht="21">
      <c r="A118" s="151">
        <v>75</v>
      </c>
      <c r="B118" s="157" t="s">
        <v>1181</v>
      </c>
      <c r="C118" s="165" t="s">
        <v>1182</v>
      </c>
      <c r="D118" s="152" t="s">
        <v>852</v>
      </c>
      <c r="E118" s="39">
        <f aca="true" t="shared" si="17" ref="E118:AA118">(E88+E116)</f>
        <v>1001757381.03</v>
      </c>
      <c r="F118" s="39">
        <f t="shared" si="17"/>
        <v>546238354.2505292</v>
      </c>
      <c r="G118" s="39">
        <f t="shared" si="17"/>
        <v>120782338.06394075</v>
      </c>
      <c r="H118" s="39">
        <f t="shared" si="17"/>
        <v>135014720.8919445</v>
      </c>
      <c r="I118" s="39">
        <f t="shared" si="17"/>
        <v>86043853.92825839</v>
      </c>
      <c r="J118" s="39">
        <f t="shared" si="17"/>
        <v>81841145.9883095</v>
      </c>
      <c r="K118" s="39">
        <f t="shared" si="17"/>
        <v>3329727.305307275</v>
      </c>
      <c r="L118" s="39">
        <f t="shared" si="17"/>
        <v>19594453.024944246</v>
      </c>
      <c r="M118" s="39">
        <f t="shared" si="17"/>
        <v>8182095.537593635</v>
      </c>
      <c r="N118" s="39">
        <f t="shared" si="17"/>
        <v>730692.0391725112</v>
      </c>
      <c r="O118" s="39">
        <f t="shared" si="17"/>
        <v>546238354.2505292</v>
      </c>
      <c r="P118" s="39">
        <f t="shared" si="17"/>
        <v>120782338.06394075</v>
      </c>
      <c r="Q118" s="39">
        <f t="shared" si="17"/>
        <v>135014720.8919445</v>
      </c>
      <c r="R118" s="39">
        <f t="shared" si="17"/>
        <v>86043853.92825839</v>
      </c>
      <c r="S118" s="39">
        <f t="shared" si="17"/>
        <v>73539201.3463724</v>
      </c>
      <c r="T118" s="39">
        <f t="shared" si="17"/>
        <v>188065.5805808703</v>
      </c>
      <c r="U118" s="39">
        <f t="shared" si="17"/>
        <v>8113879.061356218</v>
      </c>
      <c r="V118" s="39">
        <f t="shared" si="17"/>
        <v>323253.38089539274</v>
      </c>
      <c r="W118" s="39">
        <f t="shared" si="17"/>
        <v>19594453.024944246</v>
      </c>
      <c r="X118" s="39">
        <f t="shared" si="17"/>
        <v>3006473.9244118826</v>
      </c>
      <c r="Y118" s="39">
        <f t="shared" si="17"/>
        <v>8182095.537593635</v>
      </c>
      <c r="Z118" s="39">
        <f t="shared" si="17"/>
        <v>353265.19165396626</v>
      </c>
      <c r="AA118" s="39">
        <f t="shared" si="17"/>
        <v>377426.8475185448</v>
      </c>
      <c r="AB118" s="39"/>
      <c r="AC118" s="39"/>
      <c r="AD118" s="39"/>
      <c r="AE118" s="39"/>
      <c r="AF118" s="39"/>
      <c r="AG118" s="39"/>
      <c r="AH118"/>
      <c r="AI118"/>
      <c r="AJ118"/>
      <c r="AK118"/>
      <c r="AL118"/>
      <c r="AM118"/>
      <c r="AN118"/>
    </row>
    <row r="119" spans="1:40" s="162" customFormat="1" ht="11.25">
      <c r="A119" s="158"/>
      <c r="B119" s="163"/>
      <c r="C119" s="158"/>
      <c r="D119" s="16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/>
      <c r="AI119"/>
      <c r="AJ119"/>
      <c r="AK119"/>
      <c r="AL119"/>
      <c r="AM119"/>
      <c r="AN119"/>
    </row>
    <row r="120" spans="1:40" s="92" customFormat="1" ht="11.25">
      <c r="A120" s="151"/>
      <c r="B120" s="151" t="s">
        <v>1183</v>
      </c>
      <c r="C120" s="151"/>
      <c r="D120" s="152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/>
      <c r="AI120"/>
      <c r="AJ120"/>
      <c r="AK120"/>
      <c r="AL120"/>
      <c r="AM120"/>
      <c r="AN120"/>
    </row>
    <row r="121" spans="1:40" s="92" customFormat="1" ht="11.25">
      <c r="A121" s="151">
        <v>76</v>
      </c>
      <c r="B121" s="171" t="s">
        <v>1184</v>
      </c>
      <c r="C121" s="172" t="s">
        <v>1185</v>
      </c>
      <c r="D121" s="161" t="s">
        <v>933</v>
      </c>
      <c r="E121" s="39">
        <v>19860502</v>
      </c>
      <c r="F121" s="39">
        <v>10465575.896059668</v>
      </c>
      <c r="G121" s="39">
        <v>2400782.32597996</v>
      </c>
      <c r="H121" s="39">
        <v>2868134.705633231</v>
      </c>
      <c r="I121" s="39">
        <v>1874042.8967629485</v>
      </c>
      <c r="J121" s="39">
        <v>1740111.0489182048</v>
      </c>
      <c r="K121" s="39">
        <v>1.7480300439197644E-17</v>
      </c>
      <c r="L121" s="39">
        <v>429185.0882131639</v>
      </c>
      <c r="M121" s="39">
        <v>75106.24059129192</v>
      </c>
      <c r="N121" s="39">
        <v>7563.797841533458</v>
      </c>
      <c r="O121" s="39">
        <v>10465575.896059668</v>
      </c>
      <c r="P121" s="39">
        <v>2400782.32597996</v>
      </c>
      <c r="Q121" s="39">
        <v>2868134.705633231</v>
      </c>
      <c r="R121" s="39">
        <v>1874042.8967629485</v>
      </c>
      <c r="S121" s="39">
        <v>1585825.7011099015</v>
      </c>
      <c r="T121" s="39">
        <v>3921.7224647806693</v>
      </c>
      <c r="U121" s="39">
        <v>150363.6253435225</v>
      </c>
      <c r="V121" s="39">
        <v>9.894242215476902E-19</v>
      </c>
      <c r="W121" s="39">
        <v>429185.0882131639</v>
      </c>
      <c r="X121" s="39">
        <v>1.6490876217649955E-17</v>
      </c>
      <c r="Y121" s="39">
        <v>75106.24059129192</v>
      </c>
      <c r="Z121" s="39">
        <v>0</v>
      </c>
      <c r="AA121" s="39">
        <v>7563.797841533458</v>
      </c>
      <c r="AB121" s="39"/>
      <c r="AC121" s="39"/>
      <c r="AD121" s="39"/>
      <c r="AE121" s="39"/>
      <c r="AF121" s="39"/>
      <c r="AG121" s="39"/>
      <c r="AH121"/>
      <c r="AI121"/>
      <c r="AJ121"/>
      <c r="AK121"/>
      <c r="AL121"/>
      <c r="AM121"/>
      <c r="AN121"/>
    </row>
    <row r="122" spans="1:40" s="92" customFormat="1" ht="11.25">
      <c r="A122" s="151">
        <v>77</v>
      </c>
      <c r="B122" s="171" t="s">
        <v>1186</v>
      </c>
      <c r="C122" s="172" t="s">
        <v>1187</v>
      </c>
      <c r="D122" s="161" t="s">
        <v>933</v>
      </c>
      <c r="E122" s="39">
        <v>10489004</v>
      </c>
      <c r="F122" s="39">
        <v>5527225.214955465</v>
      </c>
      <c r="G122" s="39">
        <v>1267934.4872719282</v>
      </c>
      <c r="H122" s="39">
        <v>1514759.1133358958</v>
      </c>
      <c r="I122" s="39">
        <v>989745.5482403291</v>
      </c>
      <c r="J122" s="39">
        <v>919011.6016476947</v>
      </c>
      <c r="K122" s="39">
        <v>9.231938912115406E-18</v>
      </c>
      <c r="L122" s="39">
        <v>226667.18630819247</v>
      </c>
      <c r="M122" s="39">
        <v>39666.15033129693</v>
      </c>
      <c r="N122" s="39">
        <v>3994.6979091986605</v>
      </c>
      <c r="O122" s="39">
        <v>5527225.214955465</v>
      </c>
      <c r="P122" s="39">
        <v>1267934.4872719282</v>
      </c>
      <c r="Q122" s="39">
        <v>1514759.1133358958</v>
      </c>
      <c r="R122" s="39">
        <v>989745.5482403291</v>
      </c>
      <c r="S122" s="39">
        <v>837528.2821272374</v>
      </c>
      <c r="T122" s="39">
        <v>2071.1945055555143</v>
      </c>
      <c r="U122" s="39">
        <v>79412.12501490187</v>
      </c>
      <c r="V122" s="39">
        <v>5.225484540879485E-19</v>
      </c>
      <c r="W122" s="39">
        <v>226667.18630819247</v>
      </c>
      <c r="X122" s="39">
        <v>8.709390458027457E-18</v>
      </c>
      <c r="Y122" s="39">
        <v>39666.15033129693</v>
      </c>
      <c r="Z122" s="39">
        <v>0</v>
      </c>
      <c r="AA122" s="39">
        <v>3994.6979091986605</v>
      </c>
      <c r="AB122" s="39"/>
      <c r="AC122" s="39"/>
      <c r="AD122" s="39"/>
      <c r="AE122" s="39"/>
      <c r="AF122" s="39"/>
      <c r="AG122" s="39"/>
      <c r="AH122"/>
      <c r="AI122"/>
      <c r="AJ122"/>
      <c r="AK122"/>
      <c r="AL122"/>
      <c r="AM122"/>
      <c r="AN122"/>
    </row>
    <row r="123" spans="1:40" s="92" customFormat="1" ht="11.25">
      <c r="A123" s="151">
        <v>78</v>
      </c>
      <c r="B123" s="171" t="s">
        <v>1188</v>
      </c>
      <c r="C123" s="172" t="s">
        <v>1189</v>
      </c>
      <c r="D123" s="161" t="s">
        <v>933</v>
      </c>
      <c r="E123" s="39">
        <v>4184762</v>
      </c>
      <c r="F123" s="39">
        <v>2205178.112715703</v>
      </c>
      <c r="G123" s="39">
        <v>505863.4795853876</v>
      </c>
      <c r="H123" s="39">
        <v>604338.2552472808</v>
      </c>
      <c r="I123" s="39">
        <v>394875.391404684</v>
      </c>
      <c r="J123" s="39">
        <v>366654.9110034099</v>
      </c>
      <c r="K123" s="39">
        <v>3.6832350474594055E-18</v>
      </c>
      <c r="L123" s="39">
        <v>90432.63096376396</v>
      </c>
      <c r="M123" s="39">
        <v>15825.46813717478</v>
      </c>
      <c r="N123" s="39">
        <v>1593.7509425960752</v>
      </c>
      <c r="O123" s="39">
        <v>2205178.112715703</v>
      </c>
      <c r="P123" s="39">
        <v>505863.4795853876</v>
      </c>
      <c r="Q123" s="39">
        <v>604338.2552472808</v>
      </c>
      <c r="R123" s="39">
        <v>394875.391404684</v>
      </c>
      <c r="S123" s="39">
        <v>334145.7901027917</v>
      </c>
      <c r="T123" s="39">
        <v>826.3373778346834</v>
      </c>
      <c r="U123" s="39">
        <v>31682.783522783557</v>
      </c>
      <c r="V123" s="39">
        <v>2.0847936694713736E-19</v>
      </c>
      <c r="W123" s="39">
        <v>90432.63096376396</v>
      </c>
      <c r="X123" s="39">
        <v>3.474755680512268E-18</v>
      </c>
      <c r="Y123" s="39">
        <v>15825.46813717478</v>
      </c>
      <c r="Z123" s="39">
        <v>0</v>
      </c>
      <c r="AA123" s="39">
        <v>1593.7509425960752</v>
      </c>
      <c r="AB123" s="39"/>
      <c r="AC123" s="39"/>
      <c r="AD123" s="39"/>
      <c r="AE123" s="39"/>
      <c r="AF123" s="39"/>
      <c r="AG123" s="39"/>
      <c r="AH123"/>
      <c r="AI123"/>
      <c r="AJ123"/>
      <c r="AK123"/>
      <c r="AL123"/>
      <c r="AM123"/>
      <c r="AN123"/>
    </row>
    <row r="124" spans="1:40" s="92" customFormat="1" ht="11.25">
      <c r="A124" s="151">
        <v>79</v>
      </c>
      <c r="B124" s="173" t="s">
        <v>1190</v>
      </c>
      <c r="C124" s="160" t="s">
        <v>1191</v>
      </c>
      <c r="D124" s="161" t="s">
        <v>852</v>
      </c>
      <c r="E124" s="39">
        <f aca="true" t="shared" si="18" ref="E124:AA124">(E121+E122+E123)</f>
        <v>34534268</v>
      </c>
      <c r="F124" s="39">
        <f t="shared" si="18"/>
        <v>18197979.223730836</v>
      </c>
      <c r="G124" s="39">
        <f t="shared" si="18"/>
        <v>4174580.292837276</v>
      </c>
      <c r="H124" s="39">
        <f t="shared" si="18"/>
        <v>4987232.074216408</v>
      </c>
      <c r="I124" s="39">
        <f t="shared" si="18"/>
        <v>3258663.836407962</v>
      </c>
      <c r="J124" s="39">
        <f t="shared" si="18"/>
        <v>3025777.5615693093</v>
      </c>
      <c r="K124" s="39">
        <f t="shared" si="18"/>
        <v>3.039547439877246E-17</v>
      </c>
      <c r="L124" s="39">
        <f t="shared" si="18"/>
        <v>746284.9054851203</v>
      </c>
      <c r="M124" s="39">
        <f t="shared" si="18"/>
        <v>130597.85905976364</v>
      </c>
      <c r="N124" s="39">
        <f t="shared" si="18"/>
        <v>13152.246693328194</v>
      </c>
      <c r="O124" s="39">
        <f t="shared" si="18"/>
        <v>18197979.223730836</v>
      </c>
      <c r="P124" s="39">
        <f t="shared" si="18"/>
        <v>4174580.292837276</v>
      </c>
      <c r="Q124" s="39">
        <f t="shared" si="18"/>
        <v>4987232.074216408</v>
      </c>
      <c r="R124" s="39">
        <f t="shared" si="18"/>
        <v>3258663.836407962</v>
      </c>
      <c r="S124" s="39">
        <f t="shared" si="18"/>
        <v>2757499.7733399305</v>
      </c>
      <c r="T124" s="39">
        <f t="shared" si="18"/>
        <v>6819.254348170867</v>
      </c>
      <c r="U124" s="39">
        <f t="shared" si="18"/>
        <v>261458.53388120793</v>
      </c>
      <c r="V124" s="39">
        <f t="shared" si="18"/>
        <v>1.720452042582776E-18</v>
      </c>
      <c r="W124" s="39">
        <f t="shared" si="18"/>
        <v>746284.9054851203</v>
      </c>
      <c r="X124" s="39">
        <f t="shared" si="18"/>
        <v>2.867502235618968E-17</v>
      </c>
      <c r="Y124" s="39">
        <f t="shared" si="18"/>
        <v>130597.85905976364</v>
      </c>
      <c r="Z124" s="39">
        <f t="shared" si="18"/>
        <v>0</v>
      </c>
      <c r="AA124" s="39">
        <f t="shared" si="18"/>
        <v>13152.246693328194</v>
      </c>
      <c r="AB124" s="39"/>
      <c r="AC124" s="39"/>
      <c r="AD124" s="39"/>
      <c r="AE124" s="39"/>
      <c r="AF124" s="39"/>
      <c r="AG124" s="39"/>
      <c r="AH124"/>
      <c r="AI124"/>
      <c r="AJ124"/>
      <c r="AK124"/>
      <c r="AL124"/>
      <c r="AM124"/>
      <c r="AN124"/>
    </row>
    <row r="125" spans="1:40" s="92" customFormat="1" ht="11.25">
      <c r="A125" s="151"/>
      <c r="B125" s="171"/>
      <c r="C125" s="158"/>
      <c r="D125" s="161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/>
      <c r="AI125"/>
      <c r="AJ125"/>
      <c r="AK125"/>
      <c r="AL125"/>
      <c r="AM125"/>
      <c r="AN125"/>
    </row>
    <row r="126" spans="1:40" s="92" customFormat="1" ht="11.25">
      <c r="A126" s="151">
        <v>80</v>
      </c>
      <c r="B126" s="173" t="s">
        <v>1192</v>
      </c>
      <c r="C126" s="174" t="s">
        <v>1193</v>
      </c>
      <c r="D126" s="161" t="s">
        <v>936</v>
      </c>
      <c r="E126" s="39">
        <v>6765446</v>
      </c>
      <c r="F126" s="39">
        <v>3360249.055804564</v>
      </c>
      <c r="G126" s="39">
        <v>770059.866825871</v>
      </c>
      <c r="H126" s="39">
        <v>919867.2292379227</v>
      </c>
      <c r="I126" s="39">
        <v>600957.0448321031</v>
      </c>
      <c r="J126" s="39">
        <v>557763.16914062</v>
      </c>
      <c r="K126" s="39">
        <v>369347.1341382888</v>
      </c>
      <c r="L126" s="39">
        <v>137514.79617034493</v>
      </c>
      <c r="M126" s="39">
        <v>24046.345310851066</v>
      </c>
      <c r="N126" s="39">
        <v>25641.358539433495</v>
      </c>
      <c r="O126" s="39">
        <v>3360249.055804564</v>
      </c>
      <c r="P126" s="39">
        <v>770059.866825871</v>
      </c>
      <c r="Q126" s="39">
        <v>919867.2292379227</v>
      </c>
      <c r="R126" s="39">
        <v>600957.0448321031</v>
      </c>
      <c r="S126" s="39">
        <v>508474.2818519426</v>
      </c>
      <c r="T126" s="39">
        <v>1252.8776711450957</v>
      </c>
      <c r="U126" s="39">
        <v>48036.00961753237</v>
      </c>
      <c r="V126" s="39">
        <v>20870.33010414755</v>
      </c>
      <c r="W126" s="39">
        <v>137514.79617034493</v>
      </c>
      <c r="X126" s="39">
        <v>348476.80403414124</v>
      </c>
      <c r="Y126" s="39">
        <v>24046.345310851066</v>
      </c>
      <c r="Z126" s="39">
        <v>23214.958096218408</v>
      </c>
      <c r="AA126" s="39">
        <v>2426.400443215087</v>
      </c>
      <c r="AB126" s="39"/>
      <c r="AC126" s="39"/>
      <c r="AD126" s="39"/>
      <c r="AE126" s="39"/>
      <c r="AF126" s="39"/>
      <c r="AG126" s="39"/>
      <c r="AH126"/>
      <c r="AI126"/>
      <c r="AJ126"/>
      <c r="AK126"/>
      <c r="AL126"/>
      <c r="AM126"/>
      <c r="AN126"/>
    </row>
    <row r="127" spans="1:40" s="92" customFormat="1" ht="11.25">
      <c r="A127" s="151">
        <v>81</v>
      </c>
      <c r="B127" s="171" t="s">
        <v>1194</v>
      </c>
      <c r="C127" s="174" t="s">
        <v>1195</v>
      </c>
      <c r="D127" s="161" t="s">
        <v>964</v>
      </c>
      <c r="E127" s="39">
        <v>66476977</v>
      </c>
      <c r="F127" s="39">
        <v>43799462.038003825</v>
      </c>
      <c r="G127" s="39">
        <v>7942888.626565653</v>
      </c>
      <c r="H127" s="39">
        <v>6524835.013810931</v>
      </c>
      <c r="I127" s="39">
        <v>2773268.7435552925</v>
      </c>
      <c r="J127" s="39">
        <v>3201767.292542318</v>
      </c>
      <c r="K127" s="39">
        <v>695181.3307830255</v>
      </c>
      <c r="L127" s="39">
        <v>228328.90479528657</v>
      </c>
      <c r="M127" s="39">
        <v>1067343.3896100363</v>
      </c>
      <c r="N127" s="39">
        <v>243901.66033362283</v>
      </c>
      <c r="O127" s="39">
        <v>43799462.038003825</v>
      </c>
      <c r="P127" s="39">
        <v>7942888.626565653</v>
      </c>
      <c r="Q127" s="39">
        <v>6524835.013810931</v>
      </c>
      <c r="R127" s="39">
        <v>2773268.7435552925</v>
      </c>
      <c r="S127" s="39">
        <v>2362520.995354953</v>
      </c>
      <c r="T127" s="39">
        <v>10036.298324578685</v>
      </c>
      <c r="U127" s="39">
        <v>829209.998862786</v>
      </c>
      <c r="V127" s="39">
        <v>104326.52940945665</v>
      </c>
      <c r="W127" s="39">
        <v>228328.90479528657</v>
      </c>
      <c r="X127" s="39">
        <v>590854.8013735688</v>
      </c>
      <c r="Y127" s="39">
        <v>1067343.3896100363</v>
      </c>
      <c r="Z127" s="39">
        <v>234941.87677699426</v>
      </c>
      <c r="AA127" s="39">
        <v>8959.783556628554</v>
      </c>
      <c r="AB127" s="39"/>
      <c r="AC127" s="39"/>
      <c r="AD127" s="39"/>
      <c r="AE127" s="39"/>
      <c r="AF127" s="39"/>
      <c r="AG127" s="39"/>
      <c r="AH127"/>
      <c r="AI127"/>
      <c r="AJ127"/>
      <c r="AK127"/>
      <c r="AL127"/>
      <c r="AM127"/>
      <c r="AN127"/>
    </row>
    <row r="128" spans="1:40" s="92" customFormat="1" ht="11.25">
      <c r="A128" s="151">
        <v>82</v>
      </c>
      <c r="B128" s="171" t="s">
        <v>1196</v>
      </c>
      <c r="C128" s="174" t="s">
        <v>1197</v>
      </c>
      <c r="D128" s="161" t="s">
        <v>967</v>
      </c>
      <c r="E128" s="39">
        <v>11077294</v>
      </c>
      <c r="F128" s="39">
        <v>7068066.239596318</v>
      </c>
      <c r="G128" s="39">
        <v>1309628.6739857418</v>
      </c>
      <c r="H128" s="39">
        <v>1092345.699710164</v>
      </c>
      <c r="I128" s="39">
        <v>580361.3981799851</v>
      </c>
      <c r="J128" s="39">
        <v>599352.6802494971</v>
      </c>
      <c r="K128" s="39">
        <v>103876.80097315193</v>
      </c>
      <c r="L128" s="39">
        <v>114626.9753484412</v>
      </c>
      <c r="M128" s="39">
        <v>183520.0239991537</v>
      </c>
      <c r="N128" s="39">
        <v>25515.50795754379</v>
      </c>
      <c r="O128" s="39">
        <v>7068066.239596318</v>
      </c>
      <c r="P128" s="39">
        <v>1309628.6739857418</v>
      </c>
      <c r="Q128" s="39">
        <v>1092345.699710164</v>
      </c>
      <c r="R128" s="39">
        <v>580361.3981799851</v>
      </c>
      <c r="S128" s="39">
        <v>492326.42620571883</v>
      </c>
      <c r="T128" s="39">
        <v>1555.3378422462517</v>
      </c>
      <c r="U128" s="39">
        <v>105470.91620153206</v>
      </c>
      <c r="V128" s="39">
        <v>12458.286419755737</v>
      </c>
      <c r="W128" s="39">
        <v>114626.9753484412</v>
      </c>
      <c r="X128" s="39">
        <v>91418.51455339619</v>
      </c>
      <c r="Y128" s="39">
        <v>183520.0239991537</v>
      </c>
      <c r="Z128" s="39">
        <v>22242.42762344937</v>
      </c>
      <c r="AA128" s="39">
        <v>3273.0803340944176</v>
      </c>
      <c r="AB128" s="39"/>
      <c r="AC128" s="39"/>
      <c r="AD128" s="39"/>
      <c r="AE128" s="39"/>
      <c r="AF128" s="39"/>
      <c r="AG128" s="39"/>
      <c r="AH128"/>
      <c r="AI128"/>
      <c r="AJ128"/>
      <c r="AK128"/>
      <c r="AL128"/>
      <c r="AM128"/>
      <c r="AN128"/>
    </row>
    <row r="129" spans="1:40" s="92" customFormat="1" ht="11.25">
      <c r="A129" s="151">
        <v>83</v>
      </c>
      <c r="B129" s="173" t="s">
        <v>1198</v>
      </c>
      <c r="C129" s="174" t="s">
        <v>1199</v>
      </c>
      <c r="D129" s="161" t="s">
        <v>933</v>
      </c>
      <c r="E129" s="39">
        <v>26792</v>
      </c>
      <c r="F129" s="39">
        <v>14118.158212074932</v>
      </c>
      <c r="G129" s="39">
        <v>3238.6774552654865</v>
      </c>
      <c r="H129" s="39">
        <v>3869.14011706882</v>
      </c>
      <c r="I129" s="39">
        <v>2528.101116984501</v>
      </c>
      <c r="J129" s="39">
        <v>2347.4258214931597</v>
      </c>
      <c r="K129" s="39">
        <v>2.358108618639062E-20</v>
      </c>
      <c r="L129" s="39">
        <v>578.9746343474645</v>
      </c>
      <c r="M129" s="39">
        <v>101.31900985795289</v>
      </c>
      <c r="N129" s="39">
        <v>10.20363290768604</v>
      </c>
      <c r="O129" s="39">
        <v>14118.158212074932</v>
      </c>
      <c r="P129" s="39">
        <v>3238.6774552654865</v>
      </c>
      <c r="Q129" s="39">
        <v>3869.14011706882</v>
      </c>
      <c r="R129" s="39">
        <v>2528.101116984501</v>
      </c>
      <c r="S129" s="39">
        <v>2139.293467211276</v>
      </c>
      <c r="T129" s="39">
        <v>5.290439701695541</v>
      </c>
      <c r="U129" s="39">
        <v>202.84191458018807</v>
      </c>
      <c r="V129" s="39">
        <v>1.334742381824272E-21</v>
      </c>
      <c r="W129" s="39">
        <v>578.9746343474645</v>
      </c>
      <c r="X129" s="39">
        <v>2.224634380456635E-20</v>
      </c>
      <c r="Y129" s="39">
        <v>101.31900985795289</v>
      </c>
      <c r="Z129" s="39">
        <v>0</v>
      </c>
      <c r="AA129" s="39">
        <v>10.20363290768604</v>
      </c>
      <c r="AB129" s="39"/>
      <c r="AC129" s="39"/>
      <c r="AD129" s="39"/>
      <c r="AE129" s="39"/>
      <c r="AF129" s="39"/>
      <c r="AG129" s="39"/>
      <c r="AH129"/>
      <c r="AI129"/>
      <c r="AJ129"/>
      <c r="AK129"/>
      <c r="AL129"/>
      <c r="AM129"/>
      <c r="AN129"/>
    </row>
    <row r="130" spans="1:40" s="92" customFormat="1" ht="11.25">
      <c r="A130" s="151">
        <v>84</v>
      </c>
      <c r="B130" s="173" t="s">
        <v>1200</v>
      </c>
      <c r="C130" s="174" t="s">
        <v>1201</v>
      </c>
      <c r="D130" s="161" t="s">
        <v>964</v>
      </c>
      <c r="E130" s="39">
        <v>3535721</v>
      </c>
      <c r="F130" s="39">
        <v>2329568.592092762</v>
      </c>
      <c r="G130" s="39">
        <v>422459.61511771707</v>
      </c>
      <c r="H130" s="39">
        <v>347037.3837827583</v>
      </c>
      <c r="I130" s="39">
        <v>147502.26285458292</v>
      </c>
      <c r="J130" s="39">
        <v>170292.8797943838</v>
      </c>
      <c r="K130" s="39">
        <v>36974.71426923474</v>
      </c>
      <c r="L130" s="39">
        <v>12144.16388987868</v>
      </c>
      <c r="M130" s="39">
        <v>56768.95381171421</v>
      </c>
      <c r="N130" s="39">
        <v>12972.434386967647</v>
      </c>
      <c r="O130" s="39">
        <v>2329568.592092762</v>
      </c>
      <c r="P130" s="39">
        <v>422459.61511771707</v>
      </c>
      <c r="Q130" s="39">
        <v>347037.3837827583</v>
      </c>
      <c r="R130" s="39">
        <v>147502.26285458292</v>
      </c>
      <c r="S130" s="39">
        <v>125655.7604329302</v>
      </c>
      <c r="T130" s="39">
        <v>533.8021123986681</v>
      </c>
      <c r="U130" s="39">
        <v>44103.31724905494</v>
      </c>
      <c r="V130" s="39">
        <v>5548.830851471082</v>
      </c>
      <c r="W130" s="39">
        <v>12144.16388987868</v>
      </c>
      <c r="X130" s="39">
        <v>31425.88341776366</v>
      </c>
      <c r="Y130" s="39">
        <v>56768.95381171421</v>
      </c>
      <c r="Z130" s="39">
        <v>12495.889027863452</v>
      </c>
      <c r="AA130" s="39">
        <v>476.5453591041944</v>
      </c>
      <c r="AB130" s="39"/>
      <c r="AC130" s="39"/>
      <c r="AD130" s="39"/>
      <c r="AE130" s="39"/>
      <c r="AF130" s="39"/>
      <c r="AG130" s="39"/>
      <c r="AH130"/>
      <c r="AI130"/>
      <c r="AJ130"/>
      <c r="AK130"/>
      <c r="AL130"/>
      <c r="AM130"/>
      <c r="AN130"/>
    </row>
    <row r="131" spans="1:40" s="92" customFormat="1" ht="11.25">
      <c r="A131" s="151"/>
      <c r="B131" s="171"/>
      <c r="C131" s="172"/>
      <c r="D131" s="16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/>
      <c r="AI131"/>
      <c r="AJ131"/>
      <c r="AK131"/>
      <c r="AL131"/>
      <c r="AM131"/>
      <c r="AN131"/>
    </row>
    <row r="132" spans="1:40" s="92" customFormat="1" ht="21">
      <c r="A132" s="151">
        <v>85</v>
      </c>
      <c r="B132" s="171" t="s">
        <v>1202</v>
      </c>
      <c r="C132" s="174" t="s">
        <v>1203</v>
      </c>
      <c r="D132" s="161" t="s">
        <v>852</v>
      </c>
      <c r="E132" s="39">
        <f aca="true" t="shared" si="19" ref="E132:AA132">(E124+E126+E127+E128+E129+E130)</f>
        <v>122416498</v>
      </c>
      <c r="F132" s="39">
        <f t="shared" si="19"/>
        <v>74769443.3074404</v>
      </c>
      <c r="G132" s="39">
        <f t="shared" si="19"/>
        <v>14622855.752787525</v>
      </c>
      <c r="H132" s="39">
        <f t="shared" si="19"/>
        <v>13875186.540875252</v>
      </c>
      <c r="I132" s="39">
        <f t="shared" si="19"/>
        <v>7363281.386946909</v>
      </c>
      <c r="J132" s="39">
        <f t="shared" si="19"/>
        <v>7557301.009117621</v>
      </c>
      <c r="K132" s="39">
        <f t="shared" si="19"/>
        <v>1205379.9801637009</v>
      </c>
      <c r="L132" s="39">
        <f t="shared" si="19"/>
        <v>1239478.720323419</v>
      </c>
      <c r="M132" s="39">
        <f t="shared" si="19"/>
        <v>1462377.8908013767</v>
      </c>
      <c r="N132" s="39">
        <f t="shared" si="19"/>
        <v>321193.41154380364</v>
      </c>
      <c r="O132" s="39">
        <f t="shared" si="19"/>
        <v>74769443.3074404</v>
      </c>
      <c r="P132" s="39">
        <f t="shared" si="19"/>
        <v>14622855.752787525</v>
      </c>
      <c r="Q132" s="39">
        <f t="shared" si="19"/>
        <v>13875186.540875252</v>
      </c>
      <c r="R132" s="39">
        <f t="shared" si="19"/>
        <v>7363281.386946909</v>
      </c>
      <c r="S132" s="39">
        <f t="shared" si="19"/>
        <v>6248616.530652687</v>
      </c>
      <c r="T132" s="39">
        <f t="shared" si="19"/>
        <v>20202.860738241267</v>
      </c>
      <c r="U132" s="39">
        <f t="shared" si="19"/>
        <v>1288481.6177266936</v>
      </c>
      <c r="V132" s="39">
        <f t="shared" si="19"/>
        <v>143203.97678483103</v>
      </c>
      <c r="W132" s="39">
        <f t="shared" si="19"/>
        <v>1239478.720323419</v>
      </c>
      <c r="X132" s="39">
        <f t="shared" si="19"/>
        <v>1062176.00337887</v>
      </c>
      <c r="Y132" s="39">
        <f t="shared" si="19"/>
        <v>1462377.8908013767</v>
      </c>
      <c r="Z132" s="39">
        <f t="shared" si="19"/>
        <v>292895.1515245255</v>
      </c>
      <c r="AA132" s="39">
        <f t="shared" si="19"/>
        <v>28298.260019278136</v>
      </c>
      <c r="AB132" s="39"/>
      <c r="AC132" s="39"/>
      <c r="AD132" s="39"/>
      <c r="AE132" s="39"/>
      <c r="AF132" s="39"/>
      <c r="AG132" s="39"/>
      <c r="AH132"/>
      <c r="AI132"/>
      <c r="AJ132"/>
      <c r="AK132"/>
      <c r="AL132"/>
      <c r="AM132"/>
      <c r="AN132"/>
    </row>
    <row r="133" spans="1:40" s="92" customFormat="1" ht="11.25">
      <c r="A133" s="151"/>
      <c r="B133" s="171"/>
      <c r="C133" s="172"/>
      <c r="D133" s="161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/>
      <c r="AI133"/>
      <c r="AJ133"/>
      <c r="AK133"/>
      <c r="AL133"/>
      <c r="AM133"/>
      <c r="AN133"/>
    </row>
    <row r="134" spans="1:40" s="92" customFormat="1" ht="11.25">
      <c r="A134" s="151">
        <v>86</v>
      </c>
      <c r="B134" s="171" t="s">
        <v>1204</v>
      </c>
      <c r="C134" s="158" t="s">
        <v>1205</v>
      </c>
      <c r="D134" s="161" t="s">
        <v>933</v>
      </c>
      <c r="E134" s="39">
        <v>1784058</v>
      </c>
      <c r="F134" s="39">
        <v>940116.9417556727</v>
      </c>
      <c r="G134" s="39">
        <v>215660.95937167935</v>
      </c>
      <c r="H134" s="39">
        <v>257642.9672655108</v>
      </c>
      <c r="I134" s="39">
        <v>168344.24539284618</v>
      </c>
      <c r="J134" s="39">
        <v>156313.22097049284</v>
      </c>
      <c r="K134" s="39">
        <v>1.570245799474458E-18</v>
      </c>
      <c r="L134" s="39">
        <v>38553.4610407834</v>
      </c>
      <c r="M134" s="39">
        <v>6746.752392100618</v>
      </c>
      <c r="N134" s="39">
        <v>679.4518109144724</v>
      </c>
      <c r="O134" s="39">
        <v>940116.9417556727</v>
      </c>
      <c r="P134" s="39">
        <v>215660.95937167935</v>
      </c>
      <c r="Q134" s="39">
        <v>257642.9672655108</v>
      </c>
      <c r="R134" s="39">
        <v>168344.24539284618</v>
      </c>
      <c r="S134" s="39">
        <v>142453.8528115115</v>
      </c>
      <c r="T134" s="39">
        <v>352.2861777145247</v>
      </c>
      <c r="U134" s="39">
        <v>13507.081981266841</v>
      </c>
      <c r="V134" s="39">
        <v>8.887943506392382E-20</v>
      </c>
      <c r="W134" s="39">
        <v>38553.4610407834</v>
      </c>
      <c r="X134" s="39">
        <v>1.4813663644105341E-18</v>
      </c>
      <c r="Y134" s="39">
        <v>6746.752392100618</v>
      </c>
      <c r="Z134" s="39">
        <v>0</v>
      </c>
      <c r="AA134" s="39">
        <v>679.4518109144724</v>
      </c>
      <c r="AB134" s="39"/>
      <c r="AC134" s="39"/>
      <c r="AD134" s="39"/>
      <c r="AE134" s="39"/>
      <c r="AF134" s="39"/>
      <c r="AG134" s="39"/>
      <c r="AH134"/>
      <c r="AI134"/>
      <c r="AJ134"/>
      <c r="AK134"/>
      <c r="AL134"/>
      <c r="AM134"/>
      <c r="AN134"/>
    </row>
    <row r="135" spans="1:40" s="92" customFormat="1" ht="11.25">
      <c r="A135" s="151">
        <v>87</v>
      </c>
      <c r="B135" s="171" t="s">
        <v>1206</v>
      </c>
      <c r="C135" s="158" t="s">
        <v>1207</v>
      </c>
      <c r="D135" s="161" t="s">
        <v>933</v>
      </c>
      <c r="E135" s="39">
        <v>62894</v>
      </c>
      <c r="F135" s="39">
        <v>33142.26047291135</v>
      </c>
      <c r="G135" s="39">
        <v>7602.768732138978</v>
      </c>
      <c r="H135" s="39">
        <v>9082.774653737173</v>
      </c>
      <c r="I135" s="39">
        <v>5934.6966128554495</v>
      </c>
      <c r="J135" s="39">
        <v>5510.562840287802</v>
      </c>
      <c r="K135" s="39">
        <v>5.535640618867019E-20</v>
      </c>
      <c r="L135" s="39">
        <v>1359.1381999346609</v>
      </c>
      <c r="M135" s="39">
        <v>237.84554366997946</v>
      </c>
      <c r="N135" s="39">
        <v>23.95294446461652</v>
      </c>
      <c r="O135" s="39">
        <v>33142.26047291135</v>
      </c>
      <c r="P135" s="39">
        <v>7602.768732138978</v>
      </c>
      <c r="Q135" s="39">
        <v>9082.774653737173</v>
      </c>
      <c r="R135" s="39">
        <v>5934.6966128554495</v>
      </c>
      <c r="S135" s="39">
        <v>5021.973847670424</v>
      </c>
      <c r="T135" s="39">
        <v>12.41926375777991</v>
      </c>
      <c r="U135" s="39">
        <v>476.16972885959797</v>
      </c>
      <c r="V135" s="39">
        <v>3.1332967812203554E-21</v>
      </c>
      <c r="W135" s="39">
        <v>1359.1381999346609</v>
      </c>
      <c r="X135" s="39">
        <v>5.2223109407449834E-20</v>
      </c>
      <c r="Y135" s="39">
        <v>237.84554366997946</v>
      </c>
      <c r="Z135" s="39">
        <v>0</v>
      </c>
      <c r="AA135" s="39">
        <v>23.95294446461652</v>
      </c>
      <c r="AB135" s="39"/>
      <c r="AC135" s="39"/>
      <c r="AD135" s="39"/>
      <c r="AE135" s="39"/>
      <c r="AF135" s="39"/>
      <c r="AG135" s="39"/>
      <c r="AH135"/>
      <c r="AI135"/>
      <c r="AJ135"/>
      <c r="AK135"/>
      <c r="AL135"/>
      <c r="AM135"/>
      <c r="AN135"/>
    </row>
    <row r="136" spans="1:40" s="92" customFormat="1" ht="11.25">
      <c r="A136" s="151">
        <v>88</v>
      </c>
      <c r="B136" s="171" t="s">
        <v>1208</v>
      </c>
      <c r="C136" s="158" t="s">
        <v>1209</v>
      </c>
      <c r="D136" s="161" t="s">
        <v>967</v>
      </c>
      <c r="E136" s="39">
        <v>19121769</v>
      </c>
      <c r="F136" s="39">
        <v>12200987.886595722</v>
      </c>
      <c r="G136" s="39">
        <v>2260698.0531284683</v>
      </c>
      <c r="H136" s="39">
        <v>1885621.3564432906</v>
      </c>
      <c r="I136" s="39">
        <v>1001827.3950763334</v>
      </c>
      <c r="J136" s="39">
        <v>1034610.3932297679</v>
      </c>
      <c r="K136" s="39">
        <v>179313.48510453786</v>
      </c>
      <c r="L136" s="39">
        <v>197870.5759530791</v>
      </c>
      <c r="M136" s="39">
        <v>316794.65271809825</v>
      </c>
      <c r="N136" s="39">
        <v>44045.2017506996</v>
      </c>
      <c r="O136" s="39">
        <v>12200987.886595722</v>
      </c>
      <c r="P136" s="39">
        <v>2260698.0531284683</v>
      </c>
      <c r="Q136" s="39">
        <v>1885621.3564432906</v>
      </c>
      <c r="R136" s="39">
        <v>1001827.3950763334</v>
      </c>
      <c r="S136" s="39">
        <v>849860.2812655603</v>
      </c>
      <c r="T136" s="39">
        <v>2684.844415648016</v>
      </c>
      <c r="U136" s="39">
        <v>182065.26754855958</v>
      </c>
      <c r="V136" s="39">
        <v>21505.65607940046</v>
      </c>
      <c r="W136" s="39">
        <v>197870.5759530791</v>
      </c>
      <c r="X136" s="39">
        <v>157807.82902513738</v>
      </c>
      <c r="Y136" s="39">
        <v>316794.65271809825</v>
      </c>
      <c r="Z136" s="39">
        <v>38395.16790064594</v>
      </c>
      <c r="AA136" s="39">
        <v>5650.033850053657</v>
      </c>
      <c r="AB136" s="39"/>
      <c r="AC136" s="39"/>
      <c r="AD136" s="39"/>
      <c r="AE136" s="39"/>
      <c r="AF136" s="39"/>
      <c r="AG136" s="39"/>
      <c r="AH136"/>
      <c r="AI136"/>
      <c r="AJ136"/>
      <c r="AK136"/>
      <c r="AL136"/>
      <c r="AM136"/>
      <c r="AN136"/>
    </row>
    <row r="137" spans="1:40" s="92" customFormat="1" ht="11.25">
      <c r="A137" s="151">
        <v>89</v>
      </c>
      <c r="B137" s="173" t="s">
        <v>1210</v>
      </c>
      <c r="C137" s="160" t="s">
        <v>1211</v>
      </c>
      <c r="D137" s="161" t="s">
        <v>933</v>
      </c>
      <c r="E137" s="39">
        <v>46030</v>
      </c>
      <c r="F137" s="39">
        <v>24255.70403485403</v>
      </c>
      <c r="G137" s="39">
        <v>5564.210333900804</v>
      </c>
      <c r="H137" s="39">
        <v>6647.376813551724</v>
      </c>
      <c r="I137" s="39">
        <v>4343.404539220535</v>
      </c>
      <c r="J137" s="39">
        <v>4032.9953181296705</v>
      </c>
      <c r="K137" s="39">
        <v>4.051348899520604E-20</v>
      </c>
      <c r="L137" s="39">
        <v>994.7074656245816</v>
      </c>
      <c r="M137" s="39">
        <v>174.07114152588727</v>
      </c>
      <c r="N137" s="39">
        <v>17.53035319277353</v>
      </c>
      <c r="O137" s="39">
        <v>24255.70403485403</v>
      </c>
      <c r="P137" s="39">
        <v>5564.210333900804</v>
      </c>
      <c r="Q137" s="39">
        <v>6647.376813551724</v>
      </c>
      <c r="R137" s="39">
        <v>4343.404539220535</v>
      </c>
      <c r="S137" s="39">
        <v>3675.4134926744937</v>
      </c>
      <c r="T137" s="39">
        <v>9.08924079833703</v>
      </c>
      <c r="U137" s="39">
        <v>348.49258465684</v>
      </c>
      <c r="V137" s="39">
        <v>2.293154368295433E-21</v>
      </c>
      <c r="W137" s="39">
        <v>994.7074656245816</v>
      </c>
      <c r="X137" s="39">
        <v>3.822033462691061E-20</v>
      </c>
      <c r="Y137" s="39">
        <v>174.07114152588727</v>
      </c>
      <c r="Z137" s="39">
        <v>0</v>
      </c>
      <c r="AA137" s="39">
        <v>17.53035319277353</v>
      </c>
      <c r="AB137" s="39"/>
      <c r="AC137" s="39"/>
      <c r="AD137" s="39"/>
      <c r="AE137" s="39"/>
      <c r="AF137" s="39"/>
      <c r="AG137" s="39"/>
      <c r="AH137"/>
      <c r="AI137"/>
      <c r="AJ137"/>
      <c r="AK137"/>
      <c r="AL137"/>
      <c r="AM137"/>
      <c r="AN137"/>
    </row>
    <row r="138" spans="1:40" s="92" customFormat="1" ht="11.25">
      <c r="A138" s="151">
        <v>90</v>
      </c>
      <c r="B138" s="171" t="s">
        <v>1212</v>
      </c>
      <c r="C138" s="160" t="s">
        <v>1213</v>
      </c>
      <c r="D138" s="161" t="s">
        <v>852</v>
      </c>
      <c r="E138" s="39">
        <f aca="true" t="shared" si="20" ref="E138:AA138">(E134+E135+E136+E137)</f>
        <v>21014751</v>
      </c>
      <c r="F138" s="39">
        <f t="shared" si="20"/>
        <v>13198502.79285916</v>
      </c>
      <c r="G138" s="39">
        <f t="shared" si="20"/>
        <v>2489525.9915661877</v>
      </c>
      <c r="H138" s="39">
        <f t="shared" si="20"/>
        <v>2158994.4751760904</v>
      </c>
      <c r="I138" s="39">
        <f t="shared" si="20"/>
        <v>1180449.7416212556</v>
      </c>
      <c r="J138" s="39">
        <f t="shared" si="20"/>
        <v>1200467.1723586782</v>
      </c>
      <c r="K138" s="39">
        <f t="shared" si="20"/>
        <v>179313.48510453786</v>
      </c>
      <c r="L138" s="39">
        <f t="shared" si="20"/>
        <v>238777.88265942174</v>
      </c>
      <c r="M138" s="39">
        <f t="shared" si="20"/>
        <v>323953.3217953947</v>
      </c>
      <c r="N138" s="39">
        <f t="shared" si="20"/>
        <v>44766.13685927146</v>
      </c>
      <c r="O138" s="39">
        <f t="shared" si="20"/>
        <v>13198502.79285916</v>
      </c>
      <c r="P138" s="39">
        <f t="shared" si="20"/>
        <v>2489525.9915661877</v>
      </c>
      <c r="Q138" s="39">
        <f t="shared" si="20"/>
        <v>2158994.4751760904</v>
      </c>
      <c r="R138" s="39">
        <f t="shared" si="20"/>
        <v>1180449.7416212556</v>
      </c>
      <c r="S138" s="39">
        <f t="shared" si="20"/>
        <v>1001011.5214174166</v>
      </c>
      <c r="T138" s="39">
        <f t="shared" si="20"/>
        <v>3058.6390979186576</v>
      </c>
      <c r="U138" s="39">
        <f t="shared" si="20"/>
        <v>196397.01184334286</v>
      </c>
      <c r="V138" s="39">
        <f t="shared" si="20"/>
        <v>21505.65607940046</v>
      </c>
      <c r="W138" s="39">
        <f t="shared" si="20"/>
        <v>238777.88265942174</v>
      </c>
      <c r="X138" s="39">
        <f t="shared" si="20"/>
        <v>157807.82902513738</v>
      </c>
      <c r="Y138" s="39">
        <f t="shared" si="20"/>
        <v>323953.3217953947</v>
      </c>
      <c r="Z138" s="39">
        <f t="shared" si="20"/>
        <v>38395.16790064594</v>
      </c>
      <c r="AA138" s="39">
        <f t="shared" si="20"/>
        <v>6370.96895862552</v>
      </c>
      <c r="AB138" s="39"/>
      <c r="AC138" s="39"/>
      <c r="AD138" s="39"/>
      <c r="AE138" s="39"/>
      <c r="AF138" s="39"/>
      <c r="AG138" s="39"/>
      <c r="AH138"/>
      <c r="AI138"/>
      <c r="AJ138"/>
      <c r="AK138"/>
      <c r="AL138"/>
      <c r="AM138"/>
      <c r="AN138"/>
    </row>
    <row r="139" spans="1:40" s="92" customFormat="1" ht="11.25">
      <c r="A139" s="151"/>
      <c r="B139" s="171"/>
      <c r="C139" s="158"/>
      <c r="D139" s="161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/>
      <c r="AI139"/>
      <c r="AJ139"/>
      <c r="AK139"/>
      <c r="AL139"/>
      <c r="AM139"/>
      <c r="AN139"/>
    </row>
    <row r="140" spans="1:40" s="92" customFormat="1" ht="11.25">
      <c r="A140" s="151">
        <v>91</v>
      </c>
      <c r="B140" s="175" t="s">
        <v>1214</v>
      </c>
      <c r="C140" s="158" t="s">
        <v>1215</v>
      </c>
      <c r="D140" s="161" t="s">
        <v>933</v>
      </c>
      <c r="E140" s="39">
        <v>47687</v>
      </c>
      <c r="F140" s="39">
        <v>25128.86722376893</v>
      </c>
      <c r="G140" s="39">
        <v>5764.512235340595</v>
      </c>
      <c r="H140" s="39">
        <v>6886.670825718901</v>
      </c>
      <c r="I140" s="39">
        <v>4499.759553808595</v>
      </c>
      <c r="J140" s="39">
        <v>4178.176140248742</v>
      </c>
      <c r="K140" s="39">
        <v>4.197190418671281E-20</v>
      </c>
      <c r="L140" s="39">
        <v>1030.5152055885167</v>
      </c>
      <c r="M140" s="39">
        <v>180.33740008570467</v>
      </c>
      <c r="N140" s="39">
        <v>18.161415440012846</v>
      </c>
      <c r="O140" s="39">
        <v>25128.86722376893</v>
      </c>
      <c r="P140" s="39">
        <v>5764.512235340595</v>
      </c>
      <c r="Q140" s="39">
        <v>6886.670825718901</v>
      </c>
      <c r="R140" s="39">
        <v>4499.759553808595</v>
      </c>
      <c r="S140" s="39">
        <v>3807.7219905533043</v>
      </c>
      <c r="T140" s="39">
        <v>9.416437670004303</v>
      </c>
      <c r="U140" s="39">
        <v>361.037712025434</v>
      </c>
      <c r="V140" s="39">
        <v>2.375703940058751E-21</v>
      </c>
      <c r="W140" s="39">
        <v>1030.5152055885167</v>
      </c>
      <c r="X140" s="39">
        <v>3.9596200246654054E-20</v>
      </c>
      <c r="Y140" s="39">
        <v>180.33740008570467</v>
      </c>
      <c r="Z140" s="39">
        <v>0</v>
      </c>
      <c r="AA140" s="39">
        <v>18.161415440012846</v>
      </c>
      <c r="AB140" s="39"/>
      <c r="AC140" s="39"/>
      <c r="AD140" s="39"/>
      <c r="AE140" s="39"/>
      <c r="AF140" s="39"/>
      <c r="AG140" s="39"/>
      <c r="AH140"/>
      <c r="AI140"/>
      <c r="AJ140"/>
      <c r="AK140"/>
      <c r="AL140"/>
      <c r="AM140"/>
      <c r="AN140"/>
    </row>
    <row r="141" spans="1:40" s="92" customFormat="1" ht="11.25">
      <c r="A141" s="151">
        <v>92</v>
      </c>
      <c r="B141" s="175" t="s">
        <v>1216</v>
      </c>
      <c r="C141" s="158" t="s">
        <v>1217</v>
      </c>
      <c r="D141" s="164" t="s">
        <v>893</v>
      </c>
      <c r="E141" s="39">
        <v>182</v>
      </c>
      <c r="F141" s="39">
        <v>95.9056731336831</v>
      </c>
      <c r="G141" s="39">
        <v>22.00057094872792</v>
      </c>
      <c r="H141" s="39">
        <v>26.28334955608111</v>
      </c>
      <c r="I141" s="39">
        <v>17.173574324095966</v>
      </c>
      <c r="J141" s="39">
        <v>15.946233932209433</v>
      </c>
      <c r="K141" s="39">
        <v>0</v>
      </c>
      <c r="L141" s="39">
        <v>3.933016700927088</v>
      </c>
      <c r="M141" s="39">
        <v>0.6882673855683571</v>
      </c>
      <c r="N141" s="39">
        <v>0.06931401870703416</v>
      </c>
      <c r="O141" s="39">
        <v>95.9056731336831</v>
      </c>
      <c r="P141" s="39">
        <v>22.00057094872792</v>
      </c>
      <c r="Q141" s="39">
        <v>26.28334955608111</v>
      </c>
      <c r="R141" s="39">
        <v>17.173574324095966</v>
      </c>
      <c r="S141" s="39">
        <v>14.532375747702758</v>
      </c>
      <c r="T141" s="39">
        <v>0.03593834076248836</v>
      </c>
      <c r="U141" s="39">
        <v>1.3779198437441857</v>
      </c>
      <c r="V141" s="39">
        <v>0</v>
      </c>
      <c r="W141" s="39">
        <v>3.933016700927088</v>
      </c>
      <c r="X141" s="39">
        <v>0</v>
      </c>
      <c r="Y141" s="39">
        <v>0.6882673855683571</v>
      </c>
      <c r="Z141" s="39">
        <v>0</v>
      </c>
      <c r="AA141" s="39">
        <v>0.06931401870703416</v>
      </c>
      <c r="AB141" s="39"/>
      <c r="AC141" s="39"/>
      <c r="AD141" s="39"/>
      <c r="AE141" s="39"/>
      <c r="AF141" s="39"/>
      <c r="AG141" s="39"/>
      <c r="AH141"/>
      <c r="AI141"/>
      <c r="AJ141"/>
      <c r="AK141"/>
      <c r="AL141"/>
      <c r="AM141"/>
      <c r="AN141"/>
    </row>
    <row r="142" spans="1:40" s="92" customFormat="1" ht="11.25">
      <c r="A142" s="151">
        <v>93</v>
      </c>
      <c r="B142" s="171" t="s">
        <v>1218</v>
      </c>
      <c r="C142" s="158" t="s">
        <v>1219</v>
      </c>
      <c r="D142" s="161" t="s">
        <v>945</v>
      </c>
      <c r="E142" s="39">
        <v>1131780</v>
      </c>
      <c r="F142" s="39">
        <v>679455.960668155</v>
      </c>
      <c r="G142" s="39">
        <v>134888.76251764418</v>
      </c>
      <c r="H142" s="39">
        <v>131622.5141775399</v>
      </c>
      <c r="I142" s="39">
        <v>71160.2579238953</v>
      </c>
      <c r="J142" s="39">
        <v>72311.09215607926</v>
      </c>
      <c r="K142" s="39">
        <v>14634.543310422396</v>
      </c>
      <c r="L142" s="39">
        <v>12242.992457514722</v>
      </c>
      <c r="M142" s="39">
        <v>12374.333993893575</v>
      </c>
      <c r="N142" s="39">
        <v>3089.542794855673</v>
      </c>
      <c r="O142" s="39">
        <v>679455.960668155</v>
      </c>
      <c r="P142" s="39">
        <v>134888.76251764418</v>
      </c>
      <c r="Q142" s="39">
        <v>131622.5141775399</v>
      </c>
      <c r="R142" s="39">
        <v>71160.2579238953</v>
      </c>
      <c r="S142" s="39">
        <v>60371.995740030005</v>
      </c>
      <c r="T142" s="39">
        <v>190.97181358865203</v>
      </c>
      <c r="U142" s="39">
        <v>11748.124602460604</v>
      </c>
      <c r="V142" s="39">
        <v>1474.7495418957465</v>
      </c>
      <c r="W142" s="39">
        <v>12242.992457514722</v>
      </c>
      <c r="X142" s="39">
        <v>13159.793768526652</v>
      </c>
      <c r="Y142" s="39">
        <v>12374.333993893575</v>
      </c>
      <c r="Z142" s="39">
        <v>2824.5585443765103</v>
      </c>
      <c r="AA142" s="39">
        <v>264.98425047916226</v>
      </c>
      <c r="AB142" s="39"/>
      <c r="AC142" s="39"/>
      <c r="AD142" s="39"/>
      <c r="AE142" s="39"/>
      <c r="AF142" s="39"/>
      <c r="AG142" s="39"/>
      <c r="AH142"/>
      <c r="AI142"/>
      <c r="AJ142"/>
      <c r="AK142"/>
      <c r="AL142"/>
      <c r="AM142"/>
      <c r="AN142"/>
    </row>
    <row r="143" spans="1:40" s="92" customFormat="1" ht="11.25">
      <c r="A143" s="151">
        <v>94</v>
      </c>
      <c r="B143" s="173" t="s">
        <v>1220</v>
      </c>
      <c r="C143" s="160" t="s">
        <v>1221</v>
      </c>
      <c r="D143" s="161" t="s">
        <v>852</v>
      </c>
      <c r="E143" s="39">
        <f aca="true" t="shared" si="21" ref="E143:AA143">(E140+E141+E142)</f>
        <v>1179649</v>
      </c>
      <c r="F143" s="39">
        <f t="shared" si="21"/>
        <v>704680.7335650576</v>
      </c>
      <c r="G143" s="39">
        <f t="shared" si="21"/>
        <v>140675.2753239335</v>
      </c>
      <c r="H143" s="39">
        <f t="shared" si="21"/>
        <v>138535.4683528149</v>
      </c>
      <c r="I143" s="39">
        <f t="shared" si="21"/>
        <v>75677.19105202799</v>
      </c>
      <c r="J143" s="39">
        <f t="shared" si="21"/>
        <v>76505.21453026021</v>
      </c>
      <c r="K143" s="39">
        <f t="shared" si="21"/>
        <v>14634.543310422396</v>
      </c>
      <c r="L143" s="39">
        <f t="shared" si="21"/>
        <v>13277.440679804165</v>
      </c>
      <c r="M143" s="39">
        <f t="shared" si="21"/>
        <v>12555.359661364848</v>
      </c>
      <c r="N143" s="39">
        <f t="shared" si="21"/>
        <v>3107.773524314393</v>
      </c>
      <c r="O143" s="39">
        <f t="shared" si="21"/>
        <v>704680.7335650576</v>
      </c>
      <c r="P143" s="39">
        <f t="shared" si="21"/>
        <v>140675.2753239335</v>
      </c>
      <c r="Q143" s="39">
        <f t="shared" si="21"/>
        <v>138535.4683528149</v>
      </c>
      <c r="R143" s="39">
        <f t="shared" si="21"/>
        <v>75677.19105202799</v>
      </c>
      <c r="S143" s="39">
        <f t="shared" si="21"/>
        <v>64194.25010633101</v>
      </c>
      <c r="T143" s="39">
        <f t="shared" si="21"/>
        <v>200.4241895994188</v>
      </c>
      <c r="U143" s="39">
        <f t="shared" si="21"/>
        <v>12110.540234329783</v>
      </c>
      <c r="V143" s="39">
        <f t="shared" si="21"/>
        <v>1474.7495418957465</v>
      </c>
      <c r="W143" s="39">
        <f t="shared" si="21"/>
        <v>13277.440679804165</v>
      </c>
      <c r="X143" s="39">
        <f t="shared" si="21"/>
        <v>13159.793768526652</v>
      </c>
      <c r="Y143" s="39">
        <f t="shared" si="21"/>
        <v>12555.359661364848</v>
      </c>
      <c r="Z143" s="39">
        <f t="shared" si="21"/>
        <v>2824.5585443765103</v>
      </c>
      <c r="AA143" s="39">
        <f t="shared" si="21"/>
        <v>283.21497993788216</v>
      </c>
      <c r="AB143" s="39"/>
      <c r="AC143" s="39"/>
      <c r="AD143" s="39"/>
      <c r="AE143" s="39"/>
      <c r="AF143" s="39"/>
      <c r="AG143" s="39"/>
      <c r="AH143"/>
      <c r="AI143"/>
      <c r="AJ143"/>
      <c r="AK143"/>
      <c r="AL143"/>
      <c r="AM143"/>
      <c r="AN143"/>
    </row>
    <row r="144" spans="1:40" s="92" customFormat="1" ht="11.25">
      <c r="A144" s="151"/>
      <c r="B144" s="175"/>
      <c r="C144" s="158"/>
      <c r="D144" s="161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/>
      <c r="AI144"/>
      <c r="AJ144"/>
      <c r="AK144"/>
      <c r="AL144"/>
      <c r="AM144"/>
      <c r="AN144"/>
    </row>
    <row r="145" spans="1:40" s="92" customFormat="1" ht="11.25">
      <c r="A145" s="151">
        <v>95</v>
      </c>
      <c r="B145" s="175" t="s">
        <v>1222</v>
      </c>
      <c r="C145" s="160" t="s">
        <v>1223</v>
      </c>
      <c r="D145" s="161" t="s">
        <v>1224</v>
      </c>
      <c r="E145" s="39">
        <v>25800</v>
      </c>
      <c r="F145" s="39">
        <v>12403.43645793547</v>
      </c>
      <c r="G145" s="39">
        <v>2840.8160722137554</v>
      </c>
      <c r="H145" s="39">
        <v>3393.260095552292</v>
      </c>
      <c r="I145" s="39">
        <v>2216.6636277284592</v>
      </c>
      <c r="J145" s="39">
        <v>2056.8177129164333</v>
      </c>
      <c r="K145" s="39">
        <v>2149.355235200493</v>
      </c>
      <c r="L145" s="39">
        <v>506.9886272337373</v>
      </c>
      <c r="M145" s="39">
        <v>88.61471768729966</v>
      </c>
      <c r="N145" s="39">
        <v>144.0474535320603</v>
      </c>
      <c r="O145" s="39">
        <v>12403.43645793547</v>
      </c>
      <c r="P145" s="39">
        <v>2840.8160722137554</v>
      </c>
      <c r="Q145" s="39">
        <v>3393.260095552292</v>
      </c>
      <c r="R145" s="39">
        <v>2216.6636277284592</v>
      </c>
      <c r="S145" s="39">
        <v>1875.4101401445698</v>
      </c>
      <c r="T145" s="39">
        <v>4.611257945412816</v>
      </c>
      <c r="U145" s="39">
        <v>176.79631482645078</v>
      </c>
      <c r="V145" s="39">
        <v>121.45147240513475</v>
      </c>
      <c r="W145" s="39">
        <v>506.9886272337373</v>
      </c>
      <c r="X145" s="39">
        <v>2027.9037627953585</v>
      </c>
      <c r="Y145" s="39">
        <v>88.61471768729966</v>
      </c>
      <c r="Z145" s="39">
        <v>135.09565150811457</v>
      </c>
      <c r="AA145" s="39">
        <v>8.951802023945744</v>
      </c>
      <c r="AB145" s="39"/>
      <c r="AC145" s="39"/>
      <c r="AD145" s="39"/>
      <c r="AE145" s="39"/>
      <c r="AF145" s="39"/>
      <c r="AG145" s="39"/>
      <c r="AH145"/>
      <c r="AI145"/>
      <c r="AJ145"/>
      <c r="AK145"/>
      <c r="AL145"/>
      <c r="AM145"/>
      <c r="AN145"/>
    </row>
    <row r="146" spans="1:40" s="92" customFormat="1" ht="11.25">
      <c r="A146" s="151">
        <v>96</v>
      </c>
      <c r="B146" s="175" t="s">
        <v>1225</v>
      </c>
      <c r="C146" s="160" t="s">
        <v>1226</v>
      </c>
      <c r="D146" s="161" t="s">
        <v>964</v>
      </c>
      <c r="E146" s="39">
        <v>11200</v>
      </c>
      <c r="F146" s="39">
        <v>7379.306294653604</v>
      </c>
      <c r="G146" s="39">
        <v>1338.212966837155</v>
      </c>
      <c r="H146" s="39">
        <v>1099.3001705640497</v>
      </c>
      <c r="I146" s="39">
        <v>467.2386039428249</v>
      </c>
      <c r="J146" s="39">
        <v>539.4317746499509</v>
      </c>
      <c r="K146" s="39">
        <v>117.12372096537852</v>
      </c>
      <c r="L146" s="39">
        <v>38.468712765130846</v>
      </c>
      <c r="M146" s="39">
        <v>179.82535462815054</v>
      </c>
      <c r="N146" s="39">
        <v>41.092400993754204</v>
      </c>
      <c r="O146" s="39">
        <v>7379.306294653604</v>
      </c>
      <c r="P146" s="39">
        <v>1338.212966837155</v>
      </c>
      <c r="Q146" s="39">
        <v>1099.3001705640497</v>
      </c>
      <c r="R146" s="39">
        <v>467.2386039428249</v>
      </c>
      <c r="S146" s="39">
        <v>398.03607718166063</v>
      </c>
      <c r="T146" s="39">
        <v>1.6909093389622887</v>
      </c>
      <c r="U146" s="39">
        <v>139.70478812932788</v>
      </c>
      <c r="V146" s="39">
        <v>17.576869197675983</v>
      </c>
      <c r="W146" s="39">
        <v>38.468712765130846</v>
      </c>
      <c r="X146" s="39">
        <v>99.54685176770253</v>
      </c>
      <c r="Y146" s="39">
        <v>179.82535462815054</v>
      </c>
      <c r="Z146" s="39">
        <v>39.58286219757459</v>
      </c>
      <c r="AA146" s="39">
        <v>1.509538796179613</v>
      </c>
      <c r="AB146" s="39"/>
      <c r="AC146" s="39"/>
      <c r="AD146" s="39"/>
      <c r="AE146" s="39"/>
      <c r="AF146" s="39"/>
      <c r="AG146" s="39"/>
      <c r="AH146"/>
      <c r="AI146"/>
      <c r="AJ146"/>
      <c r="AK146"/>
      <c r="AL146"/>
      <c r="AM146"/>
      <c r="AN146"/>
    </row>
    <row r="147" spans="1:40" s="92" customFormat="1" ht="21">
      <c r="A147" s="151">
        <v>97</v>
      </c>
      <c r="B147" s="173" t="s">
        <v>1227</v>
      </c>
      <c r="C147" s="160" t="s">
        <v>1228</v>
      </c>
      <c r="D147" s="161" t="s">
        <v>852</v>
      </c>
      <c r="E147" s="39">
        <f aca="true" t="shared" si="22" ref="E147:AA147">(E145+E146)</f>
        <v>37000</v>
      </c>
      <c r="F147" s="39">
        <f t="shared" si="22"/>
        <v>19782.742752589074</v>
      </c>
      <c r="G147" s="39">
        <f t="shared" si="22"/>
        <v>4179.029039050911</v>
      </c>
      <c r="H147" s="39">
        <f t="shared" si="22"/>
        <v>4492.560266116342</v>
      </c>
      <c r="I147" s="39">
        <f t="shared" si="22"/>
        <v>2683.902231671284</v>
      </c>
      <c r="J147" s="39">
        <f t="shared" si="22"/>
        <v>2596.2494875663842</v>
      </c>
      <c r="K147" s="39">
        <f t="shared" si="22"/>
        <v>2266.4789561658718</v>
      </c>
      <c r="L147" s="39">
        <f t="shared" si="22"/>
        <v>545.4573399988682</v>
      </c>
      <c r="M147" s="39">
        <f t="shared" si="22"/>
        <v>268.4400723154502</v>
      </c>
      <c r="N147" s="39">
        <f t="shared" si="22"/>
        <v>185.1398545258145</v>
      </c>
      <c r="O147" s="39">
        <f t="shared" si="22"/>
        <v>19782.742752589074</v>
      </c>
      <c r="P147" s="39">
        <f t="shared" si="22"/>
        <v>4179.029039050911</v>
      </c>
      <c r="Q147" s="39">
        <f t="shared" si="22"/>
        <v>4492.560266116342</v>
      </c>
      <c r="R147" s="39">
        <f t="shared" si="22"/>
        <v>2683.902231671284</v>
      </c>
      <c r="S147" s="39">
        <f t="shared" si="22"/>
        <v>2273.4462173262305</v>
      </c>
      <c r="T147" s="39">
        <f t="shared" si="22"/>
        <v>6.302167284375105</v>
      </c>
      <c r="U147" s="39">
        <f t="shared" si="22"/>
        <v>316.50110295577866</v>
      </c>
      <c r="V147" s="39">
        <f t="shared" si="22"/>
        <v>139.02834160281074</v>
      </c>
      <c r="W147" s="39">
        <f t="shared" si="22"/>
        <v>545.4573399988682</v>
      </c>
      <c r="X147" s="39">
        <f t="shared" si="22"/>
        <v>2127.450614563061</v>
      </c>
      <c r="Y147" s="39">
        <f t="shared" si="22"/>
        <v>268.4400723154502</v>
      </c>
      <c r="Z147" s="39">
        <f t="shared" si="22"/>
        <v>174.67851370568917</v>
      </c>
      <c r="AA147" s="39">
        <f t="shared" si="22"/>
        <v>10.461340820125358</v>
      </c>
      <c r="AB147" s="39"/>
      <c r="AC147" s="39"/>
      <c r="AD147" s="39"/>
      <c r="AE147" s="39"/>
      <c r="AF147" s="39"/>
      <c r="AG147" s="39"/>
      <c r="AH147"/>
      <c r="AI147"/>
      <c r="AJ147"/>
      <c r="AK147"/>
      <c r="AL147"/>
      <c r="AM147"/>
      <c r="AN147"/>
    </row>
    <row r="148" spans="1:40" s="92" customFormat="1" ht="11.25">
      <c r="A148" s="151"/>
      <c r="B148" s="175"/>
      <c r="C148" s="158"/>
      <c r="D148" s="161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/>
      <c r="AI148"/>
      <c r="AJ148"/>
      <c r="AK148"/>
      <c r="AL148"/>
      <c r="AM148"/>
      <c r="AN148"/>
    </row>
    <row r="149" spans="1:40" s="92" customFormat="1" ht="11.25">
      <c r="A149" s="151">
        <v>98</v>
      </c>
      <c r="B149" s="173" t="s">
        <v>1229</v>
      </c>
      <c r="C149" s="160" t="s">
        <v>1230</v>
      </c>
      <c r="D149" s="161" t="s">
        <v>933</v>
      </c>
      <c r="E149" s="39">
        <v>453099</v>
      </c>
      <c r="F149" s="39">
        <v>238762.44280878396</v>
      </c>
      <c r="G149" s="39">
        <v>54771.630199437765</v>
      </c>
      <c r="H149" s="39">
        <v>65433.84285994944</v>
      </c>
      <c r="I149" s="39">
        <v>42754.55688282175</v>
      </c>
      <c r="J149" s="39">
        <v>39699.02554093495</v>
      </c>
      <c r="K149" s="39">
        <v>3.9879690093936264E-19</v>
      </c>
      <c r="L149" s="39">
        <v>9791.46117677672</v>
      </c>
      <c r="M149" s="39">
        <v>1713.4794732617424</v>
      </c>
      <c r="N149" s="39">
        <v>172.56105803372787</v>
      </c>
      <c r="O149" s="39">
        <v>238762.44280878396</v>
      </c>
      <c r="P149" s="39">
        <v>54771.630199437765</v>
      </c>
      <c r="Q149" s="39">
        <v>65433.84285994944</v>
      </c>
      <c r="R149" s="39">
        <v>42754.55688282175</v>
      </c>
      <c r="S149" s="39">
        <v>36179.14790608996</v>
      </c>
      <c r="T149" s="39">
        <v>89.47047396232264</v>
      </c>
      <c r="U149" s="39">
        <v>3430.4071608826757</v>
      </c>
      <c r="V149" s="39">
        <v>2.2572799285689603E-20</v>
      </c>
      <c r="W149" s="39">
        <v>9791.46117677672</v>
      </c>
      <c r="X149" s="39">
        <v>3.7622410165367305E-19</v>
      </c>
      <c r="Y149" s="39">
        <v>1713.4794732617424</v>
      </c>
      <c r="Z149" s="39">
        <v>0</v>
      </c>
      <c r="AA149" s="39">
        <v>172.56105803372787</v>
      </c>
      <c r="AB149" s="39"/>
      <c r="AC149" s="39"/>
      <c r="AD149" s="39"/>
      <c r="AE149" s="39"/>
      <c r="AF149" s="39"/>
      <c r="AG149" s="39"/>
      <c r="AH149"/>
      <c r="AI149"/>
      <c r="AJ149"/>
      <c r="AK149"/>
      <c r="AL149"/>
      <c r="AM149"/>
      <c r="AN149"/>
    </row>
    <row r="150" spans="1:40" s="92" customFormat="1" ht="11.25">
      <c r="A150" s="151">
        <v>99</v>
      </c>
      <c r="B150" s="173" t="s">
        <v>1231</v>
      </c>
      <c r="C150" s="160" t="s">
        <v>1232</v>
      </c>
      <c r="D150" s="164" t="s">
        <v>893</v>
      </c>
      <c r="E150" s="39">
        <v>248124</v>
      </c>
      <c r="F150" s="39">
        <v>130749.99582759333</v>
      </c>
      <c r="G150" s="39">
        <v>29993.789374077835</v>
      </c>
      <c r="H150" s="39">
        <v>35832.581457434455</v>
      </c>
      <c r="I150" s="39">
        <v>23413.054701054876</v>
      </c>
      <c r="J150" s="39">
        <v>21739.798616458975</v>
      </c>
      <c r="K150" s="39">
        <v>0</v>
      </c>
      <c r="L150" s="39">
        <v>5361.955142312268</v>
      </c>
      <c r="M150" s="39">
        <v>938.3277844877092</v>
      </c>
      <c r="N150" s="39">
        <v>94.49709658057222</v>
      </c>
      <c r="O150" s="39">
        <v>130749.99582759333</v>
      </c>
      <c r="P150" s="39">
        <v>29993.789374077835</v>
      </c>
      <c r="Q150" s="39">
        <v>35832.581457434455</v>
      </c>
      <c r="R150" s="39">
        <v>23413.054701054876</v>
      </c>
      <c r="S150" s="39">
        <v>19812.25934078571</v>
      </c>
      <c r="T150" s="39">
        <v>48.99541133709706</v>
      </c>
      <c r="U150" s="39">
        <v>1878.543864336167</v>
      </c>
      <c r="V150" s="39">
        <v>0</v>
      </c>
      <c r="W150" s="39">
        <v>5361.955142312268</v>
      </c>
      <c r="X150" s="39">
        <v>0</v>
      </c>
      <c r="Y150" s="39">
        <v>938.3277844877092</v>
      </c>
      <c r="Z150" s="39">
        <v>0</v>
      </c>
      <c r="AA150" s="39">
        <v>94.49709658057222</v>
      </c>
      <c r="AB150" s="39"/>
      <c r="AC150" s="39"/>
      <c r="AD150" s="39"/>
      <c r="AE150" s="39"/>
      <c r="AF150" s="39"/>
      <c r="AG150" s="39"/>
      <c r="AH150"/>
      <c r="AI150"/>
      <c r="AJ150"/>
      <c r="AK150"/>
      <c r="AL150"/>
      <c r="AM150"/>
      <c r="AN150"/>
    </row>
    <row r="151" spans="1:40" s="92" customFormat="1" ht="11.25">
      <c r="A151" s="151">
        <v>100</v>
      </c>
      <c r="B151" s="173" t="s">
        <v>1233</v>
      </c>
      <c r="C151" s="160" t="s">
        <v>1234</v>
      </c>
      <c r="D151" s="161" t="s">
        <v>967</v>
      </c>
      <c r="E151" s="39">
        <v>8180</v>
      </c>
      <c r="F151" s="39">
        <v>5219.395805500684</v>
      </c>
      <c r="G151" s="39">
        <v>967.0920130135905</v>
      </c>
      <c r="H151" s="39">
        <v>806.639945065026</v>
      </c>
      <c r="I151" s="39">
        <v>428.5664203831982</v>
      </c>
      <c r="J151" s="39">
        <v>442.59048504453233</v>
      </c>
      <c r="K151" s="39">
        <v>76.70756341398746</v>
      </c>
      <c r="L151" s="39">
        <v>84.64600274672219</v>
      </c>
      <c r="M151" s="39">
        <v>135.51990191043745</v>
      </c>
      <c r="N151" s="39">
        <v>18.84186292182082</v>
      </c>
      <c r="O151" s="39">
        <v>5219.395805500684</v>
      </c>
      <c r="P151" s="39">
        <v>967.0920130135905</v>
      </c>
      <c r="Q151" s="39">
        <v>806.639945065026</v>
      </c>
      <c r="R151" s="39">
        <v>428.5664203831982</v>
      </c>
      <c r="S151" s="39">
        <v>363.5572159015352</v>
      </c>
      <c r="T151" s="39">
        <v>1.1485353326881405</v>
      </c>
      <c r="U151" s="39">
        <v>77.88473381030896</v>
      </c>
      <c r="V151" s="39">
        <v>9.19979039227468</v>
      </c>
      <c r="W151" s="39">
        <v>84.64600274672219</v>
      </c>
      <c r="X151" s="39">
        <v>67.50777302171278</v>
      </c>
      <c r="Y151" s="39">
        <v>135.51990191043745</v>
      </c>
      <c r="Z151" s="39">
        <v>16.424864949852903</v>
      </c>
      <c r="AA151" s="39">
        <v>2.4169979719679135</v>
      </c>
      <c r="AB151" s="39"/>
      <c r="AC151" s="39"/>
      <c r="AD151" s="39"/>
      <c r="AE151" s="39"/>
      <c r="AF151" s="39"/>
      <c r="AG151" s="39"/>
      <c r="AH151"/>
      <c r="AI151"/>
      <c r="AJ151"/>
      <c r="AK151"/>
      <c r="AL151"/>
      <c r="AM151"/>
      <c r="AN151"/>
    </row>
    <row r="152" spans="1:40" s="92" customFormat="1" ht="21">
      <c r="A152" s="151">
        <v>101</v>
      </c>
      <c r="B152" s="173" t="s">
        <v>1235</v>
      </c>
      <c r="C152" s="160" t="s">
        <v>1236</v>
      </c>
      <c r="D152" s="161" t="s">
        <v>852</v>
      </c>
      <c r="E152" s="39">
        <f aca="true" t="shared" si="23" ref="E152:AA152">(E149+E150+E151)</f>
        <v>709403</v>
      </c>
      <c r="F152" s="39">
        <f t="shared" si="23"/>
        <v>374731.83444187796</v>
      </c>
      <c r="G152" s="39">
        <f t="shared" si="23"/>
        <v>85732.51158652919</v>
      </c>
      <c r="H152" s="39">
        <f t="shared" si="23"/>
        <v>102073.06426244891</v>
      </c>
      <c r="I152" s="39">
        <f t="shared" si="23"/>
        <v>66596.17800425983</v>
      </c>
      <c r="J152" s="39">
        <f t="shared" si="23"/>
        <v>61881.41464243845</v>
      </c>
      <c r="K152" s="39">
        <f t="shared" si="23"/>
        <v>76.70756341398746</v>
      </c>
      <c r="L152" s="39">
        <f t="shared" si="23"/>
        <v>15238.06232183571</v>
      </c>
      <c r="M152" s="39">
        <f t="shared" si="23"/>
        <v>2787.3271596598893</v>
      </c>
      <c r="N152" s="39">
        <f t="shared" si="23"/>
        <v>285.9000175361209</v>
      </c>
      <c r="O152" s="39">
        <f t="shared" si="23"/>
        <v>374731.83444187796</v>
      </c>
      <c r="P152" s="39">
        <f t="shared" si="23"/>
        <v>85732.51158652919</v>
      </c>
      <c r="Q152" s="39">
        <f t="shared" si="23"/>
        <v>102073.06426244891</v>
      </c>
      <c r="R152" s="39">
        <f t="shared" si="23"/>
        <v>66596.17800425983</v>
      </c>
      <c r="S152" s="39">
        <f t="shared" si="23"/>
        <v>56354.9644627772</v>
      </c>
      <c r="T152" s="39">
        <f t="shared" si="23"/>
        <v>139.61442063210785</v>
      </c>
      <c r="U152" s="39">
        <f t="shared" si="23"/>
        <v>5386.835759029152</v>
      </c>
      <c r="V152" s="39">
        <f t="shared" si="23"/>
        <v>9.19979039227468</v>
      </c>
      <c r="W152" s="39">
        <f t="shared" si="23"/>
        <v>15238.06232183571</v>
      </c>
      <c r="X152" s="39">
        <f t="shared" si="23"/>
        <v>67.50777302171278</v>
      </c>
      <c r="Y152" s="39">
        <f t="shared" si="23"/>
        <v>2787.3271596598893</v>
      </c>
      <c r="Z152" s="39">
        <f t="shared" si="23"/>
        <v>16.424864949852903</v>
      </c>
      <c r="AA152" s="39">
        <f t="shared" si="23"/>
        <v>269.475152586268</v>
      </c>
      <c r="AB152" s="39"/>
      <c r="AC152" s="39"/>
      <c r="AD152" s="39"/>
      <c r="AE152" s="39"/>
      <c r="AF152" s="39"/>
      <c r="AG152" s="39"/>
      <c r="AH152"/>
      <c r="AI152"/>
      <c r="AJ152"/>
      <c r="AK152"/>
      <c r="AL152"/>
      <c r="AM152"/>
      <c r="AN152"/>
    </row>
    <row r="153" spans="1:40" s="92" customFormat="1" ht="11.25">
      <c r="A153" s="151"/>
      <c r="B153" s="173"/>
      <c r="C153" s="160"/>
      <c r="D153" s="16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/>
      <c r="AI153"/>
      <c r="AJ153"/>
      <c r="AK153"/>
      <c r="AL153"/>
      <c r="AM153"/>
      <c r="AN153"/>
    </row>
    <row r="154" spans="1:40" s="92" customFormat="1" ht="11.25">
      <c r="A154" s="151">
        <v>102</v>
      </c>
      <c r="B154" s="173" t="s">
        <v>1237</v>
      </c>
      <c r="C154" s="160" t="s">
        <v>1238</v>
      </c>
      <c r="D154" s="161" t="s">
        <v>933</v>
      </c>
      <c r="E154" s="39">
        <v>2618916</v>
      </c>
      <c r="F154" s="39">
        <v>1380048.9113218286</v>
      </c>
      <c r="G154" s="39">
        <v>316580.47948768537</v>
      </c>
      <c r="H154" s="39">
        <v>378208.15761546005</v>
      </c>
      <c r="I154" s="39">
        <v>247121.695464638</v>
      </c>
      <c r="J154" s="39">
        <v>229460.69881761645</v>
      </c>
      <c r="K154" s="39">
        <v>2.305049414411667E-18</v>
      </c>
      <c r="L154" s="39">
        <v>56594.727287500915</v>
      </c>
      <c r="M154" s="39">
        <v>9903.925650237032</v>
      </c>
      <c r="N154" s="39">
        <v>997.4043550337972</v>
      </c>
      <c r="O154" s="39">
        <v>1380048.9113218286</v>
      </c>
      <c r="P154" s="39">
        <v>316580.47948768537</v>
      </c>
      <c r="Q154" s="39">
        <v>378208.15761546005</v>
      </c>
      <c r="R154" s="39">
        <v>247121.695464638</v>
      </c>
      <c r="S154" s="39">
        <v>209115.77672346547</v>
      </c>
      <c r="T154" s="39">
        <v>517.1400859139176</v>
      </c>
      <c r="U154" s="39">
        <v>19827.78200823708</v>
      </c>
      <c r="V154" s="39">
        <v>1.3047096818593965E-19</v>
      </c>
      <c r="W154" s="39">
        <v>56594.727287500915</v>
      </c>
      <c r="X154" s="39">
        <v>2.1745784462257272E-18</v>
      </c>
      <c r="Y154" s="39">
        <v>9903.925650237032</v>
      </c>
      <c r="Z154" s="39">
        <v>0</v>
      </c>
      <c r="AA154" s="39">
        <v>997.4043550337972</v>
      </c>
      <c r="AB154" s="39"/>
      <c r="AC154" s="39"/>
      <c r="AD154" s="39"/>
      <c r="AE154" s="39"/>
      <c r="AF154" s="39"/>
      <c r="AG154" s="39"/>
      <c r="AH154"/>
      <c r="AI154"/>
      <c r="AJ154"/>
      <c r="AK154"/>
      <c r="AL154"/>
      <c r="AM154"/>
      <c r="AN154"/>
    </row>
    <row r="155" spans="1:40" s="92" customFormat="1" ht="11.25">
      <c r="A155" s="151"/>
      <c r="B155" s="173"/>
      <c r="C155" s="160"/>
      <c r="D155" s="161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/>
      <c r="AI155"/>
      <c r="AJ155"/>
      <c r="AK155"/>
      <c r="AL155"/>
      <c r="AM155"/>
      <c r="AN155"/>
    </row>
    <row r="156" spans="1:40" s="92" customFormat="1" ht="11.25">
      <c r="A156" s="151">
        <v>103</v>
      </c>
      <c r="B156" s="173" t="s">
        <v>1239</v>
      </c>
      <c r="C156" s="160" t="s">
        <v>1240</v>
      </c>
      <c r="D156" s="161" t="s">
        <v>852</v>
      </c>
      <c r="E156" s="39">
        <f aca="true" t="shared" si="24" ref="E156:AA156">(E147+E152+E154)</f>
        <v>3365319</v>
      </c>
      <c r="F156" s="39">
        <f t="shared" si="24"/>
        <v>1774563.4885162956</v>
      </c>
      <c r="G156" s="39">
        <f t="shared" si="24"/>
        <v>406492.0201132655</v>
      </c>
      <c r="H156" s="39">
        <f t="shared" si="24"/>
        <v>484773.7821440253</v>
      </c>
      <c r="I156" s="39">
        <f t="shared" si="24"/>
        <v>316401.7757005691</v>
      </c>
      <c r="J156" s="39">
        <f t="shared" si="24"/>
        <v>293938.36294762127</v>
      </c>
      <c r="K156" s="39">
        <f t="shared" si="24"/>
        <v>2343.186519579859</v>
      </c>
      <c r="L156" s="39">
        <f t="shared" si="24"/>
        <v>72378.24694933549</v>
      </c>
      <c r="M156" s="39">
        <f t="shared" si="24"/>
        <v>12959.692882212372</v>
      </c>
      <c r="N156" s="39">
        <f t="shared" si="24"/>
        <v>1468.4442270957325</v>
      </c>
      <c r="O156" s="39">
        <f t="shared" si="24"/>
        <v>1774563.4885162956</v>
      </c>
      <c r="P156" s="39">
        <f t="shared" si="24"/>
        <v>406492.0201132655</v>
      </c>
      <c r="Q156" s="39">
        <f t="shared" si="24"/>
        <v>484773.7821440253</v>
      </c>
      <c r="R156" s="39">
        <f t="shared" si="24"/>
        <v>316401.7757005691</v>
      </c>
      <c r="S156" s="39">
        <f t="shared" si="24"/>
        <v>267744.1874035689</v>
      </c>
      <c r="T156" s="39">
        <f t="shared" si="24"/>
        <v>663.0566738304005</v>
      </c>
      <c r="U156" s="39">
        <f t="shared" si="24"/>
        <v>25531.118870222013</v>
      </c>
      <c r="V156" s="39">
        <f t="shared" si="24"/>
        <v>148.22813199508542</v>
      </c>
      <c r="W156" s="39">
        <f t="shared" si="24"/>
        <v>72378.24694933549</v>
      </c>
      <c r="X156" s="39">
        <f t="shared" si="24"/>
        <v>2194.958387584774</v>
      </c>
      <c r="Y156" s="39">
        <f t="shared" si="24"/>
        <v>12959.692882212372</v>
      </c>
      <c r="Z156" s="39">
        <f t="shared" si="24"/>
        <v>191.1033786555421</v>
      </c>
      <c r="AA156" s="39">
        <f t="shared" si="24"/>
        <v>1277.3408484401905</v>
      </c>
      <c r="AB156" s="39"/>
      <c r="AC156" s="39"/>
      <c r="AD156" s="39"/>
      <c r="AE156" s="39"/>
      <c r="AF156" s="39"/>
      <c r="AG156" s="39"/>
      <c r="AH156"/>
      <c r="AI156"/>
      <c r="AJ156"/>
      <c r="AK156"/>
      <c r="AL156"/>
      <c r="AM156"/>
      <c r="AN156"/>
    </row>
    <row r="157" spans="1:40" s="92" customFormat="1" ht="11.25">
      <c r="A157" s="151"/>
      <c r="B157" s="175"/>
      <c r="C157" s="158"/>
      <c r="D157" s="161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/>
      <c r="AI157"/>
      <c r="AJ157"/>
      <c r="AK157"/>
      <c r="AL157"/>
      <c r="AM157"/>
      <c r="AN157"/>
    </row>
    <row r="158" spans="1:40" s="92" customFormat="1" ht="11.25">
      <c r="A158" s="151">
        <v>104</v>
      </c>
      <c r="B158" s="171" t="s">
        <v>1241</v>
      </c>
      <c r="C158" s="158" t="s">
        <v>1242</v>
      </c>
      <c r="D158" s="161" t="s">
        <v>933</v>
      </c>
      <c r="E158" s="39">
        <v>10470556</v>
      </c>
      <c r="F158" s="39">
        <v>5517503.962988596</v>
      </c>
      <c r="G158" s="39">
        <v>1265704.4513770815</v>
      </c>
      <c r="H158" s="39">
        <v>1512094.9637061672</v>
      </c>
      <c r="I158" s="39">
        <v>988004.7894538954</v>
      </c>
      <c r="J158" s="39">
        <v>917395.2493203245</v>
      </c>
      <c r="K158" s="39">
        <v>9.21570183097303E-18</v>
      </c>
      <c r="L158" s="39">
        <v>226268.5253625952</v>
      </c>
      <c r="M158" s="39">
        <v>39596.385733885036</v>
      </c>
      <c r="N158" s="39">
        <v>3987.672057456312</v>
      </c>
      <c r="O158" s="39">
        <v>5517503.962988596</v>
      </c>
      <c r="P158" s="39">
        <v>1265704.4513770815</v>
      </c>
      <c r="Q158" s="39">
        <v>1512094.9637061672</v>
      </c>
      <c r="R158" s="39">
        <v>988004.7894538954</v>
      </c>
      <c r="S158" s="39">
        <v>836055.2421943054</v>
      </c>
      <c r="T158" s="39">
        <v>2067.5517005533916</v>
      </c>
      <c r="U158" s="39">
        <v>79272.45542546565</v>
      </c>
      <c r="V158" s="39">
        <v>5.216293988677374E-19</v>
      </c>
      <c r="W158" s="39">
        <v>226268.5253625952</v>
      </c>
      <c r="X158" s="39">
        <v>8.694072432105293E-18</v>
      </c>
      <c r="Y158" s="39">
        <v>39596.385733885036</v>
      </c>
      <c r="Z158" s="39">
        <v>0</v>
      </c>
      <c r="AA158" s="39">
        <v>3987.672057456312</v>
      </c>
      <c r="AB158" s="39"/>
      <c r="AC158" s="39"/>
      <c r="AD158" s="39"/>
      <c r="AE158" s="39"/>
      <c r="AF158" s="39"/>
      <c r="AG158" s="39"/>
      <c r="AH158"/>
      <c r="AI158"/>
      <c r="AJ158"/>
      <c r="AK158"/>
      <c r="AL158"/>
      <c r="AM158"/>
      <c r="AN158"/>
    </row>
    <row r="159" spans="1:40" s="92" customFormat="1" ht="11.25">
      <c r="A159" s="151"/>
      <c r="B159" s="176"/>
      <c r="C159" s="151"/>
      <c r="D159" s="152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/>
      <c r="AI159"/>
      <c r="AJ159"/>
      <c r="AK159"/>
      <c r="AL159"/>
      <c r="AM159"/>
      <c r="AN159"/>
    </row>
    <row r="160" spans="1:40" s="92" customFormat="1" ht="21">
      <c r="A160" s="151">
        <v>105</v>
      </c>
      <c r="B160" s="171" t="s">
        <v>1243</v>
      </c>
      <c r="C160" s="174" t="s">
        <v>1244</v>
      </c>
      <c r="D160" s="177" t="s">
        <v>852</v>
      </c>
      <c r="E160" s="39">
        <f aca="true" t="shared" si="25" ref="E160:AA160">(E138+E143+E156+E158)</f>
        <v>36030275</v>
      </c>
      <c r="F160" s="39">
        <f t="shared" si="25"/>
        <v>21195250.977929108</v>
      </c>
      <c r="G160" s="39">
        <f t="shared" si="25"/>
        <v>4302397.738380468</v>
      </c>
      <c r="H160" s="39">
        <f t="shared" si="25"/>
        <v>4294398.689379098</v>
      </c>
      <c r="I160" s="39">
        <f t="shared" si="25"/>
        <v>2560533.4978277483</v>
      </c>
      <c r="J160" s="39">
        <f t="shared" si="25"/>
        <v>2488305.9991568844</v>
      </c>
      <c r="K160" s="39">
        <f t="shared" si="25"/>
        <v>196291.2149345401</v>
      </c>
      <c r="L160" s="39">
        <f t="shared" si="25"/>
        <v>550702.0956511566</v>
      </c>
      <c r="M160" s="39">
        <f t="shared" si="25"/>
        <v>389064.76007285697</v>
      </c>
      <c r="N160" s="39">
        <f t="shared" si="25"/>
        <v>53330.02666813789</v>
      </c>
      <c r="O160" s="39">
        <f t="shared" si="25"/>
        <v>21195250.977929108</v>
      </c>
      <c r="P160" s="39">
        <f t="shared" si="25"/>
        <v>4302397.738380468</v>
      </c>
      <c r="Q160" s="39">
        <f t="shared" si="25"/>
        <v>4294398.689379098</v>
      </c>
      <c r="R160" s="39">
        <f t="shared" si="25"/>
        <v>2560533.4978277483</v>
      </c>
      <c r="S160" s="39">
        <f t="shared" si="25"/>
        <v>2169005.2011216218</v>
      </c>
      <c r="T160" s="39">
        <f t="shared" si="25"/>
        <v>5989.671661901868</v>
      </c>
      <c r="U160" s="39">
        <f t="shared" si="25"/>
        <v>313311.1263733603</v>
      </c>
      <c r="V160" s="39">
        <f t="shared" si="25"/>
        <v>23128.633753291295</v>
      </c>
      <c r="W160" s="39">
        <f t="shared" si="25"/>
        <v>550702.0956511566</v>
      </c>
      <c r="X160" s="39">
        <f t="shared" si="25"/>
        <v>173162.58118124882</v>
      </c>
      <c r="Y160" s="39">
        <f t="shared" si="25"/>
        <v>389064.76007285697</v>
      </c>
      <c r="Z160" s="39">
        <f t="shared" si="25"/>
        <v>41410.82982367799</v>
      </c>
      <c r="AA160" s="39">
        <f t="shared" si="25"/>
        <v>11919.196844459904</v>
      </c>
      <c r="AB160" s="39"/>
      <c r="AC160" s="39"/>
      <c r="AD160" s="39"/>
      <c r="AE160" s="39"/>
      <c r="AF160" s="39"/>
      <c r="AG160" s="39"/>
      <c r="AH160"/>
      <c r="AI160"/>
      <c r="AJ160"/>
      <c r="AK160"/>
      <c r="AL160"/>
      <c r="AM160"/>
      <c r="AN160"/>
    </row>
    <row r="161" spans="1:40" s="92" customFormat="1" ht="11.25">
      <c r="A161" s="151"/>
      <c r="B161" s="171"/>
      <c r="C161" s="172"/>
      <c r="D161" s="177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/>
      <c r="AI161"/>
      <c r="AJ161"/>
      <c r="AK161"/>
      <c r="AL161"/>
      <c r="AM161"/>
      <c r="AN161"/>
    </row>
    <row r="162" spans="1:40" s="92" customFormat="1" ht="11.25">
      <c r="A162" s="151">
        <v>106</v>
      </c>
      <c r="B162" s="171" t="s">
        <v>1245</v>
      </c>
      <c r="C162" s="174" t="s">
        <v>1246</v>
      </c>
      <c r="D162" s="177" t="s">
        <v>852</v>
      </c>
      <c r="E162" s="39">
        <f aca="true" t="shared" si="26" ref="E162:AA162">(E132+E160)</f>
        <v>158446773</v>
      </c>
      <c r="F162" s="39">
        <f t="shared" si="26"/>
        <v>95964694.28536952</v>
      </c>
      <c r="G162" s="39">
        <f t="shared" si="26"/>
        <v>18925253.491167992</v>
      </c>
      <c r="H162" s="39">
        <f t="shared" si="26"/>
        <v>18169585.230254352</v>
      </c>
      <c r="I162" s="39">
        <f t="shared" si="26"/>
        <v>9923814.884774657</v>
      </c>
      <c r="J162" s="39">
        <f t="shared" si="26"/>
        <v>10045607.008274505</v>
      </c>
      <c r="K162" s="39">
        <f t="shared" si="26"/>
        <v>1401671.1950982409</v>
      </c>
      <c r="L162" s="39">
        <f t="shared" si="26"/>
        <v>1790180.8159745755</v>
      </c>
      <c r="M162" s="39">
        <f t="shared" si="26"/>
        <v>1851442.6508742336</v>
      </c>
      <c r="N162" s="39">
        <f t="shared" si="26"/>
        <v>374523.4382119415</v>
      </c>
      <c r="O162" s="39">
        <f t="shared" si="26"/>
        <v>95964694.28536952</v>
      </c>
      <c r="P162" s="39">
        <f t="shared" si="26"/>
        <v>18925253.491167992</v>
      </c>
      <c r="Q162" s="39">
        <f t="shared" si="26"/>
        <v>18169585.230254352</v>
      </c>
      <c r="R162" s="39">
        <f t="shared" si="26"/>
        <v>9923814.884774657</v>
      </c>
      <c r="S162" s="39">
        <f t="shared" si="26"/>
        <v>8417621.731774308</v>
      </c>
      <c r="T162" s="39">
        <f t="shared" si="26"/>
        <v>26192.532400143136</v>
      </c>
      <c r="U162" s="39">
        <f t="shared" si="26"/>
        <v>1601792.7441000538</v>
      </c>
      <c r="V162" s="39">
        <f t="shared" si="26"/>
        <v>166332.61053812233</v>
      </c>
      <c r="W162" s="39">
        <f t="shared" si="26"/>
        <v>1790180.8159745755</v>
      </c>
      <c r="X162" s="39">
        <f t="shared" si="26"/>
        <v>1235338.5845601188</v>
      </c>
      <c r="Y162" s="39">
        <f t="shared" si="26"/>
        <v>1851442.6508742336</v>
      </c>
      <c r="Z162" s="39">
        <f t="shared" si="26"/>
        <v>334305.9813482035</v>
      </c>
      <c r="AA162" s="39">
        <f t="shared" si="26"/>
        <v>40217.45686373804</v>
      </c>
      <c r="AB162" s="39"/>
      <c r="AC162" s="39"/>
      <c r="AD162" s="39"/>
      <c r="AE162" s="39"/>
      <c r="AF162" s="39"/>
      <c r="AG162" s="39"/>
      <c r="AH162"/>
      <c r="AI162"/>
      <c r="AJ162"/>
      <c r="AK162"/>
      <c r="AL162"/>
      <c r="AM162"/>
      <c r="AN162"/>
    </row>
    <row r="163" spans="1:40" s="162" customFormat="1" ht="11.25">
      <c r="A163" s="158"/>
      <c r="B163" s="163"/>
      <c r="C163" s="158"/>
      <c r="D163" s="161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/>
      <c r="AI163"/>
      <c r="AJ163"/>
      <c r="AK163"/>
      <c r="AL163"/>
      <c r="AM163"/>
      <c r="AN163"/>
    </row>
    <row r="164" spans="1:40" s="92" customFormat="1" ht="21">
      <c r="A164" s="151"/>
      <c r="B164" s="151" t="s">
        <v>1247</v>
      </c>
      <c r="C164" s="151"/>
      <c r="D164" s="152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/>
      <c r="AI164"/>
      <c r="AJ164"/>
      <c r="AK164"/>
      <c r="AL164"/>
      <c r="AM164"/>
      <c r="AN164"/>
    </row>
    <row r="165" spans="1:40" s="92" customFormat="1" ht="11.25">
      <c r="A165" s="151">
        <v>107</v>
      </c>
      <c r="B165" s="173" t="s">
        <v>1248</v>
      </c>
      <c r="C165" s="174" t="s">
        <v>1249</v>
      </c>
      <c r="D165" s="169" t="s">
        <v>1149</v>
      </c>
      <c r="E165" s="39">
        <v>38232592</v>
      </c>
      <c r="F165" s="39">
        <v>23038459.70507189</v>
      </c>
      <c r="G165" s="39">
        <v>4554493.917707774</v>
      </c>
      <c r="H165" s="39">
        <v>4406109.47422768</v>
      </c>
      <c r="I165" s="39">
        <v>2380019.544410415</v>
      </c>
      <c r="J165" s="39">
        <v>2420482.361982552</v>
      </c>
      <c r="K165" s="39">
        <v>486287.75882224203</v>
      </c>
      <c r="L165" s="39">
        <v>412511.8991602427</v>
      </c>
      <c r="M165" s="39">
        <v>430829.4521948087</v>
      </c>
      <c r="N165" s="39">
        <v>103397.88642239204</v>
      </c>
      <c r="O165" s="39">
        <v>23038459.70507189</v>
      </c>
      <c r="P165" s="39">
        <v>4554493.917707774</v>
      </c>
      <c r="Q165" s="39">
        <v>4406109.47422768</v>
      </c>
      <c r="R165" s="39">
        <v>2380019.544410415</v>
      </c>
      <c r="S165" s="39">
        <v>2019186.2046759778</v>
      </c>
      <c r="T165" s="39">
        <v>6386.780433416939</v>
      </c>
      <c r="U165" s="39">
        <v>394909.3768731571</v>
      </c>
      <c r="V165" s="39">
        <v>49412.763525553826</v>
      </c>
      <c r="W165" s="39">
        <v>412511.8991602427</v>
      </c>
      <c r="X165" s="39">
        <v>436874.9952966882</v>
      </c>
      <c r="Y165" s="39">
        <v>430829.4521948087</v>
      </c>
      <c r="Z165" s="39">
        <v>94306.94940900452</v>
      </c>
      <c r="AA165" s="39">
        <v>9090.93701338752</v>
      </c>
      <c r="AB165" s="39"/>
      <c r="AC165" s="39"/>
      <c r="AD165" s="39"/>
      <c r="AE165" s="39"/>
      <c r="AF165" s="39"/>
      <c r="AG165" s="39"/>
      <c r="AH165"/>
      <c r="AI165"/>
      <c r="AJ165"/>
      <c r="AK165"/>
      <c r="AL165"/>
      <c r="AM165"/>
      <c r="AN165"/>
    </row>
    <row r="166" spans="1:40" s="92" customFormat="1" ht="11.25">
      <c r="A166" s="151"/>
      <c r="B166" s="171"/>
      <c r="C166" s="172"/>
      <c r="D166" s="161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/>
      <c r="AI166"/>
      <c r="AJ166"/>
      <c r="AK166"/>
      <c r="AL166"/>
      <c r="AM166"/>
      <c r="AN166"/>
    </row>
    <row r="167" spans="1:40" s="92" customFormat="1" ht="11.25">
      <c r="A167" s="151">
        <v>108</v>
      </c>
      <c r="B167" s="173" t="s">
        <v>1250</v>
      </c>
      <c r="C167" s="160" t="s">
        <v>1251</v>
      </c>
      <c r="D167" s="161" t="s">
        <v>1152</v>
      </c>
      <c r="E167" s="39">
        <v>5983271</v>
      </c>
      <c r="F167" s="39">
        <v>3833771.8788268706</v>
      </c>
      <c r="G167" s="39">
        <v>706495.6258761322</v>
      </c>
      <c r="H167" s="39">
        <v>580652.0205717243</v>
      </c>
      <c r="I167" s="39">
        <v>309071.77137207147</v>
      </c>
      <c r="J167" s="39">
        <v>319171.5735635923</v>
      </c>
      <c r="K167" s="39">
        <v>56096.47837715196</v>
      </c>
      <c r="L167" s="39">
        <v>62401.84600207343</v>
      </c>
      <c r="M167" s="39">
        <v>102079.58797330441</v>
      </c>
      <c r="N167" s="39">
        <v>13530.217437078361</v>
      </c>
      <c r="O167" s="39">
        <v>3833771.8788268706</v>
      </c>
      <c r="P167" s="39">
        <v>706495.6258761322</v>
      </c>
      <c r="Q167" s="39">
        <v>580652.0205717243</v>
      </c>
      <c r="R167" s="39">
        <v>309071.77137207147</v>
      </c>
      <c r="S167" s="39">
        <v>262169.31029667065</v>
      </c>
      <c r="T167" s="39">
        <v>823.8734093160468</v>
      </c>
      <c r="U167" s="39">
        <v>56178.38985760556</v>
      </c>
      <c r="V167" s="39">
        <v>6697.087700146843</v>
      </c>
      <c r="W167" s="39">
        <v>62401.84600207343</v>
      </c>
      <c r="X167" s="39">
        <v>49399.39067700512</v>
      </c>
      <c r="Y167" s="39">
        <v>102079.58797330441</v>
      </c>
      <c r="Z167" s="39">
        <v>11713.449646827934</v>
      </c>
      <c r="AA167" s="39">
        <v>1816.7677902504292</v>
      </c>
      <c r="AB167" s="39"/>
      <c r="AC167" s="39"/>
      <c r="AD167" s="39"/>
      <c r="AE167" s="39"/>
      <c r="AF167" s="39"/>
      <c r="AG167" s="39"/>
      <c r="AH167"/>
      <c r="AI167"/>
      <c r="AJ167"/>
      <c r="AK167"/>
      <c r="AL167"/>
      <c r="AM167"/>
      <c r="AN167"/>
    </row>
    <row r="168" spans="1:40" s="92" customFormat="1" ht="11.25">
      <c r="A168" s="151"/>
      <c r="B168" s="171"/>
      <c r="C168" s="158"/>
      <c r="D168" s="161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/>
      <c r="AI168"/>
      <c r="AJ168"/>
      <c r="AK168"/>
      <c r="AL168"/>
      <c r="AM168"/>
      <c r="AN168"/>
    </row>
    <row r="169" spans="1:40" s="92" customFormat="1" ht="11.25">
      <c r="A169" s="178">
        <v>109</v>
      </c>
      <c r="B169" s="135" t="s">
        <v>1252</v>
      </c>
      <c r="C169" s="124" t="s">
        <v>1253</v>
      </c>
      <c r="D169" s="179" t="s">
        <v>1254</v>
      </c>
      <c r="E169" s="39">
        <v>55292220</v>
      </c>
      <c r="F169" s="39">
        <v>29970970.364503127</v>
      </c>
      <c r="G169" s="39">
        <v>6791262.489687314</v>
      </c>
      <c r="H169" s="39">
        <v>7978081.4618792515</v>
      </c>
      <c r="I169" s="39">
        <v>4673275.926307344</v>
      </c>
      <c r="J169" s="39">
        <v>4249620.376254375</v>
      </c>
      <c r="K169" s="39">
        <v>257662.02058709826</v>
      </c>
      <c r="L169" s="39">
        <v>858704.8725151869</v>
      </c>
      <c r="M169" s="39">
        <v>512642.4882663045</v>
      </c>
      <c r="N169" s="39">
        <v>0</v>
      </c>
      <c r="O169" s="39">
        <v>29970970.364503127</v>
      </c>
      <c r="P169" s="39">
        <v>6791262.489687314</v>
      </c>
      <c r="Q169" s="39">
        <v>7978081.4618792515</v>
      </c>
      <c r="R169" s="39">
        <v>4673275.926307344</v>
      </c>
      <c r="S169" s="39">
        <v>3774596.333358618</v>
      </c>
      <c r="T169" s="39">
        <v>7686.057369270424</v>
      </c>
      <c r="U169" s="39">
        <v>467337.98552648665</v>
      </c>
      <c r="V169" s="39">
        <v>35595.16304980854</v>
      </c>
      <c r="W169" s="39">
        <v>858704.8725151869</v>
      </c>
      <c r="X169" s="39">
        <v>222066.8575372897</v>
      </c>
      <c r="Y169" s="39">
        <v>512642.4882663045</v>
      </c>
      <c r="Z169" s="39">
        <v>0</v>
      </c>
      <c r="AA169" s="39">
        <v>0</v>
      </c>
      <c r="AB169" s="39"/>
      <c r="AC169" s="39"/>
      <c r="AD169" s="39"/>
      <c r="AE169" s="39"/>
      <c r="AF169" s="39"/>
      <c r="AG169" s="39"/>
      <c r="AH169"/>
      <c r="AI169"/>
      <c r="AJ169"/>
      <c r="AK169"/>
      <c r="AL169"/>
      <c r="AM169"/>
      <c r="AN169"/>
    </row>
    <row r="170" spans="1:40" s="92" customFormat="1" ht="11.25">
      <c r="A170" s="178">
        <v>110</v>
      </c>
      <c r="B170" s="136" t="s">
        <v>1255</v>
      </c>
      <c r="C170" s="124" t="s">
        <v>1256</v>
      </c>
      <c r="D170" s="180" t="s">
        <v>1257</v>
      </c>
      <c r="E170" s="39">
        <v>31016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31016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31016</v>
      </c>
      <c r="AB170" s="39"/>
      <c r="AC170" s="39"/>
      <c r="AD170" s="39"/>
      <c r="AE170" s="39"/>
      <c r="AF170" s="39"/>
      <c r="AG170" s="39"/>
      <c r="AH170"/>
      <c r="AI170"/>
      <c r="AJ170"/>
      <c r="AK170"/>
      <c r="AL170"/>
      <c r="AM170"/>
      <c r="AN170"/>
    </row>
    <row r="171" spans="1:40" s="92" customFormat="1" ht="11.25">
      <c r="A171" s="178">
        <v>111</v>
      </c>
      <c r="B171" s="136" t="s">
        <v>1258</v>
      </c>
      <c r="C171" s="124" t="s">
        <v>1259</v>
      </c>
      <c r="D171" s="180" t="s">
        <v>1260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0</v>
      </c>
      <c r="AB171" s="39"/>
      <c r="AC171" s="39"/>
      <c r="AD171" s="39"/>
      <c r="AE171" s="39"/>
      <c r="AF171" s="39"/>
      <c r="AG171" s="39"/>
      <c r="AH171"/>
      <c r="AI171"/>
      <c r="AJ171"/>
      <c r="AK171"/>
      <c r="AL171"/>
      <c r="AM171"/>
      <c r="AN171"/>
    </row>
    <row r="172" spans="1:40" s="92" customFormat="1" ht="11.25">
      <c r="A172" s="178">
        <v>112</v>
      </c>
      <c r="B172" s="134" t="s">
        <v>1261</v>
      </c>
      <c r="C172" s="124" t="s">
        <v>1262</v>
      </c>
      <c r="D172" s="180" t="s">
        <v>1260</v>
      </c>
      <c r="E172" s="39">
        <v>232206</v>
      </c>
      <c r="F172" s="39">
        <v>130149.51322110262</v>
      </c>
      <c r="G172" s="39">
        <v>27930.862995532018</v>
      </c>
      <c r="H172" s="39">
        <v>30135.064151639304</v>
      </c>
      <c r="I172" s="39">
        <v>18539.339954025207</v>
      </c>
      <c r="J172" s="39">
        <v>17875.9359461885</v>
      </c>
      <c r="K172" s="39">
        <v>1173.9605794113659</v>
      </c>
      <c r="L172" s="39">
        <v>4023.507223553482</v>
      </c>
      <c r="M172" s="39">
        <v>2099.81958413999</v>
      </c>
      <c r="N172" s="39">
        <v>277.99634440751265</v>
      </c>
      <c r="O172" s="39">
        <v>130149.51322110262</v>
      </c>
      <c r="P172" s="39">
        <v>27930.862995532018</v>
      </c>
      <c r="Q172" s="39">
        <v>30135.064151639304</v>
      </c>
      <c r="R172" s="39">
        <v>18539.339954025207</v>
      </c>
      <c r="S172" s="39">
        <v>15817.92908821661</v>
      </c>
      <c r="T172" s="39">
        <v>42.352401961672115</v>
      </c>
      <c r="U172" s="39">
        <v>2015.6544560102145</v>
      </c>
      <c r="V172" s="39">
        <v>124.07281571906633</v>
      </c>
      <c r="W172" s="39">
        <v>4023.507223553482</v>
      </c>
      <c r="X172" s="39">
        <v>1049.8877636922996</v>
      </c>
      <c r="Y172" s="39">
        <v>2099.81958413999</v>
      </c>
      <c r="Z172" s="39">
        <v>198.438367845746</v>
      </c>
      <c r="AA172" s="39">
        <v>79.55797656176662</v>
      </c>
      <c r="AB172" s="39"/>
      <c r="AC172" s="39"/>
      <c r="AD172" s="39"/>
      <c r="AE172" s="39"/>
      <c r="AF172" s="39"/>
      <c r="AG172" s="39"/>
      <c r="AH172"/>
      <c r="AI172"/>
      <c r="AJ172"/>
      <c r="AK172"/>
      <c r="AL172"/>
      <c r="AM172"/>
      <c r="AN172"/>
    </row>
    <row r="173" spans="1:40" s="92" customFormat="1" ht="11.25">
      <c r="A173" s="178">
        <v>113</v>
      </c>
      <c r="B173" s="134" t="s">
        <v>1263</v>
      </c>
      <c r="C173" s="124" t="s">
        <v>1264</v>
      </c>
      <c r="D173" s="180" t="s">
        <v>847</v>
      </c>
      <c r="E173" s="39">
        <v>1719531</v>
      </c>
      <c r="F173" s="39">
        <v>790271.0369173435</v>
      </c>
      <c r="G173" s="39">
        <v>192676.2761584298</v>
      </c>
      <c r="H173" s="39">
        <v>231619.8257677731</v>
      </c>
      <c r="I173" s="39">
        <v>152596.16922546263</v>
      </c>
      <c r="J173" s="39">
        <v>145298.97426853888</v>
      </c>
      <c r="K173" s="39">
        <v>153533.71850966933</v>
      </c>
      <c r="L173" s="39">
        <v>36619.516544777405</v>
      </c>
      <c r="M173" s="39">
        <v>6678.51331687656</v>
      </c>
      <c r="N173" s="39">
        <v>10236.969291128891</v>
      </c>
      <c r="O173" s="39">
        <v>790271.0369173435</v>
      </c>
      <c r="P173" s="39">
        <v>192676.2761584298</v>
      </c>
      <c r="Q173" s="39">
        <v>231619.8257677731</v>
      </c>
      <c r="R173" s="39">
        <v>152596.16922546263</v>
      </c>
      <c r="S173" s="39">
        <v>129994.82920261771</v>
      </c>
      <c r="T173" s="39">
        <v>388.6929989090269</v>
      </c>
      <c r="U173" s="39">
        <v>14915.452067012155</v>
      </c>
      <c r="V173" s="39">
        <v>8690.352917339475</v>
      </c>
      <c r="W173" s="39">
        <v>36619.516544777405</v>
      </c>
      <c r="X173" s="39">
        <v>144843.36559232985</v>
      </c>
      <c r="Y173" s="39">
        <v>6678.51331687656</v>
      </c>
      <c r="Z173" s="39">
        <v>9634.10990866976</v>
      </c>
      <c r="AA173" s="39">
        <v>602.8593824591317</v>
      </c>
      <c r="AB173" s="39"/>
      <c r="AC173" s="39"/>
      <c r="AD173" s="39"/>
      <c r="AE173" s="39"/>
      <c r="AF173" s="39"/>
      <c r="AG173" s="39"/>
      <c r="AH173"/>
      <c r="AI173"/>
      <c r="AJ173"/>
      <c r="AK173"/>
      <c r="AL173"/>
      <c r="AM173"/>
      <c r="AN173"/>
    </row>
    <row r="174" spans="1:40" s="92" customFormat="1" ht="21">
      <c r="A174" s="178">
        <v>114</v>
      </c>
      <c r="B174" s="171" t="s">
        <v>1265</v>
      </c>
      <c r="C174" s="174" t="s">
        <v>1266</v>
      </c>
      <c r="D174" s="161" t="s">
        <v>852</v>
      </c>
      <c r="E174" s="39">
        <f aca="true" t="shared" si="27" ref="E174:AA174">(E169+E170+E171+E172+E173)</f>
        <v>57274973</v>
      </c>
      <c r="F174" s="39">
        <f t="shared" si="27"/>
        <v>30891390.914641574</v>
      </c>
      <c r="G174" s="39">
        <f t="shared" si="27"/>
        <v>7011869.628841276</v>
      </c>
      <c r="H174" s="39">
        <f t="shared" si="27"/>
        <v>8239836.351798664</v>
      </c>
      <c r="I174" s="39">
        <f t="shared" si="27"/>
        <v>4844411.435486832</v>
      </c>
      <c r="J174" s="39">
        <f t="shared" si="27"/>
        <v>4412795.286469103</v>
      </c>
      <c r="K174" s="39">
        <f t="shared" si="27"/>
        <v>412369.699676179</v>
      </c>
      <c r="L174" s="39">
        <f t="shared" si="27"/>
        <v>899347.8962835178</v>
      </c>
      <c r="M174" s="39">
        <f t="shared" si="27"/>
        <v>521420.821167321</v>
      </c>
      <c r="N174" s="39">
        <f t="shared" si="27"/>
        <v>41530.9656355364</v>
      </c>
      <c r="O174" s="39">
        <f t="shared" si="27"/>
        <v>30891390.914641574</v>
      </c>
      <c r="P174" s="39">
        <f t="shared" si="27"/>
        <v>7011869.628841276</v>
      </c>
      <c r="Q174" s="39">
        <f t="shared" si="27"/>
        <v>8239836.351798664</v>
      </c>
      <c r="R174" s="39">
        <f t="shared" si="27"/>
        <v>4844411.435486832</v>
      </c>
      <c r="S174" s="39">
        <f t="shared" si="27"/>
        <v>3920409.091649452</v>
      </c>
      <c r="T174" s="39">
        <f t="shared" si="27"/>
        <v>8117.102770141123</v>
      </c>
      <c r="U174" s="39">
        <f t="shared" si="27"/>
        <v>484269.092049509</v>
      </c>
      <c r="V174" s="39">
        <f t="shared" si="27"/>
        <v>44409.58878286708</v>
      </c>
      <c r="W174" s="39">
        <f t="shared" si="27"/>
        <v>899347.8962835178</v>
      </c>
      <c r="X174" s="39">
        <f t="shared" si="27"/>
        <v>367960.11089331185</v>
      </c>
      <c r="Y174" s="39">
        <f t="shared" si="27"/>
        <v>521420.821167321</v>
      </c>
      <c r="Z174" s="39">
        <f t="shared" si="27"/>
        <v>9832.548276515505</v>
      </c>
      <c r="AA174" s="39">
        <f t="shared" si="27"/>
        <v>31698.417359020896</v>
      </c>
      <c r="AB174" s="39"/>
      <c r="AC174" s="39"/>
      <c r="AD174" s="39"/>
      <c r="AE174" s="39"/>
      <c r="AF174" s="39"/>
      <c r="AG174" s="39"/>
      <c r="AH174"/>
      <c r="AI174"/>
      <c r="AJ174"/>
      <c r="AK174"/>
      <c r="AL174"/>
      <c r="AM174"/>
      <c r="AN174"/>
    </row>
    <row r="175" spans="1:40" s="92" customFormat="1" ht="11.25">
      <c r="A175" s="151"/>
      <c r="B175" s="171"/>
      <c r="C175" s="158"/>
      <c r="D175" s="152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/>
      <c r="AI175"/>
      <c r="AJ175"/>
      <c r="AK175"/>
      <c r="AL175"/>
      <c r="AM175"/>
      <c r="AN175"/>
    </row>
    <row r="176" spans="1:40" s="92" customFormat="1" ht="11.25">
      <c r="A176" s="151">
        <v>115</v>
      </c>
      <c r="B176" s="163" t="s">
        <v>1267</v>
      </c>
      <c r="C176" s="160" t="s">
        <v>1268</v>
      </c>
      <c r="D176" s="152" t="s">
        <v>852</v>
      </c>
      <c r="E176" s="39">
        <f aca="true" t="shared" si="28" ref="E176:AA176">(E165+E167+E174)</f>
        <v>101490836</v>
      </c>
      <c r="F176" s="39">
        <f t="shared" si="28"/>
        <v>57763622.498540334</v>
      </c>
      <c r="G176" s="39">
        <f t="shared" si="28"/>
        <v>12272859.172425183</v>
      </c>
      <c r="H176" s="39">
        <f t="shared" si="28"/>
        <v>13226597.846598068</v>
      </c>
      <c r="I176" s="39">
        <f t="shared" si="28"/>
        <v>7533502.751269318</v>
      </c>
      <c r="J176" s="39">
        <f t="shared" si="28"/>
        <v>7152449.222015247</v>
      </c>
      <c r="K176" s="39">
        <f t="shared" si="28"/>
        <v>954753.936875573</v>
      </c>
      <c r="L176" s="39">
        <f t="shared" si="28"/>
        <v>1374261.641445834</v>
      </c>
      <c r="M176" s="39">
        <f t="shared" si="28"/>
        <v>1054329.861335434</v>
      </c>
      <c r="N176" s="39">
        <f t="shared" si="28"/>
        <v>158459.0694950068</v>
      </c>
      <c r="O176" s="39">
        <f t="shared" si="28"/>
        <v>57763622.498540334</v>
      </c>
      <c r="P176" s="39">
        <f t="shared" si="28"/>
        <v>12272859.172425183</v>
      </c>
      <c r="Q176" s="39">
        <f t="shared" si="28"/>
        <v>13226597.846598068</v>
      </c>
      <c r="R176" s="39">
        <f t="shared" si="28"/>
        <v>7533502.751269318</v>
      </c>
      <c r="S176" s="39">
        <f t="shared" si="28"/>
        <v>6201764.606622101</v>
      </c>
      <c r="T176" s="39">
        <f t="shared" si="28"/>
        <v>15327.75661287411</v>
      </c>
      <c r="U176" s="39">
        <f t="shared" si="28"/>
        <v>935356.8587802716</v>
      </c>
      <c r="V176" s="39">
        <f t="shared" si="28"/>
        <v>100519.44000856775</v>
      </c>
      <c r="W176" s="39">
        <f t="shared" si="28"/>
        <v>1374261.641445834</v>
      </c>
      <c r="X176" s="39">
        <f t="shared" si="28"/>
        <v>854234.4968670052</v>
      </c>
      <c r="Y176" s="39">
        <f t="shared" si="28"/>
        <v>1054329.861335434</v>
      </c>
      <c r="Z176" s="39">
        <f t="shared" si="28"/>
        <v>115852.94733234796</v>
      </c>
      <c r="AA176" s="39">
        <f t="shared" si="28"/>
        <v>42606.122162658845</v>
      </c>
      <c r="AB176" s="39"/>
      <c r="AC176" s="39"/>
      <c r="AD176" s="39"/>
      <c r="AE176" s="39"/>
      <c r="AF176" s="39"/>
      <c r="AG176" s="39"/>
      <c r="AH176"/>
      <c r="AI176"/>
      <c r="AJ176"/>
      <c r="AK176"/>
      <c r="AL176"/>
      <c r="AM176"/>
      <c r="AN176"/>
    </row>
    <row r="177" spans="1:40" s="162" customFormat="1" ht="11.25">
      <c r="A177" s="158"/>
      <c r="B177" s="163"/>
      <c r="C177" s="158"/>
      <c r="D177" s="161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/>
      <c r="AI177"/>
      <c r="AJ177"/>
      <c r="AK177"/>
      <c r="AL177"/>
      <c r="AM177"/>
      <c r="AN177"/>
    </row>
    <row r="178" spans="1:40" s="92" customFormat="1" ht="11.25">
      <c r="A178" s="151"/>
      <c r="B178" s="151" t="s">
        <v>1269</v>
      </c>
      <c r="C178" s="151"/>
      <c r="D178" s="152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/>
      <c r="AI178"/>
      <c r="AJ178"/>
      <c r="AK178"/>
      <c r="AL178"/>
      <c r="AM178"/>
      <c r="AN178"/>
    </row>
    <row r="179" spans="1:40" s="92" customFormat="1" ht="11.25">
      <c r="A179" s="151">
        <v>116</v>
      </c>
      <c r="B179" s="163" t="s">
        <v>1270</v>
      </c>
      <c r="C179" s="158" t="s">
        <v>788</v>
      </c>
      <c r="D179" s="161" t="s">
        <v>1271</v>
      </c>
      <c r="E179" s="39">
        <v>18356326</v>
      </c>
      <c r="F179" s="39">
        <v>8501278.820715412</v>
      </c>
      <c r="G179" s="39">
        <v>2499501.3306642715</v>
      </c>
      <c r="H179" s="39">
        <v>3776737.4302866817</v>
      </c>
      <c r="I179" s="39">
        <v>1729477.022761508</v>
      </c>
      <c r="J179" s="39">
        <v>1203578.5820063134</v>
      </c>
      <c r="K179" s="39">
        <v>353041.0841763473</v>
      </c>
      <c r="L179" s="39">
        <v>69326.74842764171</v>
      </c>
      <c r="M179" s="39">
        <v>172277.9469757828</v>
      </c>
      <c r="N179" s="39">
        <v>51107.03398607354</v>
      </c>
      <c r="O179" s="39">
        <v>8501278.820715412</v>
      </c>
      <c r="P179" s="39">
        <v>2499501.3306642715</v>
      </c>
      <c r="Q179" s="39">
        <v>3776737.4302866817</v>
      </c>
      <c r="R179" s="39">
        <v>1729477.022761508</v>
      </c>
      <c r="S179" s="39">
        <v>1055346.8105704074</v>
      </c>
      <c r="T179" s="39">
        <v>-1815.0679218261657</v>
      </c>
      <c r="U179" s="39">
        <v>150046.83935773215</v>
      </c>
      <c r="V179" s="39">
        <v>35243.93563634578</v>
      </c>
      <c r="W179" s="39">
        <v>69326.74842764171</v>
      </c>
      <c r="X179" s="39">
        <v>317797.14854000154</v>
      </c>
      <c r="Y179" s="39">
        <v>172277.9469757828</v>
      </c>
      <c r="Z179" s="39">
        <v>49843.955810221276</v>
      </c>
      <c r="AA179" s="39">
        <v>1263.0781758522724</v>
      </c>
      <c r="AB179" s="39"/>
      <c r="AC179" s="39"/>
      <c r="AD179" s="39"/>
      <c r="AE179" s="39"/>
      <c r="AF179" s="39"/>
      <c r="AG179" s="39"/>
      <c r="AH179"/>
      <c r="AI179"/>
      <c r="AJ179"/>
      <c r="AK179"/>
      <c r="AL179"/>
      <c r="AM179"/>
      <c r="AN179"/>
    </row>
    <row r="180" spans="1:40" s="92" customFormat="1" ht="11.25">
      <c r="A180" s="151">
        <v>117</v>
      </c>
      <c r="B180" s="171" t="s">
        <v>1272</v>
      </c>
      <c r="C180" s="172" t="s">
        <v>790</v>
      </c>
      <c r="D180" s="177" t="s">
        <v>733</v>
      </c>
      <c r="E180" s="39">
        <v>42438781.99999999</v>
      </c>
      <c r="F180" s="39">
        <v>25263643.614047203</v>
      </c>
      <c r="G180" s="39">
        <v>5076849.57221288</v>
      </c>
      <c r="H180" s="39">
        <v>5029439.991980424</v>
      </c>
      <c r="I180" s="39">
        <v>2778436.210145027</v>
      </c>
      <c r="J180" s="39">
        <v>2797236.8958325265</v>
      </c>
      <c r="K180" s="39">
        <v>421857.6472168746</v>
      </c>
      <c r="L180" s="39">
        <v>501150.34194628714</v>
      </c>
      <c r="M180" s="39">
        <v>467494.7615490942</v>
      </c>
      <c r="N180" s="39">
        <v>102672.96506968247</v>
      </c>
      <c r="O180" s="39">
        <v>25263643.614047203</v>
      </c>
      <c r="P180" s="39">
        <v>5076849.57221288</v>
      </c>
      <c r="Q180" s="39">
        <v>5029439.991980424</v>
      </c>
      <c r="R180" s="39">
        <v>2778436.210145027</v>
      </c>
      <c r="S180" s="39">
        <v>2356630.6331349933</v>
      </c>
      <c r="T180" s="39">
        <v>7256.736412397852</v>
      </c>
      <c r="U180" s="39">
        <v>433349.52628513565</v>
      </c>
      <c r="V180" s="39">
        <v>46497.34783965248</v>
      </c>
      <c r="W180" s="39">
        <v>501150.34194628714</v>
      </c>
      <c r="X180" s="39">
        <v>375360.2993772221</v>
      </c>
      <c r="Y180" s="39">
        <v>467494.7615490942</v>
      </c>
      <c r="Z180" s="39">
        <v>91813.13234512364</v>
      </c>
      <c r="AA180" s="39">
        <v>10859.832724558823</v>
      </c>
      <c r="AB180" s="39"/>
      <c r="AC180" s="39"/>
      <c r="AD180" s="39"/>
      <c r="AE180" s="39"/>
      <c r="AF180" s="39"/>
      <c r="AG180" s="39"/>
      <c r="AH180"/>
      <c r="AI180"/>
      <c r="AJ180"/>
      <c r="AK180"/>
      <c r="AL180"/>
      <c r="AM180"/>
      <c r="AN180"/>
    </row>
    <row r="181" spans="1:40" s="92" customFormat="1" ht="11.25">
      <c r="A181" s="151">
        <v>118</v>
      </c>
      <c r="B181" s="163" t="s">
        <v>1273</v>
      </c>
      <c r="C181" s="158" t="s">
        <v>792</v>
      </c>
      <c r="D181" s="161" t="s">
        <v>733</v>
      </c>
      <c r="E181" s="39">
        <v>-15006166.999999998</v>
      </c>
      <c r="F181" s="39">
        <v>-8933113.469205499</v>
      </c>
      <c r="G181" s="39">
        <v>-1795151.7202945417</v>
      </c>
      <c r="H181" s="39">
        <v>-1778387.9008623979</v>
      </c>
      <c r="I181" s="39">
        <v>-982442.8459865642</v>
      </c>
      <c r="J181" s="39">
        <v>-989090.6859066903</v>
      </c>
      <c r="K181" s="39">
        <v>-149167.01201187877</v>
      </c>
      <c r="L181" s="39">
        <v>-177204.5607565526</v>
      </c>
      <c r="M181" s="39">
        <v>-165304.0952831984</v>
      </c>
      <c r="N181" s="39">
        <v>-36304.70969267737</v>
      </c>
      <c r="O181" s="39">
        <v>-8933113.469205499</v>
      </c>
      <c r="P181" s="39">
        <v>-1795151.7202945417</v>
      </c>
      <c r="Q181" s="39">
        <v>-1778387.9008623979</v>
      </c>
      <c r="R181" s="39">
        <v>-982442.8459865642</v>
      </c>
      <c r="S181" s="39">
        <v>-833294.2457712252</v>
      </c>
      <c r="T181" s="39">
        <v>-2565.9501368211522</v>
      </c>
      <c r="U181" s="39">
        <v>-153230.48999864404</v>
      </c>
      <c r="V181" s="39">
        <v>-16441.258062941444</v>
      </c>
      <c r="W181" s="39">
        <v>-177204.5607565526</v>
      </c>
      <c r="X181" s="39">
        <v>-132725.75394893734</v>
      </c>
      <c r="Y181" s="39">
        <v>-165304.0952831984</v>
      </c>
      <c r="Z181" s="39">
        <v>-32464.72051822852</v>
      </c>
      <c r="AA181" s="39">
        <v>-3839.989174448849</v>
      </c>
      <c r="AB181" s="39"/>
      <c r="AC181" s="39"/>
      <c r="AD181" s="39"/>
      <c r="AE181" s="39"/>
      <c r="AF181" s="39"/>
      <c r="AG181" s="39"/>
      <c r="AH181"/>
      <c r="AI181"/>
      <c r="AJ181"/>
      <c r="AK181"/>
      <c r="AL181"/>
      <c r="AM181"/>
      <c r="AN181"/>
    </row>
    <row r="182" spans="1:40" s="92" customFormat="1" ht="11.25">
      <c r="A182" s="151">
        <v>119</v>
      </c>
      <c r="B182" s="171" t="s">
        <v>793</v>
      </c>
      <c r="C182" s="174" t="s">
        <v>1274</v>
      </c>
      <c r="D182" s="177" t="s">
        <v>852</v>
      </c>
      <c r="E182" s="39">
        <f aca="true" t="shared" si="29" ref="E182:AA182">(E179+E180+E181)</f>
        <v>45788940.99999999</v>
      </c>
      <c r="F182" s="39">
        <f t="shared" si="29"/>
        <v>24831808.965557113</v>
      </c>
      <c r="G182" s="39">
        <f t="shared" si="29"/>
        <v>5781199.182582609</v>
      </c>
      <c r="H182" s="39">
        <f t="shared" si="29"/>
        <v>7027789.521404708</v>
      </c>
      <c r="I182" s="39">
        <f t="shared" si="29"/>
        <v>3525470.386919971</v>
      </c>
      <c r="J182" s="39">
        <f t="shared" si="29"/>
        <v>3011724.79193215</v>
      </c>
      <c r="K182" s="39">
        <f t="shared" si="29"/>
        <v>625731.7193813431</v>
      </c>
      <c r="L182" s="39">
        <f t="shared" si="29"/>
        <v>393272.5296173763</v>
      </c>
      <c r="M182" s="39">
        <f t="shared" si="29"/>
        <v>474468.61324167857</v>
      </c>
      <c r="N182" s="39">
        <f t="shared" si="29"/>
        <v>117475.28936307866</v>
      </c>
      <c r="O182" s="39">
        <f t="shared" si="29"/>
        <v>24831808.965557113</v>
      </c>
      <c r="P182" s="39">
        <f t="shared" si="29"/>
        <v>5781199.182582609</v>
      </c>
      <c r="Q182" s="39">
        <f t="shared" si="29"/>
        <v>7027789.521404708</v>
      </c>
      <c r="R182" s="39">
        <f t="shared" si="29"/>
        <v>3525470.386919971</v>
      </c>
      <c r="S182" s="39">
        <f t="shared" si="29"/>
        <v>2578683.1979341754</v>
      </c>
      <c r="T182" s="39">
        <f t="shared" si="29"/>
        <v>2875.7183537505343</v>
      </c>
      <c r="U182" s="39">
        <f t="shared" si="29"/>
        <v>430165.8756442237</v>
      </c>
      <c r="V182" s="39">
        <f t="shared" si="29"/>
        <v>65300.02541305682</v>
      </c>
      <c r="W182" s="39">
        <f t="shared" si="29"/>
        <v>393272.5296173763</v>
      </c>
      <c r="X182" s="39">
        <f t="shared" si="29"/>
        <v>560431.6939682863</v>
      </c>
      <c r="Y182" s="39">
        <f t="shared" si="29"/>
        <v>474468.61324167857</v>
      </c>
      <c r="Z182" s="39">
        <f t="shared" si="29"/>
        <v>109192.36763711639</v>
      </c>
      <c r="AA182" s="39">
        <f t="shared" si="29"/>
        <v>8282.921725962246</v>
      </c>
      <c r="AB182" s="39"/>
      <c r="AC182" s="39"/>
      <c r="AD182" s="39"/>
      <c r="AE182" s="39"/>
      <c r="AF182" s="39"/>
      <c r="AG182" s="39"/>
      <c r="AH182"/>
      <c r="AI182"/>
      <c r="AJ182"/>
      <c r="AK182"/>
      <c r="AL182"/>
      <c r="AM182"/>
      <c r="AN182"/>
    </row>
    <row r="183" spans="1:40" s="162" customFormat="1" ht="11.25">
      <c r="A183" s="158"/>
      <c r="B183" s="163"/>
      <c r="C183" s="158"/>
      <c r="D183" s="161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/>
      <c r="AI183"/>
      <c r="AJ183"/>
      <c r="AK183"/>
      <c r="AL183"/>
      <c r="AM183"/>
      <c r="AN183"/>
    </row>
    <row r="184" spans="1:40" s="92" customFormat="1" ht="21">
      <c r="A184" s="151">
        <v>120</v>
      </c>
      <c r="B184" s="90" t="s">
        <v>827</v>
      </c>
      <c r="C184" s="165" t="s">
        <v>1275</v>
      </c>
      <c r="D184" s="152" t="s">
        <v>852</v>
      </c>
      <c r="E184" s="39">
        <f aca="true" t="shared" si="30" ref="E184:AA184">(E118+E162+E176+E182)</f>
        <v>1307483931.03</v>
      </c>
      <c r="F184" s="39">
        <f t="shared" si="30"/>
        <v>724798479.9999961</v>
      </c>
      <c r="G184" s="39">
        <f t="shared" si="30"/>
        <v>157761649.91011652</v>
      </c>
      <c r="H184" s="39">
        <f t="shared" si="30"/>
        <v>173438693.49020162</v>
      </c>
      <c r="I184" s="39">
        <f t="shared" si="30"/>
        <v>107026641.95122233</v>
      </c>
      <c r="J184" s="39">
        <f t="shared" si="30"/>
        <v>102050927.01053141</v>
      </c>
      <c r="K184" s="39">
        <f t="shared" si="30"/>
        <v>6311884.1566624325</v>
      </c>
      <c r="L184" s="39">
        <f t="shared" si="30"/>
        <v>23152168.01198203</v>
      </c>
      <c r="M184" s="39">
        <f t="shared" si="30"/>
        <v>11562336.66304498</v>
      </c>
      <c r="N184" s="39">
        <f t="shared" si="30"/>
        <v>1381149.8362425384</v>
      </c>
      <c r="O184" s="39">
        <f t="shared" si="30"/>
        <v>724798479.9999961</v>
      </c>
      <c r="P184" s="39">
        <f t="shared" si="30"/>
        <v>157761649.91011652</v>
      </c>
      <c r="Q184" s="39">
        <f t="shared" si="30"/>
        <v>173438693.49020162</v>
      </c>
      <c r="R184" s="39">
        <f t="shared" si="30"/>
        <v>107026641.95122233</v>
      </c>
      <c r="S184" s="39">
        <f t="shared" si="30"/>
        <v>90737270.88270298</v>
      </c>
      <c r="T184" s="39">
        <f t="shared" si="30"/>
        <v>232461.58794763807</v>
      </c>
      <c r="U184" s="39">
        <f t="shared" si="30"/>
        <v>11081194.539880767</v>
      </c>
      <c r="V184" s="39">
        <f t="shared" si="30"/>
        <v>655405.4568551397</v>
      </c>
      <c r="W184" s="39">
        <f t="shared" si="30"/>
        <v>23152168.01198203</v>
      </c>
      <c r="X184" s="39">
        <f t="shared" si="30"/>
        <v>5656478.699807294</v>
      </c>
      <c r="Y184" s="39">
        <f t="shared" si="30"/>
        <v>11562336.66304498</v>
      </c>
      <c r="Z184" s="39">
        <f t="shared" si="30"/>
        <v>912616.487971634</v>
      </c>
      <c r="AA184" s="39">
        <f t="shared" si="30"/>
        <v>468533.348270904</v>
      </c>
      <c r="AB184" s="39"/>
      <c r="AC184" s="39"/>
      <c r="AD184" s="39"/>
      <c r="AE184" s="39"/>
      <c r="AF184" s="39"/>
      <c r="AG184" s="39"/>
      <c r="AH184"/>
      <c r="AI184"/>
      <c r="AJ184"/>
      <c r="AK184"/>
      <c r="AL184"/>
      <c r="AM184"/>
      <c r="AN184"/>
    </row>
    <row r="185" ht="11.25">
      <c r="E185" s="181"/>
    </row>
    <row r="186" ht="11.25">
      <c r="E186" s="181"/>
    </row>
    <row r="187" ht="11.25">
      <c r="E187" s="181"/>
    </row>
    <row r="188" ht="11.25">
      <c r="E188" s="181"/>
    </row>
    <row r="189" ht="11.25">
      <c r="E189" s="181"/>
    </row>
    <row r="190" ht="11.25">
      <c r="E190" s="181"/>
    </row>
    <row r="191" ht="11.25">
      <c r="E191" s="181"/>
    </row>
    <row r="192" ht="11.25">
      <c r="E192" s="181"/>
    </row>
    <row r="193" ht="11.25">
      <c r="E193" s="181"/>
    </row>
    <row r="194" ht="11.25">
      <c r="E194" s="181"/>
    </row>
    <row r="195" ht="11.25">
      <c r="E195" s="181"/>
    </row>
    <row r="196" ht="11.25">
      <c r="E196" s="181"/>
    </row>
    <row r="197" ht="11.25">
      <c r="E197" s="181"/>
    </row>
    <row r="198" ht="11.25">
      <c r="E198" s="181"/>
    </row>
    <row r="199" ht="11.25">
      <c r="E199" s="181"/>
    </row>
    <row r="200" ht="11.25">
      <c r="E200" s="181"/>
    </row>
    <row r="201" ht="11.25">
      <c r="E201" s="181"/>
    </row>
    <row r="202" ht="11.25">
      <c r="E202" s="181"/>
    </row>
    <row r="203" ht="11.25">
      <c r="E203" s="181"/>
    </row>
    <row r="204" ht="11.25">
      <c r="E204" s="181"/>
    </row>
    <row r="205" ht="11.25">
      <c r="E205" s="181"/>
    </row>
    <row r="206" ht="11.25">
      <c r="E206" s="181"/>
    </row>
    <row r="207" ht="11.25">
      <c r="E207" s="181"/>
    </row>
    <row r="208" ht="11.25">
      <c r="E208" s="181"/>
    </row>
    <row r="209" ht="11.25">
      <c r="E209" s="181"/>
    </row>
    <row r="210" ht="11.25">
      <c r="E210" s="181"/>
    </row>
    <row r="211" ht="11.25">
      <c r="E211" s="181"/>
    </row>
    <row r="212" ht="11.25">
      <c r="E212" s="181"/>
    </row>
    <row r="213" ht="11.25">
      <c r="E213" s="181"/>
    </row>
    <row r="214" ht="11.25">
      <c r="E214" s="181"/>
    </row>
    <row r="215" ht="11.25">
      <c r="E215" s="181"/>
    </row>
    <row r="216" ht="11.25">
      <c r="E216" s="181"/>
    </row>
    <row r="217" ht="11.25">
      <c r="E217" s="181"/>
    </row>
    <row r="218" ht="11.25">
      <c r="E218" s="181"/>
    </row>
    <row r="219" ht="11.25">
      <c r="E219" s="181"/>
    </row>
    <row r="220" ht="11.25">
      <c r="E220" s="181"/>
    </row>
    <row r="221" ht="11.25">
      <c r="E221" s="181"/>
    </row>
    <row r="222" ht="11.25">
      <c r="E222" s="181"/>
    </row>
    <row r="223" ht="11.25">
      <c r="E223" s="181"/>
    </row>
    <row r="224" ht="11.25">
      <c r="E224" s="181"/>
    </row>
    <row r="225" ht="11.25">
      <c r="E225" s="181"/>
    </row>
    <row r="226" ht="11.25">
      <c r="E226" s="181"/>
    </row>
    <row r="227" ht="11.25">
      <c r="E227" s="181"/>
    </row>
    <row r="228" ht="11.25">
      <c r="E228" s="181"/>
    </row>
    <row r="229" ht="11.25">
      <c r="E229" s="181"/>
    </row>
    <row r="230" ht="11.25">
      <c r="E230" s="181"/>
    </row>
    <row r="231" ht="11.25">
      <c r="E231" s="181"/>
    </row>
    <row r="232" ht="11.25">
      <c r="E232" s="181"/>
    </row>
    <row r="233" ht="11.25">
      <c r="E233" s="181"/>
    </row>
    <row r="234" ht="11.25">
      <c r="E234" s="181"/>
    </row>
    <row r="235" ht="11.25">
      <c r="E235" s="181"/>
    </row>
    <row r="236" ht="11.25">
      <c r="E236" s="181"/>
    </row>
    <row r="237" ht="11.25">
      <c r="E237" s="181"/>
    </row>
    <row r="238" ht="11.25">
      <c r="E238" s="181"/>
    </row>
    <row r="239" ht="11.25">
      <c r="E239" s="181"/>
    </row>
    <row r="240" ht="11.25">
      <c r="E240" s="181"/>
    </row>
    <row r="241" ht="11.25">
      <c r="E241" s="181"/>
    </row>
    <row r="242" ht="11.25">
      <c r="E242" s="181"/>
    </row>
    <row r="243" ht="11.25">
      <c r="E243" s="181"/>
    </row>
    <row r="244" ht="11.25">
      <c r="E244" s="181"/>
    </row>
    <row r="245" ht="11.25">
      <c r="E245" s="181"/>
    </row>
    <row r="246" ht="11.25">
      <c r="E246" s="181"/>
    </row>
    <row r="247" ht="11.25">
      <c r="E247" s="181"/>
    </row>
    <row r="248" ht="11.25">
      <c r="E248" s="181"/>
    </row>
    <row r="249" ht="11.25">
      <c r="E249" s="181"/>
    </row>
    <row r="250" ht="11.25">
      <c r="E250" s="181"/>
    </row>
    <row r="251" ht="11.25">
      <c r="E251" s="181"/>
    </row>
    <row r="252" ht="11.25">
      <c r="E252" s="181"/>
    </row>
    <row r="253" ht="11.25">
      <c r="E253" s="181"/>
    </row>
    <row r="254" ht="11.25">
      <c r="E254" s="181"/>
    </row>
    <row r="255" ht="11.25">
      <c r="E255" s="181"/>
    </row>
    <row r="256" ht="11.25">
      <c r="E256" s="181"/>
    </row>
    <row r="257" ht="11.25">
      <c r="E257" s="181"/>
    </row>
    <row r="258" ht="11.25">
      <c r="E258" s="181"/>
    </row>
    <row r="259" ht="11.25">
      <c r="E259" s="181"/>
    </row>
    <row r="260" ht="11.25">
      <c r="E260" s="181"/>
    </row>
    <row r="261" ht="11.25">
      <c r="E261" s="181"/>
    </row>
    <row r="262" ht="11.25">
      <c r="E262" s="181"/>
    </row>
    <row r="263" ht="11.25">
      <c r="E263" s="181"/>
    </row>
    <row r="264" ht="11.25">
      <c r="E264" s="181"/>
    </row>
    <row r="265" ht="11.25">
      <c r="E265" s="181"/>
    </row>
    <row r="266" ht="11.25">
      <c r="E266" s="181"/>
    </row>
    <row r="267" ht="11.25">
      <c r="E267" s="181"/>
    </row>
    <row r="268" ht="11.25">
      <c r="E268" s="181"/>
    </row>
    <row r="269" ht="11.25">
      <c r="E269" s="181"/>
    </row>
    <row r="270" ht="11.25">
      <c r="E270" s="181"/>
    </row>
    <row r="271" ht="11.25">
      <c r="E271" s="181"/>
    </row>
    <row r="272" ht="11.25">
      <c r="E272" s="181"/>
    </row>
    <row r="273" ht="11.25">
      <c r="E273" s="181"/>
    </row>
    <row r="274" ht="11.25">
      <c r="E274" s="181"/>
    </row>
    <row r="275" ht="11.25">
      <c r="E275" s="181"/>
    </row>
    <row r="276" ht="11.25">
      <c r="E276" s="181"/>
    </row>
    <row r="277" ht="11.25">
      <c r="E277" s="181"/>
    </row>
    <row r="278" ht="11.25">
      <c r="E278" s="181"/>
    </row>
    <row r="279" ht="11.25">
      <c r="E279" s="181"/>
    </row>
    <row r="280" ht="11.25">
      <c r="E280" s="181"/>
    </row>
    <row r="281" ht="11.25">
      <c r="E281" s="181"/>
    </row>
    <row r="282" ht="11.25">
      <c r="E282" s="181"/>
    </row>
    <row r="283" ht="11.25">
      <c r="E283" s="181"/>
    </row>
    <row r="284" ht="11.25">
      <c r="E284" s="181"/>
    </row>
    <row r="285" ht="11.25">
      <c r="E285" s="181"/>
    </row>
    <row r="286" ht="11.25">
      <c r="E286" s="181"/>
    </row>
    <row r="287" ht="11.25">
      <c r="E287" s="181"/>
    </row>
    <row r="288" ht="11.25">
      <c r="E288" s="181"/>
    </row>
    <row r="289" ht="11.25">
      <c r="E289" s="181"/>
    </row>
    <row r="290" ht="11.25">
      <c r="E290" s="181"/>
    </row>
    <row r="291" ht="11.25">
      <c r="E291" s="181"/>
    </row>
    <row r="292" ht="11.25">
      <c r="E292" s="181"/>
    </row>
    <row r="293" ht="11.25">
      <c r="E293" s="181"/>
    </row>
    <row r="294" ht="11.25">
      <c r="E294" s="181"/>
    </row>
    <row r="295" ht="11.25">
      <c r="E295" s="181"/>
    </row>
    <row r="296" ht="11.25">
      <c r="E296" s="181"/>
    </row>
    <row r="297" ht="11.25">
      <c r="E297" s="181"/>
    </row>
    <row r="298" ht="11.25">
      <c r="E298" s="181"/>
    </row>
    <row r="299" ht="11.25">
      <c r="E299" s="181"/>
    </row>
    <row r="300" ht="11.25">
      <c r="E300" s="181"/>
    </row>
    <row r="301" ht="11.25">
      <c r="E301" s="181"/>
    </row>
    <row r="302" ht="11.25">
      <c r="E302" s="181"/>
    </row>
    <row r="303" ht="11.25">
      <c r="E303" s="181"/>
    </row>
    <row r="304" ht="11.25">
      <c r="E304" s="181"/>
    </row>
    <row r="305" ht="11.25">
      <c r="E305" s="181"/>
    </row>
    <row r="306" ht="11.25">
      <c r="E306" s="181"/>
    </row>
    <row r="307" ht="11.25">
      <c r="E307" s="181"/>
    </row>
    <row r="308" ht="11.25">
      <c r="E308" s="181"/>
    </row>
    <row r="309" ht="11.25">
      <c r="E309" s="181"/>
    </row>
    <row r="310" ht="11.25">
      <c r="E310" s="181"/>
    </row>
    <row r="311" ht="11.25">
      <c r="E311" s="181"/>
    </row>
    <row r="312" ht="11.25">
      <c r="E312" s="181"/>
    </row>
    <row r="313" ht="11.25">
      <c r="E313" s="181"/>
    </row>
    <row r="314" ht="11.25">
      <c r="E314" s="181"/>
    </row>
    <row r="315" ht="11.25">
      <c r="E315" s="181"/>
    </row>
    <row r="316" ht="11.25">
      <c r="E316" s="181"/>
    </row>
    <row r="317" ht="11.25">
      <c r="E317" s="181"/>
    </row>
    <row r="318" ht="11.25">
      <c r="E318" s="181"/>
    </row>
    <row r="319" ht="11.25">
      <c r="E319" s="181"/>
    </row>
    <row r="320" ht="11.25">
      <c r="E320" s="181"/>
    </row>
    <row r="321" ht="11.25">
      <c r="E321" s="181"/>
    </row>
    <row r="322" ht="11.25">
      <c r="E322" s="181"/>
    </row>
    <row r="323" ht="11.25">
      <c r="E323" s="181"/>
    </row>
    <row r="324" ht="11.25">
      <c r="E324" s="181"/>
    </row>
    <row r="325" ht="11.25">
      <c r="E325" s="181"/>
    </row>
    <row r="326" ht="11.25">
      <c r="E326" s="181"/>
    </row>
    <row r="327" ht="11.25">
      <c r="E327" s="181"/>
    </row>
    <row r="328" ht="11.25">
      <c r="E328" s="181"/>
    </row>
    <row r="329" ht="11.25">
      <c r="E329" s="181"/>
    </row>
    <row r="330" ht="11.25">
      <c r="E330" s="181"/>
    </row>
    <row r="331" ht="11.25">
      <c r="E331" s="181"/>
    </row>
    <row r="332" ht="11.25">
      <c r="E332" s="181"/>
    </row>
    <row r="333" ht="11.25">
      <c r="E333" s="181"/>
    </row>
    <row r="334" ht="11.25">
      <c r="E334" s="181"/>
    </row>
    <row r="335" ht="11.25">
      <c r="E335" s="181"/>
    </row>
    <row r="336" ht="11.25">
      <c r="E336" s="181"/>
    </row>
    <row r="337" ht="11.25">
      <c r="E337" s="181"/>
    </row>
    <row r="338" ht="11.25">
      <c r="E338" s="181"/>
    </row>
    <row r="339" ht="11.25">
      <c r="E339" s="181"/>
    </row>
    <row r="340" ht="11.25">
      <c r="E340" s="181"/>
    </row>
    <row r="341" ht="11.25">
      <c r="E341" s="181"/>
    </row>
    <row r="342" ht="11.25">
      <c r="E342" s="181"/>
    </row>
    <row r="343" ht="11.25">
      <c r="E343" s="181"/>
    </row>
    <row r="344" ht="11.25">
      <c r="E344" s="181"/>
    </row>
    <row r="345" ht="11.25">
      <c r="E345" s="181"/>
    </row>
    <row r="346" ht="11.25">
      <c r="E346" s="181"/>
    </row>
    <row r="347" ht="11.25">
      <c r="E347" s="181"/>
    </row>
    <row r="348" ht="11.25">
      <c r="E348" s="181"/>
    </row>
    <row r="349" ht="11.25">
      <c r="E349" s="181"/>
    </row>
    <row r="350" ht="11.25">
      <c r="E350" s="181"/>
    </row>
    <row r="351" ht="11.25">
      <c r="E351" s="181"/>
    </row>
    <row r="352" ht="11.25">
      <c r="E352" s="181"/>
    </row>
    <row r="353" ht="11.25">
      <c r="E353" s="181"/>
    </row>
    <row r="354" ht="11.25">
      <c r="E354" s="181"/>
    </row>
    <row r="355" ht="11.25">
      <c r="E355" s="181"/>
    </row>
    <row r="356" ht="11.25">
      <c r="E356" s="181"/>
    </row>
    <row r="357" ht="11.25">
      <c r="E357" s="181"/>
    </row>
    <row r="358" ht="11.25">
      <c r="E358" s="181"/>
    </row>
    <row r="359" ht="11.25">
      <c r="E359" s="181"/>
    </row>
    <row r="360" ht="11.25">
      <c r="E360" s="181"/>
    </row>
    <row r="361" ht="11.25">
      <c r="E361" s="181"/>
    </row>
    <row r="362" ht="11.25">
      <c r="E362" s="181"/>
    </row>
    <row r="363" ht="11.25">
      <c r="E363" s="181"/>
    </row>
    <row r="364" ht="11.25">
      <c r="E364" s="181"/>
    </row>
    <row r="365" ht="11.25">
      <c r="E365" s="181"/>
    </row>
    <row r="366" ht="11.25">
      <c r="E366" s="181"/>
    </row>
    <row r="367" ht="11.25">
      <c r="E367" s="181"/>
    </row>
    <row r="368" ht="11.25">
      <c r="E368" s="181"/>
    </row>
    <row r="369" ht="11.25">
      <c r="E369" s="181"/>
    </row>
    <row r="370" ht="11.25">
      <c r="E370" s="181"/>
    </row>
    <row r="371" ht="11.25">
      <c r="E371" s="181"/>
    </row>
    <row r="372" ht="11.25">
      <c r="E372" s="181"/>
    </row>
    <row r="373" ht="11.25">
      <c r="E373" s="181"/>
    </row>
    <row r="374" ht="11.25">
      <c r="E374" s="181"/>
    </row>
    <row r="375" ht="11.25">
      <c r="E375" s="181"/>
    </row>
    <row r="376" ht="11.25">
      <c r="E376" s="181"/>
    </row>
    <row r="377" ht="11.25">
      <c r="E377" s="181"/>
    </row>
    <row r="378" ht="11.25">
      <c r="E378" s="181"/>
    </row>
    <row r="379" ht="11.25">
      <c r="E379" s="181"/>
    </row>
    <row r="380" ht="11.25">
      <c r="E380" s="181"/>
    </row>
    <row r="381" ht="11.25">
      <c r="E381" s="181"/>
    </row>
    <row r="382" ht="11.25">
      <c r="E382" s="181"/>
    </row>
    <row r="383" ht="11.25">
      <c r="E383" s="181"/>
    </row>
    <row r="384" ht="11.25">
      <c r="E384" s="181"/>
    </row>
    <row r="385" ht="11.25">
      <c r="E385" s="181"/>
    </row>
    <row r="386" ht="11.25">
      <c r="E386" s="181"/>
    </row>
    <row r="387" ht="11.25">
      <c r="E387" s="181"/>
    </row>
    <row r="388" ht="11.25">
      <c r="E388" s="181"/>
    </row>
    <row r="389" ht="11.25">
      <c r="E389" s="181"/>
    </row>
  </sheetData>
  <printOptions horizontalCentered="1"/>
  <pageMargins left="0.5" right="0.5" top="1.25" bottom="0.75" header="0.5" footer="0.5"/>
  <pageSetup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Operating Expense&amp;RExhibit No. ___ (CEP-13)
Page &amp;P+5 of &amp;N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N507"/>
  <sheetViews>
    <sheetView workbookViewId="0" topLeftCell="A1">
      <pane xSplit="3" ySplit="9" topLeftCell="D10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9" style="10" bestFit="1" customWidth="1"/>
    <col min="2" max="2" width="38" style="92" bestFit="1" customWidth="1"/>
    <col min="3" max="3" width="15" style="93" bestFit="1" customWidth="1"/>
    <col min="4" max="4" width="11" style="93" bestFit="1" customWidth="1"/>
    <col min="5" max="5" width="13.5" style="93" bestFit="1" customWidth="1"/>
    <col min="6" max="6" width="13.5" style="181" bestFit="1" customWidth="1"/>
    <col min="7" max="10" width="13" style="93" bestFit="1" customWidth="1"/>
    <col min="11" max="11" width="13.83203125" style="40" bestFit="1" customWidth="1"/>
    <col min="12" max="12" width="13" style="40" bestFit="1" customWidth="1"/>
    <col min="13" max="13" width="13" style="40" hidden="1" customWidth="1"/>
    <col min="14" max="14" width="13" style="40" bestFit="1" customWidth="1"/>
    <col min="15" max="15" width="12.66015625" style="40" hidden="1" customWidth="1"/>
    <col min="16" max="16" width="14.16015625" style="40" hidden="1" customWidth="1"/>
    <col min="17" max="17" width="15.5" style="40" hidden="1" customWidth="1"/>
    <col min="18" max="18" width="13.5" style="40" hidden="1" customWidth="1"/>
    <col min="19" max="19" width="14" style="40" hidden="1" customWidth="1"/>
    <col min="20" max="20" width="14.5" style="40" hidden="1" customWidth="1"/>
    <col min="21" max="21" width="17" style="40" hidden="1" customWidth="1"/>
    <col min="22" max="22" width="13.83203125" style="40" hidden="1" customWidth="1"/>
    <col min="23" max="23" width="14.16015625" style="40" hidden="1" customWidth="1"/>
    <col min="24" max="24" width="13.83203125" style="40" hidden="1" customWidth="1"/>
    <col min="25" max="25" width="11.5" style="40" hidden="1" customWidth="1"/>
    <col min="26" max="27" width="10.33203125" style="40" hidden="1" customWidth="1"/>
    <col min="28" max="28" width="14.16015625" style="40" customWidth="1"/>
    <col min="29" max="29" width="12.5" style="40" customWidth="1"/>
    <col min="30" max="31" width="8.33203125" style="40" customWidth="1"/>
    <col min="32" max="32" width="10.16015625" style="40" customWidth="1"/>
    <col min="33" max="33" width="11.33203125" style="40" customWidth="1"/>
    <col min="34" max="39" width="9.66015625" style="40" customWidth="1"/>
    <col min="40" max="16384" width="9.33203125" style="40" customWidth="1"/>
  </cols>
  <sheetData>
    <row r="1" spans="1:12" ht="11.25">
      <c r="A1" s="10">
        <v>159</v>
      </c>
      <c r="B1" s="2" t="s">
        <v>730</v>
      </c>
      <c r="C1" s="3">
        <v>3</v>
      </c>
      <c r="K1" s="40" t="s">
        <v>731</v>
      </c>
      <c r="L1" s="40" t="s">
        <v>863</v>
      </c>
    </row>
    <row r="2" spans="1:12" ht="12" thickBot="1">
      <c r="A2" s="10">
        <v>2</v>
      </c>
      <c r="B2" s="5" t="s">
        <v>732</v>
      </c>
      <c r="C2" s="6">
        <v>2</v>
      </c>
      <c r="K2" s="96" t="s">
        <v>733</v>
      </c>
      <c r="L2" s="96" t="s">
        <v>733</v>
      </c>
    </row>
    <row r="4" spans="1:16" s="92" customFormat="1" ht="11.25">
      <c r="A4" s="93"/>
      <c r="B4" s="93" t="s">
        <v>734</v>
      </c>
      <c r="C4" s="93"/>
      <c r="D4" s="11"/>
      <c r="E4" s="182"/>
      <c r="F4" s="181"/>
      <c r="G4" s="93"/>
      <c r="H4" s="93"/>
      <c r="I4" s="93"/>
      <c r="J4" s="93"/>
      <c r="P4" s="183"/>
    </row>
    <row r="5" spans="2:10" s="93" customFormat="1" ht="11.25">
      <c r="B5" s="93" t="s">
        <v>1278</v>
      </c>
      <c r="D5" s="14"/>
      <c r="E5" s="184"/>
      <c r="F5" s="185"/>
      <c r="G5" s="186"/>
      <c r="H5" s="186"/>
      <c r="I5" s="186"/>
      <c r="J5" s="186"/>
    </row>
    <row r="6" spans="1:12" s="92" customFormat="1" ht="12" thickBot="1">
      <c r="A6" s="93"/>
      <c r="B6" s="187" t="s">
        <v>736</v>
      </c>
      <c r="C6" s="93"/>
      <c r="D6" s="188">
        <v>38290</v>
      </c>
      <c r="E6" s="93"/>
      <c r="F6" s="181"/>
      <c r="G6" s="93"/>
      <c r="H6" s="93"/>
      <c r="I6" s="93"/>
      <c r="J6" s="93"/>
      <c r="K6" s="189"/>
      <c r="L6" s="190"/>
    </row>
    <row r="7" spans="1:39" s="193" customFormat="1" ht="11.25">
      <c r="A7" s="18"/>
      <c r="B7" s="19"/>
      <c r="C7" s="191" t="s">
        <v>738</v>
      </c>
      <c r="D7" s="191" t="s">
        <v>738</v>
      </c>
      <c r="E7" s="191"/>
      <c r="F7" s="21" t="s">
        <v>739</v>
      </c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2" t="s">
        <v>739</v>
      </c>
      <c r="O7" s="21" t="s">
        <v>740</v>
      </c>
      <c r="P7" s="23" t="s">
        <v>741</v>
      </c>
      <c r="Q7" s="21" t="s">
        <v>741</v>
      </c>
      <c r="R7" s="21" t="s">
        <v>741</v>
      </c>
      <c r="S7" s="21" t="s">
        <v>742</v>
      </c>
      <c r="T7" s="21" t="s">
        <v>742</v>
      </c>
      <c r="U7" s="21" t="s">
        <v>742</v>
      </c>
      <c r="V7" s="21" t="s">
        <v>743</v>
      </c>
      <c r="W7" s="21" t="s">
        <v>744</v>
      </c>
      <c r="X7" s="21" t="s">
        <v>743</v>
      </c>
      <c r="Y7" s="21" t="s">
        <v>745</v>
      </c>
      <c r="Z7" s="21" t="s">
        <v>746</v>
      </c>
      <c r="AA7" s="21" t="s">
        <v>746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2"/>
    </row>
    <row r="8" spans="1:39" s="193" customFormat="1" ht="11.25">
      <c r="A8" s="25"/>
      <c r="B8" s="26"/>
      <c r="C8" s="194" t="s">
        <v>748</v>
      </c>
      <c r="D8" s="194" t="s">
        <v>866</v>
      </c>
      <c r="E8" s="194"/>
      <c r="F8" s="28" t="s">
        <v>750</v>
      </c>
      <c r="G8" s="28" t="s">
        <v>751</v>
      </c>
      <c r="H8" s="28" t="s">
        <v>752</v>
      </c>
      <c r="I8" s="28" t="s">
        <v>753</v>
      </c>
      <c r="J8" s="28" t="s">
        <v>754</v>
      </c>
      <c r="K8" s="28" t="s">
        <v>743</v>
      </c>
      <c r="L8" s="28" t="s">
        <v>755</v>
      </c>
      <c r="M8" s="28" t="s">
        <v>756</v>
      </c>
      <c r="N8" s="29" t="s">
        <v>746</v>
      </c>
      <c r="O8" s="28" t="s">
        <v>757</v>
      </c>
      <c r="P8" s="30" t="s">
        <v>758</v>
      </c>
      <c r="Q8" s="28" t="s">
        <v>759</v>
      </c>
      <c r="R8" s="28" t="s">
        <v>760</v>
      </c>
      <c r="S8" s="28" t="s">
        <v>761</v>
      </c>
      <c r="T8" s="28" t="s">
        <v>762</v>
      </c>
      <c r="U8" s="28" t="s">
        <v>763</v>
      </c>
      <c r="V8" s="28" t="s">
        <v>764</v>
      </c>
      <c r="W8" s="28" t="s">
        <v>765</v>
      </c>
      <c r="X8" s="28" t="s">
        <v>755</v>
      </c>
      <c r="Y8" s="28" t="s">
        <v>766</v>
      </c>
      <c r="Z8" s="28" t="s">
        <v>767</v>
      </c>
      <c r="AA8" s="28" t="s">
        <v>768</v>
      </c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5"/>
    </row>
    <row r="9" spans="1:38" s="193" customFormat="1" ht="12" thickBot="1">
      <c r="A9" s="31"/>
      <c r="B9" s="32"/>
      <c r="C9" s="196" t="s">
        <v>731</v>
      </c>
      <c r="D9" s="196" t="s">
        <v>863</v>
      </c>
      <c r="E9" s="196" t="s">
        <v>749</v>
      </c>
      <c r="F9" s="35"/>
      <c r="G9" s="35"/>
      <c r="H9" s="35"/>
      <c r="I9" s="35"/>
      <c r="J9" s="35"/>
      <c r="K9" s="35"/>
      <c r="L9" s="35"/>
      <c r="M9" s="35"/>
      <c r="N9" s="36"/>
      <c r="O9" s="35">
        <v>7</v>
      </c>
      <c r="P9" s="37">
        <v>24</v>
      </c>
      <c r="Q9" s="35" t="s">
        <v>770</v>
      </c>
      <c r="R9" s="35">
        <v>26</v>
      </c>
      <c r="S9" s="35">
        <v>31</v>
      </c>
      <c r="T9" s="35">
        <v>35</v>
      </c>
      <c r="U9" s="35">
        <v>43</v>
      </c>
      <c r="V9" s="35">
        <v>449</v>
      </c>
      <c r="W9" s="35">
        <v>49</v>
      </c>
      <c r="X9" s="35">
        <v>449</v>
      </c>
      <c r="Y9" s="35" t="s">
        <v>771</v>
      </c>
      <c r="Z9" s="35" t="s">
        <v>772</v>
      </c>
      <c r="AA9" s="35" t="s">
        <v>772</v>
      </c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7"/>
    </row>
    <row r="10" spans="1:34" s="92" customFormat="1" ht="11.25">
      <c r="A10" s="96"/>
      <c r="B10" s="198" t="s">
        <v>1279</v>
      </c>
      <c r="C10" s="96"/>
      <c r="D10" s="96"/>
      <c r="E10" s="199"/>
      <c r="F10" s="200"/>
      <c r="G10" s="199"/>
      <c r="H10" s="199"/>
      <c r="I10" s="199"/>
      <c r="J10" s="199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2"/>
      <c r="AB10" s="202"/>
      <c r="AC10" s="202"/>
      <c r="AD10" s="202"/>
      <c r="AE10" s="202"/>
      <c r="AF10" s="202"/>
      <c r="AG10" s="156"/>
      <c r="AH10" s="156"/>
    </row>
    <row r="11" spans="1:40" s="92" customFormat="1" ht="11.25">
      <c r="A11" s="96"/>
      <c r="B11" s="198"/>
      <c r="C11" s="96"/>
      <c r="D11" s="9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92" customFormat="1" ht="11.25">
      <c r="A12" s="96"/>
      <c r="B12" s="202" t="s">
        <v>1280</v>
      </c>
      <c r="C12" s="96"/>
      <c r="D12" s="9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92" customFormat="1" ht="11.25">
      <c r="A13" s="96">
        <v>1</v>
      </c>
      <c r="B13" s="203" t="s">
        <v>1281</v>
      </c>
      <c r="C13" s="96" t="s">
        <v>1282</v>
      </c>
      <c r="D13" s="96" t="s">
        <v>933</v>
      </c>
      <c r="E13" s="39">
        <v>2876182</v>
      </c>
      <c r="F13" s="39">
        <v>1515616.3228845217</v>
      </c>
      <c r="G13" s="39">
        <v>347679.37446403387</v>
      </c>
      <c r="H13" s="39">
        <v>415360.97193905764</v>
      </c>
      <c r="I13" s="39">
        <v>271397.392014434</v>
      </c>
      <c r="J13" s="39">
        <v>252001.4890308241</v>
      </c>
      <c r="K13" s="39">
        <v>2.5314831154727288E-18</v>
      </c>
      <c r="L13" s="39">
        <v>62154.24088409821</v>
      </c>
      <c r="M13" s="39">
        <v>10876.82563493829</v>
      </c>
      <c r="N13" s="39">
        <v>1095.3831480924996</v>
      </c>
      <c r="O13" s="39">
        <v>1515616.3228845217</v>
      </c>
      <c r="P13" s="39">
        <v>347679.37446403387</v>
      </c>
      <c r="Q13" s="39">
        <v>415360.97193905764</v>
      </c>
      <c r="R13" s="39">
        <v>271397.392014434</v>
      </c>
      <c r="S13" s="39">
        <v>229658.00847680884</v>
      </c>
      <c r="T13" s="39">
        <v>567.9407077523919</v>
      </c>
      <c r="U13" s="39">
        <v>21775.53984626286</v>
      </c>
      <c r="V13" s="39">
        <v>1.4328762366527688E-19</v>
      </c>
      <c r="W13" s="39">
        <v>62154.24088409821</v>
      </c>
      <c r="X13" s="39">
        <v>2.388195491807452E-18</v>
      </c>
      <c r="Y13" s="39">
        <v>10876.82563493829</v>
      </c>
      <c r="Z13" s="39">
        <v>0</v>
      </c>
      <c r="AA13" s="39">
        <v>1095.3831480924996</v>
      </c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92" customFormat="1" ht="11.25">
      <c r="A14" s="96">
        <v>2</v>
      </c>
      <c r="B14" s="203" t="s">
        <v>1283</v>
      </c>
      <c r="C14" s="96" t="s">
        <v>1284</v>
      </c>
      <c r="D14" s="204" t="s">
        <v>964</v>
      </c>
      <c r="E14" s="39">
        <v>235938</v>
      </c>
      <c r="F14" s="39">
        <v>155451.67576321267</v>
      </c>
      <c r="G14" s="39">
        <v>28190.65097943077</v>
      </c>
      <c r="H14" s="39">
        <v>23157.739610941142</v>
      </c>
      <c r="I14" s="39">
        <v>9842.798369380555</v>
      </c>
      <c r="J14" s="39">
        <v>11363.611968514291</v>
      </c>
      <c r="K14" s="39">
        <v>2467.3157568865604</v>
      </c>
      <c r="L14" s="39">
        <v>810.3777814624502</v>
      </c>
      <c r="M14" s="39">
        <v>3788.1816535943376</v>
      </c>
      <c r="N14" s="39">
        <v>865.6481165771769</v>
      </c>
      <c r="O14" s="39">
        <v>155451.67576321267</v>
      </c>
      <c r="P14" s="39">
        <v>28190.65097943077</v>
      </c>
      <c r="Q14" s="39">
        <v>23157.739610941142</v>
      </c>
      <c r="R14" s="39">
        <v>9842.798369380555</v>
      </c>
      <c r="S14" s="39">
        <v>8384.985355186307</v>
      </c>
      <c r="T14" s="39">
        <v>35.620514965721824</v>
      </c>
      <c r="U14" s="39">
        <v>2943.0060983622643</v>
      </c>
      <c r="V14" s="39">
        <v>370.27244328225675</v>
      </c>
      <c r="W14" s="39">
        <v>810.3777814624502</v>
      </c>
      <c r="X14" s="39">
        <v>2097.043313604304</v>
      </c>
      <c r="Y14" s="39">
        <v>3788.1816535943376</v>
      </c>
      <c r="Z14" s="39">
        <v>833.8483340331567</v>
      </c>
      <c r="AA14" s="39">
        <v>31.799782544020132</v>
      </c>
      <c r="AB14" s="39"/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92" customFormat="1" ht="11.25">
      <c r="A15" s="96">
        <v>3</v>
      </c>
      <c r="B15" s="203" t="s">
        <v>1285</v>
      </c>
      <c r="C15" s="96" t="s">
        <v>1286</v>
      </c>
      <c r="D15" s="96" t="s">
        <v>967</v>
      </c>
      <c r="E15" s="39">
        <v>164744463</v>
      </c>
      <c r="F15" s="39">
        <v>105118161.26670691</v>
      </c>
      <c r="G15" s="39">
        <v>19477146.009231415</v>
      </c>
      <c r="H15" s="39">
        <v>16245655.817125574</v>
      </c>
      <c r="I15" s="39">
        <v>8631289.09362619</v>
      </c>
      <c r="J15" s="39">
        <v>8913732.492368093</v>
      </c>
      <c r="K15" s="39">
        <v>1544883.415975038</v>
      </c>
      <c r="L15" s="39">
        <v>1704762.8689003997</v>
      </c>
      <c r="M15" s="39">
        <v>2729358.614431258</v>
      </c>
      <c r="N15" s="39">
        <v>379473.42163508333</v>
      </c>
      <c r="O15" s="39">
        <v>105118161.26670691</v>
      </c>
      <c r="P15" s="39">
        <v>19477146.009231415</v>
      </c>
      <c r="Q15" s="39">
        <v>16245655.817125574</v>
      </c>
      <c r="R15" s="39">
        <v>8631289.09362619</v>
      </c>
      <c r="S15" s="39">
        <v>7322009.572551768</v>
      </c>
      <c r="T15" s="39">
        <v>23131.398119833008</v>
      </c>
      <c r="U15" s="39">
        <v>1568591.5216964902</v>
      </c>
      <c r="V15" s="39">
        <v>185282.94961954173</v>
      </c>
      <c r="W15" s="39">
        <v>1704762.8689003997</v>
      </c>
      <c r="X15" s="39">
        <v>1359600.466355496</v>
      </c>
      <c r="Y15" s="39">
        <v>2729358.614431258</v>
      </c>
      <c r="Z15" s="39">
        <v>330795.30024584825</v>
      </c>
      <c r="AA15" s="39">
        <v>48678.12138923508</v>
      </c>
      <c r="AB15" s="39"/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92" customFormat="1" ht="11.25">
      <c r="A16" s="96">
        <v>4</v>
      </c>
      <c r="B16" s="202" t="s">
        <v>1287</v>
      </c>
      <c r="C16" s="204" t="s">
        <v>828</v>
      </c>
      <c r="D16" s="96" t="s">
        <v>852</v>
      </c>
      <c r="E16" s="39">
        <f aca="true" t="shared" si="0" ref="E16:AA16">(E13+E14+E15)</f>
        <v>167856583</v>
      </c>
      <c r="F16" s="39">
        <f t="shared" si="0"/>
        <v>106789229.26535465</v>
      </c>
      <c r="G16" s="39">
        <f t="shared" si="0"/>
        <v>19853016.03467488</v>
      </c>
      <c r="H16" s="39">
        <f t="shared" si="0"/>
        <v>16684174.528675573</v>
      </c>
      <c r="I16" s="39">
        <f t="shared" si="0"/>
        <v>8912529.284010004</v>
      </c>
      <c r="J16" s="39">
        <f t="shared" si="0"/>
        <v>9177097.593367431</v>
      </c>
      <c r="K16" s="39">
        <f t="shared" si="0"/>
        <v>1547350.7317319245</v>
      </c>
      <c r="L16" s="39">
        <f t="shared" si="0"/>
        <v>1767727.4875659603</v>
      </c>
      <c r="M16" s="39">
        <f t="shared" si="0"/>
        <v>2744023.6217197906</v>
      </c>
      <c r="N16" s="39">
        <f t="shared" si="0"/>
        <v>381434.452899753</v>
      </c>
      <c r="O16" s="39">
        <f t="shared" si="0"/>
        <v>106789229.26535465</v>
      </c>
      <c r="P16" s="39">
        <f t="shared" si="0"/>
        <v>19853016.03467488</v>
      </c>
      <c r="Q16" s="39">
        <f t="shared" si="0"/>
        <v>16684174.528675573</v>
      </c>
      <c r="R16" s="39">
        <f t="shared" si="0"/>
        <v>8912529.284010004</v>
      </c>
      <c r="S16" s="39">
        <f t="shared" si="0"/>
        <v>7560052.566383763</v>
      </c>
      <c r="T16" s="39">
        <f t="shared" si="0"/>
        <v>23734.95934255112</v>
      </c>
      <c r="U16" s="39">
        <f t="shared" si="0"/>
        <v>1593310.0676411153</v>
      </c>
      <c r="V16" s="39">
        <f t="shared" si="0"/>
        <v>185653.22206282397</v>
      </c>
      <c r="W16" s="39">
        <f t="shared" si="0"/>
        <v>1767727.4875659603</v>
      </c>
      <c r="X16" s="39">
        <f t="shared" si="0"/>
        <v>1361697.5096691004</v>
      </c>
      <c r="Y16" s="39">
        <f t="shared" si="0"/>
        <v>2744023.6217197906</v>
      </c>
      <c r="Z16" s="39">
        <f t="shared" si="0"/>
        <v>331629.1485798814</v>
      </c>
      <c r="AA16" s="39">
        <f t="shared" si="0"/>
        <v>49805.3043198716</v>
      </c>
      <c r="AB16" s="39"/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162" customFormat="1" ht="11.25">
      <c r="A17" s="194"/>
      <c r="B17" s="205"/>
      <c r="C17" s="206"/>
      <c r="D17" s="194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92" customFormat="1" ht="11.25">
      <c r="A18" s="96"/>
      <c r="B18" s="202" t="s">
        <v>1288</v>
      </c>
      <c r="C18" s="96"/>
      <c r="D18" s="9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92" customFormat="1" ht="11.25">
      <c r="A19" s="96">
        <v>5</v>
      </c>
      <c r="B19" s="203" t="s">
        <v>1289</v>
      </c>
      <c r="C19" s="204" t="s">
        <v>1290</v>
      </c>
      <c r="D19" s="96" t="s">
        <v>893</v>
      </c>
      <c r="E19" s="39">
        <v>717007373</v>
      </c>
      <c r="F19" s="39">
        <v>377830081.04054284</v>
      </c>
      <c r="G19" s="39">
        <v>86673470.22223914</v>
      </c>
      <c r="H19" s="39">
        <v>103545908.89476062</v>
      </c>
      <c r="I19" s="39">
        <v>67657029.73154011</v>
      </c>
      <c r="J19" s="39">
        <v>62821798.35701619</v>
      </c>
      <c r="K19" s="39">
        <v>0</v>
      </c>
      <c r="L19" s="39">
        <v>15494516.333499221</v>
      </c>
      <c r="M19" s="39">
        <v>2711498.8464172855</v>
      </c>
      <c r="N19" s="39">
        <v>273069.5739846342</v>
      </c>
      <c r="O19" s="39">
        <v>377830081.04054284</v>
      </c>
      <c r="P19" s="39">
        <v>86673470.22223914</v>
      </c>
      <c r="Q19" s="39">
        <v>103545908.89476062</v>
      </c>
      <c r="R19" s="39">
        <v>67657029.73154011</v>
      </c>
      <c r="S19" s="39">
        <v>57251761.30939157</v>
      </c>
      <c r="T19" s="39">
        <v>141582.72142906926</v>
      </c>
      <c r="U19" s="39">
        <v>5428454.3261955455</v>
      </c>
      <c r="V19" s="39">
        <v>0</v>
      </c>
      <c r="W19" s="39">
        <v>15494516.333499221</v>
      </c>
      <c r="X19" s="39">
        <v>0</v>
      </c>
      <c r="Y19" s="39">
        <v>2711498.8464172855</v>
      </c>
      <c r="Z19" s="39">
        <v>0</v>
      </c>
      <c r="AA19" s="39">
        <v>273069.5739846342</v>
      </c>
      <c r="AB19" s="39"/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92" customFormat="1" ht="11.25">
      <c r="A20" s="96">
        <v>6</v>
      </c>
      <c r="B20" s="202" t="s">
        <v>1291</v>
      </c>
      <c r="C20" s="96" t="s">
        <v>1292</v>
      </c>
      <c r="D20" s="96" t="s">
        <v>893</v>
      </c>
      <c r="E20" s="39">
        <v>170652896</v>
      </c>
      <c r="F20" s="39">
        <v>89926268.47852975</v>
      </c>
      <c r="G20" s="39">
        <v>20628907.395900477</v>
      </c>
      <c r="H20" s="39">
        <v>24644668.78200855</v>
      </c>
      <c r="I20" s="39">
        <v>16102858.203726478</v>
      </c>
      <c r="J20" s="39">
        <v>14952038.466071468</v>
      </c>
      <c r="K20" s="39">
        <v>0</v>
      </c>
      <c r="L20" s="39">
        <v>3687805.989173481</v>
      </c>
      <c r="M20" s="39">
        <v>645356.1679647735</v>
      </c>
      <c r="N20" s="39">
        <v>64992.51662501953</v>
      </c>
      <c r="O20" s="39">
        <v>89926268.47852975</v>
      </c>
      <c r="P20" s="39">
        <v>20628907.395900477</v>
      </c>
      <c r="Q20" s="39">
        <v>24644668.78200855</v>
      </c>
      <c r="R20" s="39">
        <v>16102858.203726478</v>
      </c>
      <c r="S20" s="39">
        <v>13626329.709371652</v>
      </c>
      <c r="T20" s="39">
        <v>33697.702904140046</v>
      </c>
      <c r="U20" s="39">
        <v>1292011.0537956746</v>
      </c>
      <c r="V20" s="39">
        <v>0</v>
      </c>
      <c r="W20" s="39">
        <v>3687805.989173481</v>
      </c>
      <c r="X20" s="39">
        <v>0</v>
      </c>
      <c r="Y20" s="39">
        <v>645356.1679647735</v>
      </c>
      <c r="Z20" s="39">
        <v>0</v>
      </c>
      <c r="AA20" s="39">
        <v>64992.51662501953</v>
      </c>
      <c r="AB20" s="39"/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92" customFormat="1" ht="11.25">
      <c r="A21" s="96">
        <v>7</v>
      </c>
      <c r="B21" s="198" t="s">
        <v>1293</v>
      </c>
      <c r="C21" s="96" t="s">
        <v>1294</v>
      </c>
      <c r="D21" s="96" t="s">
        <v>893</v>
      </c>
      <c r="E21" s="39">
        <v>248504528</v>
      </c>
      <c r="F21" s="39">
        <v>130950516.67367142</v>
      </c>
      <c r="G21" s="39">
        <v>30039788.457934856</v>
      </c>
      <c r="H21" s="39">
        <v>35887535.03127992</v>
      </c>
      <c r="I21" s="39">
        <v>23448961.43671641</v>
      </c>
      <c r="J21" s="39">
        <v>21773139.212644443</v>
      </c>
      <c r="K21" s="39">
        <v>0</v>
      </c>
      <c r="L21" s="39">
        <v>5370178.345494524</v>
      </c>
      <c r="M21" s="39">
        <v>939766.8230135088</v>
      </c>
      <c r="N21" s="39">
        <v>94642.0192449159</v>
      </c>
      <c r="O21" s="39">
        <v>130950516.67367142</v>
      </c>
      <c r="P21" s="39">
        <v>30039788.457934856</v>
      </c>
      <c r="Q21" s="39">
        <v>35887535.03127992</v>
      </c>
      <c r="R21" s="39">
        <v>23448961.43671641</v>
      </c>
      <c r="S21" s="39">
        <v>19842643.82363473</v>
      </c>
      <c r="T21" s="39">
        <v>49070.55169387545</v>
      </c>
      <c r="U21" s="39">
        <v>1881424.8373158388</v>
      </c>
      <c r="V21" s="39">
        <v>0</v>
      </c>
      <c r="W21" s="39">
        <v>5370178.345494524</v>
      </c>
      <c r="X21" s="39">
        <v>0</v>
      </c>
      <c r="Y21" s="39">
        <v>939766.8230135088</v>
      </c>
      <c r="Z21" s="39">
        <v>0</v>
      </c>
      <c r="AA21" s="39">
        <v>94642.0192449159</v>
      </c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92" customFormat="1" ht="11.25">
      <c r="A22" s="96">
        <v>8</v>
      </c>
      <c r="B22" s="198" t="s">
        <v>1293</v>
      </c>
      <c r="C22" s="204" t="s">
        <v>1295</v>
      </c>
      <c r="D22" s="96" t="s">
        <v>874</v>
      </c>
      <c r="E22" s="39">
        <v>1E-15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1E-15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5.660224347912326E-17</v>
      </c>
      <c r="W22" s="39">
        <v>0</v>
      </c>
      <c r="X22" s="39">
        <v>9.433977565208768E-16</v>
      </c>
      <c r="Y22" s="39">
        <v>0</v>
      </c>
      <c r="Z22" s="39">
        <v>0</v>
      </c>
      <c r="AA22" s="39">
        <v>0</v>
      </c>
      <c r="AB22" s="39"/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92" customFormat="1" ht="11.25">
      <c r="A23" s="96">
        <v>9</v>
      </c>
      <c r="B23" s="198" t="s">
        <v>1296</v>
      </c>
      <c r="C23" s="204" t="s">
        <v>1297</v>
      </c>
      <c r="D23" s="96" t="s">
        <v>852</v>
      </c>
      <c r="E23" s="39">
        <f aca="true" t="shared" si="1" ref="E23:AA23">(E19+E20+E21+E22)</f>
        <v>1136164797</v>
      </c>
      <c r="F23" s="39">
        <f t="shared" si="1"/>
        <v>598706866.192744</v>
      </c>
      <c r="G23" s="39">
        <f t="shared" si="1"/>
        <v>137342166.07607448</v>
      </c>
      <c r="H23" s="39">
        <f t="shared" si="1"/>
        <v>164078112.7080491</v>
      </c>
      <c r="I23" s="39">
        <f t="shared" si="1"/>
        <v>107208849.37198299</v>
      </c>
      <c r="J23" s="39">
        <f t="shared" si="1"/>
        <v>99546976.0357321</v>
      </c>
      <c r="K23" s="39">
        <f t="shared" si="1"/>
        <v>1E-15</v>
      </c>
      <c r="L23" s="39">
        <f t="shared" si="1"/>
        <v>24552500.668167226</v>
      </c>
      <c r="M23" s="39">
        <f t="shared" si="1"/>
        <v>4296621.837395567</v>
      </c>
      <c r="N23" s="39">
        <f t="shared" si="1"/>
        <v>432704.10985456966</v>
      </c>
      <c r="O23" s="39">
        <f t="shared" si="1"/>
        <v>598706866.192744</v>
      </c>
      <c r="P23" s="39">
        <f t="shared" si="1"/>
        <v>137342166.07607448</v>
      </c>
      <c r="Q23" s="39">
        <f t="shared" si="1"/>
        <v>164078112.7080491</v>
      </c>
      <c r="R23" s="39">
        <f t="shared" si="1"/>
        <v>107208849.37198299</v>
      </c>
      <c r="S23" s="39">
        <f t="shared" si="1"/>
        <v>90720734.84239796</v>
      </c>
      <c r="T23" s="39">
        <f t="shared" si="1"/>
        <v>224350.97602708478</v>
      </c>
      <c r="U23" s="39">
        <f t="shared" si="1"/>
        <v>8601890.21730706</v>
      </c>
      <c r="V23" s="39">
        <f t="shared" si="1"/>
        <v>5.660224347912326E-17</v>
      </c>
      <c r="W23" s="39">
        <f t="shared" si="1"/>
        <v>24552500.668167226</v>
      </c>
      <c r="X23" s="39">
        <f t="shared" si="1"/>
        <v>9.433977565208768E-16</v>
      </c>
      <c r="Y23" s="39">
        <f t="shared" si="1"/>
        <v>4296621.837395567</v>
      </c>
      <c r="Z23" s="39">
        <f t="shared" si="1"/>
        <v>0</v>
      </c>
      <c r="AA23" s="39">
        <f t="shared" si="1"/>
        <v>432704.10985456966</v>
      </c>
      <c r="AB23" s="39"/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92" customFormat="1" ht="11.25">
      <c r="A24" s="96"/>
      <c r="B24" s="198"/>
      <c r="C24" s="96"/>
      <c r="D24" s="9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92" customFormat="1" ht="11.25">
      <c r="A25" s="96"/>
      <c r="B25" s="198" t="s">
        <v>1298</v>
      </c>
      <c r="C25" s="96"/>
      <c r="D25" s="9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92" customFormat="1" ht="11.25">
      <c r="A26" s="96"/>
      <c r="B26" s="198"/>
      <c r="C26" s="96"/>
      <c r="D26" s="9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92" customFormat="1" ht="11.25">
      <c r="A27" s="96">
        <v>10</v>
      </c>
      <c r="B27" s="207" t="s">
        <v>1299</v>
      </c>
      <c r="C27" s="204" t="s">
        <v>1300</v>
      </c>
      <c r="D27" s="204" t="s">
        <v>893</v>
      </c>
      <c r="E27" s="39">
        <v>168401900</v>
      </c>
      <c r="F27" s="39">
        <v>88740096.5741274</v>
      </c>
      <c r="G27" s="39">
        <v>20356801.91676145</v>
      </c>
      <c r="H27" s="39">
        <v>24319593.426418766</v>
      </c>
      <c r="I27" s="39">
        <v>15890453.54928009</v>
      </c>
      <c r="J27" s="39">
        <v>14754813.692464504</v>
      </c>
      <c r="K27" s="39">
        <v>0</v>
      </c>
      <c r="L27" s="39">
        <v>3639162.006416777</v>
      </c>
      <c r="M27" s="39">
        <v>636843.6013062854</v>
      </c>
      <c r="N27" s="39">
        <v>64135.233224725795</v>
      </c>
      <c r="O27" s="39">
        <v>88740096.5741274</v>
      </c>
      <c r="P27" s="39">
        <v>20356801.91676145</v>
      </c>
      <c r="Q27" s="39">
        <v>24319593.426418766</v>
      </c>
      <c r="R27" s="39">
        <v>15890453.54928009</v>
      </c>
      <c r="S27" s="39">
        <v>13446591.689159699</v>
      </c>
      <c r="T27" s="39">
        <v>33253.213556321374</v>
      </c>
      <c r="U27" s="39">
        <v>1274968.7897484836</v>
      </c>
      <c r="V27" s="39">
        <v>0</v>
      </c>
      <c r="W27" s="39">
        <v>3639162.006416777</v>
      </c>
      <c r="X27" s="39">
        <v>0</v>
      </c>
      <c r="Y27" s="39">
        <v>636843.6013062854</v>
      </c>
      <c r="Z27" s="39">
        <v>0</v>
      </c>
      <c r="AA27" s="39">
        <v>64135.233224725795</v>
      </c>
      <c r="AB27" s="39"/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92" customFormat="1" ht="11.25">
      <c r="A28" s="96">
        <v>11</v>
      </c>
      <c r="B28" s="207" t="s">
        <v>1301</v>
      </c>
      <c r="C28" s="204" t="s">
        <v>1302</v>
      </c>
      <c r="D28" s="204" t="s">
        <v>1224</v>
      </c>
      <c r="E28" s="39">
        <v>101144898</v>
      </c>
      <c r="F28" s="39">
        <v>48625748.65842497</v>
      </c>
      <c r="G28" s="39">
        <v>11136978.754295386</v>
      </c>
      <c r="H28" s="39">
        <v>13302749.854732823</v>
      </c>
      <c r="I28" s="39">
        <v>8690085.911895541</v>
      </c>
      <c r="J28" s="39">
        <v>8063434.797578524</v>
      </c>
      <c r="K28" s="39">
        <v>8426213.79961705</v>
      </c>
      <c r="L28" s="39">
        <v>1987570.27088048</v>
      </c>
      <c r="M28" s="39">
        <v>347400.2551077798</v>
      </c>
      <c r="N28" s="39">
        <v>564715.6974674411</v>
      </c>
      <c r="O28" s="39">
        <v>48625748.65842497</v>
      </c>
      <c r="P28" s="39">
        <v>11136978.754295386</v>
      </c>
      <c r="Q28" s="39">
        <v>13302749.854732823</v>
      </c>
      <c r="R28" s="39">
        <v>8690085.911895541</v>
      </c>
      <c r="S28" s="39">
        <v>7352254.547794117</v>
      </c>
      <c r="T28" s="39">
        <v>18077.72149381662</v>
      </c>
      <c r="U28" s="39">
        <v>693102.5282905912</v>
      </c>
      <c r="V28" s="39">
        <v>476131.65846384375</v>
      </c>
      <c r="W28" s="39">
        <v>1987570.27088048</v>
      </c>
      <c r="X28" s="39">
        <v>7950082.141153207</v>
      </c>
      <c r="Y28" s="39">
        <v>347400.2551077798</v>
      </c>
      <c r="Z28" s="39">
        <v>529621.5462027828</v>
      </c>
      <c r="AA28" s="39">
        <v>35094.151264658365</v>
      </c>
      <c r="AB28" s="39"/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92" customFormat="1" ht="11.25">
      <c r="A29" s="96">
        <v>12</v>
      </c>
      <c r="B29" s="207" t="s">
        <v>1303</v>
      </c>
      <c r="C29" s="204" t="s">
        <v>1304</v>
      </c>
      <c r="D29" s="204" t="s">
        <v>1224</v>
      </c>
      <c r="E29" s="39">
        <v>219020091</v>
      </c>
      <c r="F29" s="39">
        <v>105294642.70270327</v>
      </c>
      <c r="G29" s="39">
        <v>24116116.071725555</v>
      </c>
      <c r="H29" s="39">
        <v>28805896.702113636</v>
      </c>
      <c r="I29" s="39">
        <v>18817591.83959214</v>
      </c>
      <c r="J29" s="39">
        <v>17460635.761758495</v>
      </c>
      <c r="K29" s="39">
        <v>18246200.74437746</v>
      </c>
      <c r="L29" s="39">
        <v>4303902.917546444</v>
      </c>
      <c r="M29" s="39">
        <v>752263.7027833986</v>
      </c>
      <c r="N29" s="39">
        <v>1222840.557399617</v>
      </c>
      <c r="O29" s="39">
        <v>105294642.70270327</v>
      </c>
      <c r="P29" s="39">
        <v>24116116.071725555</v>
      </c>
      <c r="Q29" s="39">
        <v>28805896.702113636</v>
      </c>
      <c r="R29" s="39">
        <v>18817591.83959214</v>
      </c>
      <c r="S29" s="39">
        <v>15920639.517704902</v>
      </c>
      <c r="T29" s="39">
        <v>39145.6641406507</v>
      </c>
      <c r="U29" s="39">
        <v>1500850.579912942</v>
      </c>
      <c r="V29" s="39">
        <v>1031019.8658238994</v>
      </c>
      <c r="W29" s="39">
        <v>4303902.917546444</v>
      </c>
      <c r="X29" s="39">
        <v>17215180.878553562</v>
      </c>
      <c r="Y29" s="39">
        <v>752263.7027833986</v>
      </c>
      <c r="Z29" s="39">
        <v>1146847.3599616876</v>
      </c>
      <c r="AA29" s="39">
        <v>75993.1974379295</v>
      </c>
      <c r="AB29" s="39"/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92" customFormat="1" ht="11.25">
      <c r="A30" s="96"/>
      <c r="B30" s="198"/>
      <c r="C30" s="96"/>
      <c r="D30" s="9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92" customFormat="1" ht="11.25">
      <c r="A31" s="96">
        <v>13</v>
      </c>
      <c r="B31" s="208" t="s">
        <v>1305</v>
      </c>
      <c r="C31" s="204" t="s">
        <v>1306</v>
      </c>
      <c r="D31" s="96" t="s">
        <v>852</v>
      </c>
      <c r="E31" s="39">
        <f aca="true" t="shared" si="2" ref="E31:AA31">(E27+E28+E29)</f>
        <v>488566889</v>
      </c>
      <c r="F31" s="39">
        <f t="shared" si="2"/>
        <v>242660487.93525565</v>
      </c>
      <c r="G31" s="39">
        <f t="shared" si="2"/>
        <v>55609896.74278239</v>
      </c>
      <c r="H31" s="39">
        <f t="shared" si="2"/>
        <v>66428239.98326523</v>
      </c>
      <c r="I31" s="39">
        <f t="shared" si="2"/>
        <v>43398131.30076777</v>
      </c>
      <c r="J31" s="39">
        <f t="shared" si="2"/>
        <v>40278884.25180152</v>
      </c>
      <c r="K31" s="39">
        <f t="shared" si="2"/>
        <v>26672414.54399451</v>
      </c>
      <c r="L31" s="39">
        <f t="shared" si="2"/>
        <v>9930635.194843702</v>
      </c>
      <c r="M31" s="39">
        <f t="shared" si="2"/>
        <v>1736507.5591974638</v>
      </c>
      <c r="N31" s="39">
        <f t="shared" si="2"/>
        <v>1851691.488091784</v>
      </c>
      <c r="O31" s="39">
        <f t="shared" si="2"/>
        <v>242660487.93525565</v>
      </c>
      <c r="P31" s="39">
        <f t="shared" si="2"/>
        <v>55609896.74278239</v>
      </c>
      <c r="Q31" s="39">
        <f t="shared" si="2"/>
        <v>66428239.98326523</v>
      </c>
      <c r="R31" s="39">
        <f t="shared" si="2"/>
        <v>43398131.30076777</v>
      </c>
      <c r="S31" s="39">
        <f t="shared" si="2"/>
        <v>36719485.75465872</v>
      </c>
      <c r="T31" s="39">
        <f t="shared" si="2"/>
        <v>90476.5991907887</v>
      </c>
      <c r="U31" s="39">
        <f t="shared" si="2"/>
        <v>3468921.8979520164</v>
      </c>
      <c r="V31" s="39">
        <f t="shared" si="2"/>
        <v>1507151.524287743</v>
      </c>
      <c r="W31" s="39">
        <f t="shared" si="2"/>
        <v>9930635.194843702</v>
      </c>
      <c r="X31" s="39">
        <f t="shared" si="2"/>
        <v>25165263.01970677</v>
      </c>
      <c r="Y31" s="39">
        <f t="shared" si="2"/>
        <v>1736507.5591974638</v>
      </c>
      <c r="Z31" s="39">
        <f t="shared" si="2"/>
        <v>1676468.9061644704</v>
      </c>
      <c r="AA31" s="39">
        <f t="shared" si="2"/>
        <v>175222.58192731364</v>
      </c>
      <c r="AB31" s="39"/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92" customFormat="1" ht="11.25">
      <c r="A32" s="96"/>
      <c r="B32" s="198"/>
      <c r="C32" s="96"/>
      <c r="D32" s="9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0" s="92" customFormat="1" ht="11.25">
      <c r="A33" s="96"/>
      <c r="B33" s="198" t="s">
        <v>1307</v>
      </c>
      <c r="C33" s="96"/>
      <c r="D33" s="96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</row>
    <row r="34" spans="1:40" s="92" customFormat="1" ht="11.25">
      <c r="A34" s="96"/>
      <c r="B34" s="198"/>
      <c r="C34" s="96"/>
      <c r="D34" s="9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</row>
    <row r="35" spans="1:40" s="92" customFormat="1" ht="11.25">
      <c r="A35" s="96">
        <v>14</v>
      </c>
      <c r="B35" s="198" t="s">
        <v>1308</v>
      </c>
      <c r="C35" s="96" t="s">
        <v>1309</v>
      </c>
      <c r="D35" s="96" t="s">
        <v>1309</v>
      </c>
      <c r="E35" s="39">
        <v>385207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289902.8785618387</v>
      </c>
      <c r="M35" s="39">
        <v>0</v>
      </c>
      <c r="N35" s="39">
        <v>95304.12143816127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289902.8785618387</v>
      </c>
      <c r="X35" s="39">
        <v>0</v>
      </c>
      <c r="Y35" s="39">
        <v>0</v>
      </c>
      <c r="Z35" s="39">
        <v>94669.53076272656</v>
      </c>
      <c r="AA35" s="39">
        <v>634.5906754347063</v>
      </c>
      <c r="AB35" s="39"/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</row>
    <row r="36" spans="1:40" s="92" customFormat="1" ht="11.25">
      <c r="A36" s="96">
        <v>15</v>
      </c>
      <c r="B36" s="198" t="s">
        <v>1310</v>
      </c>
      <c r="C36" s="96" t="s">
        <v>1311</v>
      </c>
      <c r="D36" s="204" t="s">
        <v>1312</v>
      </c>
      <c r="E36" s="39">
        <v>12127132</v>
      </c>
      <c r="F36" s="39">
        <v>4652397.61636456</v>
      </c>
      <c r="G36" s="39">
        <v>1577920.869885075</v>
      </c>
      <c r="H36" s="39">
        <v>2394023.8025894496</v>
      </c>
      <c r="I36" s="39">
        <v>1900457.8432887641</v>
      </c>
      <c r="J36" s="39">
        <v>1434126.8817422881</v>
      </c>
      <c r="K36" s="39">
        <v>64480.99468291475</v>
      </c>
      <c r="L36" s="39">
        <v>0</v>
      </c>
      <c r="M36" s="39">
        <v>103247.99148619876</v>
      </c>
      <c r="N36" s="39">
        <v>475.999960749173</v>
      </c>
      <c r="O36" s="39">
        <v>4652397.61636456</v>
      </c>
      <c r="P36" s="39">
        <v>1577920.869885075</v>
      </c>
      <c r="Q36" s="39">
        <v>2394023.8025894496</v>
      </c>
      <c r="R36" s="39">
        <v>1900457.8432887641</v>
      </c>
      <c r="S36" s="39">
        <v>1318356.89128865</v>
      </c>
      <c r="T36" s="39">
        <v>6514.999462774919</v>
      </c>
      <c r="U36" s="39">
        <v>109254.99099086323</v>
      </c>
      <c r="V36" s="39">
        <v>64480.99468291475</v>
      </c>
      <c r="W36" s="39">
        <v>0</v>
      </c>
      <c r="X36" s="39">
        <v>0</v>
      </c>
      <c r="Y36" s="39">
        <v>103247.99148619876</v>
      </c>
      <c r="Z36" s="39">
        <v>437.99996388264236</v>
      </c>
      <c r="AA36" s="39">
        <v>37.999996866530616</v>
      </c>
      <c r="AB36" s="39"/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</row>
    <row r="37" spans="1:40" s="92" customFormat="1" ht="22.5">
      <c r="A37" s="96">
        <v>16</v>
      </c>
      <c r="B37" s="209" t="s">
        <v>1313</v>
      </c>
      <c r="C37" s="204" t="s">
        <v>1314</v>
      </c>
      <c r="D37" s="96" t="s">
        <v>1224</v>
      </c>
      <c r="E37" s="39">
        <v>4911112</v>
      </c>
      <c r="F37" s="39">
        <v>2361033.5515428055</v>
      </c>
      <c r="G37" s="39">
        <v>540758.3682961954</v>
      </c>
      <c r="H37" s="39">
        <v>645917.8439685275</v>
      </c>
      <c r="I37" s="39">
        <v>421948.9667480918</v>
      </c>
      <c r="J37" s="39">
        <v>391521.78882621904</v>
      </c>
      <c r="K37" s="39">
        <v>409136.6003044948</v>
      </c>
      <c r="L37" s="39">
        <v>96506.89655314473</v>
      </c>
      <c r="M37" s="39">
        <v>16868.093155453862</v>
      </c>
      <c r="N37" s="39">
        <v>27419.89060506759</v>
      </c>
      <c r="O37" s="39">
        <v>2361033.5515428055</v>
      </c>
      <c r="P37" s="39">
        <v>540758.3682961954</v>
      </c>
      <c r="Q37" s="39">
        <v>645917.8439685275</v>
      </c>
      <c r="R37" s="39">
        <v>421948.9667480918</v>
      </c>
      <c r="S37" s="39">
        <v>356990.2807823906</v>
      </c>
      <c r="T37" s="39">
        <v>877.7676058454351</v>
      </c>
      <c r="U37" s="39">
        <v>33653.74043798296</v>
      </c>
      <c r="V37" s="39">
        <v>23118.67378087311</v>
      </c>
      <c r="W37" s="39">
        <v>96506.89655314473</v>
      </c>
      <c r="X37" s="39">
        <v>386017.92652362166</v>
      </c>
      <c r="Y37" s="39">
        <v>16868.093155453862</v>
      </c>
      <c r="Z37" s="39">
        <v>25715.88663834572</v>
      </c>
      <c r="AA37" s="39">
        <v>1704.0039667218691</v>
      </c>
      <c r="AB37" s="39"/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</row>
    <row r="38" spans="1:40" s="92" customFormat="1" ht="11.25">
      <c r="A38" s="96">
        <v>17</v>
      </c>
      <c r="B38" s="198" t="s">
        <v>1315</v>
      </c>
      <c r="C38" s="204" t="s">
        <v>1316</v>
      </c>
      <c r="D38" s="96" t="s">
        <v>1316</v>
      </c>
      <c r="E38" s="39">
        <v>366384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198543.21497208995</v>
      </c>
      <c r="L38" s="39">
        <v>145788.74225051023</v>
      </c>
      <c r="M38" s="39">
        <v>0</v>
      </c>
      <c r="N38" s="39">
        <v>22052.04277739985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145788.74225051023</v>
      </c>
      <c r="X38" s="39">
        <v>198543.21497208995</v>
      </c>
      <c r="Y38" s="39">
        <v>0</v>
      </c>
      <c r="Z38" s="39">
        <v>21962.91280659216</v>
      </c>
      <c r="AA38" s="39">
        <v>89.12997080768675</v>
      </c>
      <c r="AB38" s="39"/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</row>
    <row r="39" spans="1:40" s="92" customFormat="1" ht="11.25">
      <c r="A39" s="96">
        <v>18</v>
      </c>
      <c r="B39" s="198" t="s">
        <v>1317</v>
      </c>
      <c r="C39" s="96" t="s">
        <v>1318</v>
      </c>
      <c r="D39" s="204" t="s">
        <v>1319</v>
      </c>
      <c r="E39" s="39">
        <v>4004154</v>
      </c>
      <c r="F39" s="39">
        <v>1958956</v>
      </c>
      <c r="G39" s="39">
        <v>524948</v>
      </c>
      <c r="H39" s="39">
        <v>647947</v>
      </c>
      <c r="I39" s="39">
        <v>479322</v>
      </c>
      <c r="J39" s="39">
        <v>347665</v>
      </c>
      <c r="K39" s="39">
        <v>14248</v>
      </c>
      <c r="L39" s="39">
        <v>0</v>
      </c>
      <c r="M39" s="39">
        <v>30992</v>
      </c>
      <c r="N39" s="39">
        <v>76</v>
      </c>
      <c r="O39" s="39">
        <v>1958956</v>
      </c>
      <c r="P39" s="39">
        <v>524948</v>
      </c>
      <c r="Q39" s="39">
        <v>647947</v>
      </c>
      <c r="R39" s="39">
        <v>479322</v>
      </c>
      <c r="S39" s="39">
        <v>291316</v>
      </c>
      <c r="T39" s="39">
        <v>1440</v>
      </c>
      <c r="U39" s="39">
        <v>54909</v>
      </c>
      <c r="V39" s="39">
        <v>14248</v>
      </c>
      <c r="W39" s="39">
        <v>0</v>
      </c>
      <c r="X39" s="39">
        <v>0</v>
      </c>
      <c r="Y39" s="39">
        <v>30992</v>
      </c>
      <c r="Z39" s="39">
        <v>70</v>
      </c>
      <c r="AA39" s="39">
        <v>6</v>
      </c>
      <c r="AB39" s="39"/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</row>
    <row r="40" spans="1:40" s="92" customFormat="1" ht="22.5">
      <c r="A40" s="96">
        <v>19</v>
      </c>
      <c r="B40" s="209" t="s">
        <v>1320</v>
      </c>
      <c r="C40" s="204" t="s">
        <v>1321</v>
      </c>
      <c r="D40" s="96" t="s">
        <v>1224</v>
      </c>
      <c r="E40" s="39">
        <v>1354900</v>
      </c>
      <c r="F40" s="39">
        <v>651372.7153820453</v>
      </c>
      <c r="G40" s="39">
        <v>149186.88745125648</v>
      </c>
      <c r="H40" s="39">
        <v>178198.76370014733</v>
      </c>
      <c r="I40" s="39">
        <v>116409.20733369338</v>
      </c>
      <c r="J40" s="39">
        <v>108014.81857482463</v>
      </c>
      <c r="K40" s="39">
        <v>112874.47318500576</v>
      </c>
      <c r="L40" s="39">
        <v>26624.76321856553</v>
      </c>
      <c r="M40" s="39">
        <v>4653.646550175283</v>
      </c>
      <c r="N40" s="39">
        <v>7564.724604286377</v>
      </c>
      <c r="O40" s="39">
        <v>651372.7153820453</v>
      </c>
      <c r="P40" s="39">
        <v>149186.88745125648</v>
      </c>
      <c r="Q40" s="39">
        <v>178198.76370014733</v>
      </c>
      <c r="R40" s="39">
        <v>116409.20733369338</v>
      </c>
      <c r="S40" s="39">
        <v>98488.10848379371</v>
      </c>
      <c r="T40" s="39">
        <v>242.16253450541953</v>
      </c>
      <c r="U40" s="39">
        <v>9284.547556525511</v>
      </c>
      <c r="V40" s="39">
        <v>6378.085269833995</v>
      </c>
      <c r="W40" s="39">
        <v>26624.76321856553</v>
      </c>
      <c r="X40" s="39">
        <v>106496.38791517176</v>
      </c>
      <c r="Y40" s="39">
        <v>4653.646550175283</v>
      </c>
      <c r="Z40" s="39">
        <v>7094.616210400947</v>
      </c>
      <c r="AA40" s="39">
        <v>470.1083938854298</v>
      </c>
      <c r="AB40" s="39"/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</row>
    <row r="41" spans="1:40" s="92" customFormat="1" ht="11.25">
      <c r="A41" s="96">
        <v>20</v>
      </c>
      <c r="B41" s="198" t="s">
        <v>1322</v>
      </c>
      <c r="C41" s="96" t="s">
        <v>1323</v>
      </c>
      <c r="D41" s="96" t="s">
        <v>1323</v>
      </c>
      <c r="E41" s="39">
        <v>18305736.79</v>
      </c>
      <c r="F41" s="39">
        <v>0</v>
      </c>
      <c r="G41" s="39">
        <v>0</v>
      </c>
      <c r="H41" s="39">
        <v>0</v>
      </c>
      <c r="I41" s="39">
        <v>0</v>
      </c>
      <c r="J41" s="39">
        <v>469911.4697432982</v>
      </c>
      <c r="K41" s="39">
        <v>10629891.844193136</v>
      </c>
      <c r="L41" s="39">
        <v>4985382.9972766</v>
      </c>
      <c r="M41" s="39">
        <v>0</v>
      </c>
      <c r="N41" s="39">
        <v>2220550.4787869644</v>
      </c>
      <c r="O41" s="39">
        <v>0</v>
      </c>
      <c r="P41" s="39">
        <v>0</v>
      </c>
      <c r="Q41" s="39">
        <v>0</v>
      </c>
      <c r="R41" s="39">
        <v>0</v>
      </c>
      <c r="S41" s="39">
        <v>469911.4697432982</v>
      </c>
      <c r="T41" s="39">
        <v>0</v>
      </c>
      <c r="U41" s="39">
        <v>0</v>
      </c>
      <c r="V41" s="39">
        <v>0</v>
      </c>
      <c r="W41" s="39">
        <v>4985382.9972766</v>
      </c>
      <c r="X41" s="39">
        <v>10629891.844193136</v>
      </c>
      <c r="Y41" s="39">
        <v>0</v>
      </c>
      <c r="Z41" s="39">
        <v>2175720.018811454</v>
      </c>
      <c r="AA41" s="39">
        <v>44830.45997551015</v>
      </c>
      <c r="AB41" s="39"/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</row>
    <row r="42" spans="1:40" s="92" customFormat="1" ht="11.25">
      <c r="A42" s="96">
        <v>21</v>
      </c>
      <c r="B42" s="198" t="s">
        <v>1324</v>
      </c>
      <c r="C42" s="96" t="s">
        <v>1325</v>
      </c>
      <c r="D42" s="204" t="s">
        <v>1326</v>
      </c>
      <c r="E42" s="39">
        <v>199182855.21</v>
      </c>
      <c r="F42" s="39">
        <v>104125416.51275183</v>
      </c>
      <c r="G42" s="39">
        <v>28147484.107370857</v>
      </c>
      <c r="H42" s="39">
        <v>31336556.67727689</v>
      </c>
      <c r="I42" s="39">
        <v>17833278.306475483</v>
      </c>
      <c r="J42" s="39">
        <v>16131191.11691823</v>
      </c>
      <c r="K42" s="39">
        <v>664010.4289962038</v>
      </c>
      <c r="L42" s="39">
        <v>0</v>
      </c>
      <c r="M42" s="39">
        <v>753150.0839582109</v>
      </c>
      <c r="N42" s="39">
        <v>191767.9762523118</v>
      </c>
      <c r="O42" s="39">
        <v>104125416.51275183</v>
      </c>
      <c r="P42" s="39">
        <v>28147484.107370857</v>
      </c>
      <c r="Q42" s="39">
        <v>31336556.67727689</v>
      </c>
      <c r="R42" s="39">
        <v>17833278.306475483</v>
      </c>
      <c r="S42" s="39">
        <v>13576177.169327276</v>
      </c>
      <c r="T42" s="39">
        <v>67085.17736007653</v>
      </c>
      <c r="U42" s="39">
        <v>2487928.7702308777</v>
      </c>
      <c r="V42" s="39">
        <v>664010.4289962038</v>
      </c>
      <c r="W42" s="39">
        <v>0</v>
      </c>
      <c r="X42" s="39">
        <v>0</v>
      </c>
      <c r="Y42" s="39">
        <v>753150.0839582109</v>
      </c>
      <c r="Z42" s="39">
        <v>176323.32015345365</v>
      </c>
      <c r="AA42" s="39">
        <v>15444.656098858151</v>
      </c>
      <c r="AB42" s="39"/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</row>
    <row r="43" spans="1:40" s="92" customFormat="1" ht="11.25">
      <c r="A43" s="96">
        <v>22</v>
      </c>
      <c r="B43" s="209" t="s">
        <v>1327</v>
      </c>
      <c r="C43" s="204" t="s">
        <v>1328</v>
      </c>
      <c r="D43" s="96" t="s">
        <v>1224</v>
      </c>
      <c r="E43" s="39">
        <v>98092249</v>
      </c>
      <c r="F43" s="39">
        <v>47158177.42199551</v>
      </c>
      <c r="G43" s="39">
        <v>10800854.167395104</v>
      </c>
      <c r="H43" s="39">
        <v>12901260.240879042</v>
      </c>
      <c r="I43" s="39">
        <v>8427810.872883074</v>
      </c>
      <c r="J43" s="39">
        <v>7820072.68383757</v>
      </c>
      <c r="K43" s="39">
        <v>8171902.671346526</v>
      </c>
      <c r="L43" s="39">
        <v>1927583.5140612382</v>
      </c>
      <c r="M43" s="39">
        <v>336915.3857537714</v>
      </c>
      <c r="N43" s="39">
        <v>547672.0418481701</v>
      </c>
      <c r="O43" s="39">
        <v>47158177.42199551</v>
      </c>
      <c r="P43" s="39">
        <v>10800854.167395104</v>
      </c>
      <c r="Q43" s="39">
        <v>12901260.240879042</v>
      </c>
      <c r="R43" s="39">
        <v>8427810.872883074</v>
      </c>
      <c r="S43" s="39">
        <v>7130356.52884442</v>
      </c>
      <c r="T43" s="39">
        <v>17532.118704831875</v>
      </c>
      <c r="U43" s="39">
        <v>672184.036288318</v>
      </c>
      <c r="V43" s="39">
        <v>461761.55320081813</v>
      </c>
      <c r="W43" s="39">
        <v>1927583.5140612382</v>
      </c>
      <c r="X43" s="39">
        <v>7710141.118145708</v>
      </c>
      <c r="Y43" s="39">
        <v>336915.3857537714</v>
      </c>
      <c r="Z43" s="39">
        <v>513637.0653702016</v>
      </c>
      <c r="AA43" s="39">
        <v>34034.9764779686</v>
      </c>
      <c r="AB43" s="39"/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</row>
    <row r="44" spans="1:40" s="92" customFormat="1" ht="11.25">
      <c r="A44" s="96">
        <v>23</v>
      </c>
      <c r="B44" s="209" t="s">
        <v>1329</v>
      </c>
      <c r="C44" s="204" t="s">
        <v>1330</v>
      </c>
      <c r="D44" s="96" t="s">
        <v>1331</v>
      </c>
      <c r="E44" s="39">
        <v>221481805</v>
      </c>
      <c r="F44" s="39">
        <v>149019722.5078885</v>
      </c>
      <c r="G44" s="39">
        <v>27919677.435028892</v>
      </c>
      <c r="H44" s="39">
        <v>22547974.360110786</v>
      </c>
      <c r="I44" s="39">
        <v>7682831.06646866</v>
      </c>
      <c r="J44" s="39">
        <v>13062964.866516743</v>
      </c>
      <c r="K44" s="39">
        <v>460361.9643340111</v>
      </c>
      <c r="L44" s="39">
        <v>0</v>
      </c>
      <c r="M44" s="39">
        <v>610783.8495477266</v>
      </c>
      <c r="N44" s="39">
        <v>177488.95010467898</v>
      </c>
      <c r="O44" s="39">
        <v>149019722.5078885</v>
      </c>
      <c r="P44" s="39">
        <v>27919677.435028892</v>
      </c>
      <c r="Q44" s="39">
        <v>22547974.360110786</v>
      </c>
      <c r="R44" s="39">
        <v>7682831.06646866</v>
      </c>
      <c r="S44" s="39">
        <v>9411795.301675865</v>
      </c>
      <c r="T44" s="39">
        <v>46590.849402478234</v>
      </c>
      <c r="U44" s="39">
        <v>3604578.7154383985</v>
      </c>
      <c r="V44" s="39">
        <v>460361.9643340111</v>
      </c>
      <c r="W44" s="39">
        <v>0</v>
      </c>
      <c r="X44" s="39">
        <v>0</v>
      </c>
      <c r="Y44" s="39">
        <v>610783.8495477266</v>
      </c>
      <c r="Z44" s="39">
        <v>155302.8313415941</v>
      </c>
      <c r="AA44" s="39">
        <v>22186.118763084873</v>
      </c>
      <c r="AB44" s="39"/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</row>
    <row r="45" spans="1:40" s="92" customFormat="1" ht="11.25">
      <c r="A45" s="96">
        <v>24</v>
      </c>
      <c r="B45" s="209" t="s">
        <v>1332</v>
      </c>
      <c r="C45" s="204" t="s">
        <v>1333</v>
      </c>
      <c r="D45" s="96" t="s">
        <v>1331</v>
      </c>
      <c r="E45" s="39">
        <v>227157666</v>
      </c>
      <c r="F45" s="39">
        <v>152838615.13075358</v>
      </c>
      <c r="G45" s="39">
        <v>28635168.30023139</v>
      </c>
      <c r="H45" s="39">
        <v>23125805.881303024</v>
      </c>
      <c r="I45" s="39">
        <v>7879717.132210078</v>
      </c>
      <c r="J45" s="39">
        <v>13397726.328435624</v>
      </c>
      <c r="K45" s="39">
        <v>472159.5497801239</v>
      </c>
      <c r="L45" s="39">
        <v>0</v>
      </c>
      <c r="M45" s="39">
        <v>626436.2605034609</v>
      </c>
      <c r="N45" s="39">
        <v>182037.4167826984</v>
      </c>
      <c r="O45" s="39">
        <v>152838615.13075358</v>
      </c>
      <c r="P45" s="39">
        <v>28635168.30023139</v>
      </c>
      <c r="Q45" s="39">
        <v>23125805.881303024</v>
      </c>
      <c r="R45" s="39">
        <v>7879717.132210078</v>
      </c>
      <c r="S45" s="39">
        <v>9652989.11844454</v>
      </c>
      <c r="T45" s="39">
        <v>47784.821905458324</v>
      </c>
      <c r="U45" s="39">
        <v>3696952.3880856256</v>
      </c>
      <c r="V45" s="39">
        <v>472159.5497801239</v>
      </c>
      <c r="W45" s="39">
        <v>0</v>
      </c>
      <c r="X45" s="39">
        <v>0</v>
      </c>
      <c r="Y45" s="39">
        <v>626436.2605034609</v>
      </c>
      <c r="Z45" s="39">
        <v>159282.7396848611</v>
      </c>
      <c r="AA45" s="39">
        <v>22754.6770978373</v>
      </c>
      <c r="AB45" s="39"/>
      <c r="AC45" s="39"/>
      <c r="AD45" s="39"/>
      <c r="AE45" s="39"/>
      <c r="AF45" s="39"/>
      <c r="AG45" s="39"/>
      <c r="AH45"/>
      <c r="AI45"/>
      <c r="AJ45"/>
      <c r="AK45"/>
      <c r="AL45"/>
      <c r="AM45"/>
      <c r="AN45"/>
    </row>
    <row r="46" spans="1:40" s="92" customFormat="1" ht="11.25">
      <c r="A46" s="96">
        <v>25</v>
      </c>
      <c r="B46" s="209" t="s">
        <v>1334</v>
      </c>
      <c r="C46" s="204" t="s">
        <v>1335</v>
      </c>
      <c r="D46" s="96" t="s">
        <v>1336</v>
      </c>
      <c r="E46" s="39">
        <v>410722765</v>
      </c>
      <c r="F46" s="39">
        <v>273722012.14865345</v>
      </c>
      <c r="G46" s="39">
        <v>47066215.40463148</v>
      </c>
      <c r="H46" s="39">
        <v>44927590.62059654</v>
      </c>
      <c r="I46" s="39">
        <v>20504345.858227998</v>
      </c>
      <c r="J46" s="39">
        <v>20406523.11431415</v>
      </c>
      <c r="K46" s="39">
        <v>657808.043257418</v>
      </c>
      <c r="L46" s="39">
        <v>0</v>
      </c>
      <c r="M46" s="39">
        <v>1192339.4653580966</v>
      </c>
      <c r="N46" s="39">
        <v>2245930.3449608353</v>
      </c>
      <c r="O46" s="39">
        <v>273722012.14865345</v>
      </c>
      <c r="P46" s="39">
        <v>47066215.40463148</v>
      </c>
      <c r="Q46" s="39">
        <v>44927590.62059654</v>
      </c>
      <c r="R46" s="39">
        <v>20504345.858227998</v>
      </c>
      <c r="S46" s="39">
        <v>13453122.766315404</v>
      </c>
      <c r="T46" s="39">
        <v>66379.71908439802</v>
      </c>
      <c r="U46" s="39">
        <v>6887020.628914348</v>
      </c>
      <c r="V46" s="39">
        <v>657808.043257418</v>
      </c>
      <c r="W46" s="39">
        <v>0</v>
      </c>
      <c r="X46" s="39">
        <v>0</v>
      </c>
      <c r="Y46" s="39">
        <v>1192339.4653580966</v>
      </c>
      <c r="Z46" s="39">
        <v>2245930.3449608353</v>
      </c>
      <c r="AA46" s="39">
        <v>0</v>
      </c>
      <c r="AB46" s="39"/>
      <c r="AC46" s="39"/>
      <c r="AD46" s="39"/>
      <c r="AE46" s="39"/>
      <c r="AF46" s="39"/>
      <c r="AG46" s="39"/>
      <c r="AH46"/>
      <c r="AI46"/>
      <c r="AJ46"/>
      <c r="AK46"/>
      <c r="AL46"/>
      <c r="AM46"/>
      <c r="AN46"/>
    </row>
    <row r="47" spans="1:40" s="92" customFormat="1" ht="11.25">
      <c r="A47" s="96">
        <v>26</v>
      </c>
      <c r="B47" s="209" t="s">
        <v>1337</v>
      </c>
      <c r="C47" s="204" t="s">
        <v>1338</v>
      </c>
      <c r="D47" s="96" t="s">
        <v>1336</v>
      </c>
      <c r="E47" s="39">
        <v>453130445</v>
      </c>
      <c r="F47" s="39">
        <v>301984179.45305455</v>
      </c>
      <c r="G47" s="39">
        <v>51925865.68890701</v>
      </c>
      <c r="H47" s="39">
        <v>49566425.00857906</v>
      </c>
      <c r="I47" s="39">
        <v>22621447.25085487</v>
      </c>
      <c r="J47" s="39">
        <v>22513524.176562153</v>
      </c>
      <c r="K47" s="39">
        <v>725727.6118254927</v>
      </c>
      <c r="L47" s="39">
        <v>0</v>
      </c>
      <c r="M47" s="39">
        <v>1315450.1249249636</v>
      </c>
      <c r="N47" s="39">
        <v>2477825.6852918942</v>
      </c>
      <c r="O47" s="39">
        <v>301984179.45305455</v>
      </c>
      <c r="P47" s="39">
        <v>51925865.68890701</v>
      </c>
      <c r="Q47" s="39">
        <v>49566425.00857906</v>
      </c>
      <c r="R47" s="39">
        <v>22621447.25085487</v>
      </c>
      <c r="S47" s="39">
        <v>14842175.854898449</v>
      </c>
      <c r="T47" s="39">
        <v>73233.51469862711</v>
      </c>
      <c r="U47" s="39">
        <v>7598114.806965078</v>
      </c>
      <c r="V47" s="39">
        <v>725727.6118254927</v>
      </c>
      <c r="W47" s="39">
        <v>0</v>
      </c>
      <c r="X47" s="39">
        <v>0</v>
      </c>
      <c r="Y47" s="39">
        <v>1315450.1249249636</v>
      </c>
      <c r="Z47" s="39">
        <v>2477825.6852918942</v>
      </c>
      <c r="AA47" s="39">
        <v>0</v>
      </c>
      <c r="AB47" s="39"/>
      <c r="AC47" s="39"/>
      <c r="AD47" s="39"/>
      <c r="AE47" s="39"/>
      <c r="AF47" s="39"/>
      <c r="AG47" s="39"/>
      <c r="AH47"/>
      <c r="AI47"/>
      <c r="AJ47"/>
      <c r="AK47"/>
      <c r="AL47"/>
      <c r="AM47"/>
      <c r="AN47"/>
    </row>
    <row r="48" spans="1:40" s="92" customFormat="1" ht="11.25">
      <c r="A48" s="96">
        <v>27</v>
      </c>
      <c r="B48" s="198" t="s">
        <v>1339</v>
      </c>
      <c r="C48" s="96" t="s">
        <v>1340</v>
      </c>
      <c r="D48" s="96" t="s">
        <v>1341</v>
      </c>
      <c r="E48" s="39">
        <v>111251484</v>
      </c>
      <c r="F48" s="39">
        <v>92756705.62560786</v>
      </c>
      <c r="G48" s="39">
        <v>15418061.616646118</v>
      </c>
      <c r="H48" s="39">
        <v>3015468.52938281</v>
      </c>
      <c r="I48" s="39">
        <v>61248.22836321481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92756705.62560786</v>
      </c>
      <c r="P48" s="39">
        <v>15418061.616646118</v>
      </c>
      <c r="Q48" s="39">
        <v>3015468.52938281</v>
      </c>
      <c r="R48" s="39">
        <v>61248.22836321481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/>
      <c r="AC48" s="39"/>
      <c r="AD48" s="39"/>
      <c r="AE48" s="39"/>
      <c r="AF48" s="39"/>
      <c r="AG48" s="39"/>
      <c r="AH48"/>
      <c r="AI48"/>
      <c r="AJ48"/>
      <c r="AK48"/>
      <c r="AL48"/>
      <c r="AM48"/>
      <c r="AN48"/>
    </row>
    <row r="49" spans="1:40" s="92" customFormat="1" ht="11.25">
      <c r="A49" s="96">
        <v>28</v>
      </c>
      <c r="B49" s="198" t="s">
        <v>1342</v>
      </c>
      <c r="C49" s="96" t="s">
        <v>1343</v>
      </c>
      <c r="D49" s="96" t="s">
        <v>1344</v>
      </c>
      <c r="E49" s="39">
        <v>198758684</v>
      </c>
      <c r="F49" s="39">
        <v>138752430.34234798</v>
      </c>
      <c r="G49" s="39">
        <v>29872782.03660157</v>
      </c>
      <c r="H49" s="39">
        <v>23649603.850224335</v>
      </c>
      <c r="I49" s="39">
        <v>6464561.418213753</v>
      </c>
      <c r="J49" s="39">
        <v>0</v>
      </c>
      <c r="K49" s="39">
        <v>0</v>
      </c>
      <c r="L49" s="39">
        <v>0</v>
      </c>
      <c r="M49" s="39">
        <v>0</v>
      </c>
      <c r="N49" s="39">
        <v>19306.352612370323</v>
      </c>
      <c r="O49" s="39">
        <v>138752430.34234798</v>
      </c>
      <c r="P49" s="39">
        <v>29872782.03660157</v>
      </c>
      <c r="Q49" s="39">
        <v>23649603.850224335</v>
      </c>
      <c r="R49" s="39">
        <v>6464561.418213753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2145.1502902633692</v>
      </c>
      <c r="AA49" s="39">
        <v>17161.202322106954</v>
      </c>
      <c r="AB49" s="39"/>
      <c r="AC49" s="39"/>
      <c r="AD49" s="39"/>
      <c r="AE49" s="39"/>
      <c r="AF49" s="39"/>
      <c r="AG49" s="39"/>
      <c r="AH49"/>
      <c r="AI49"/>
      <c r="AJ49"/>
      <c r="AK49"/>
      <c r="AL49"/>
      <c r="AM49"/>
      <c r="AN49"/>
    </row>
    <row r="50" spans="1:40" s="162" customFormat="1" ht="11.25">
      <c r="A50" s="96">
        <v>29</v>
      </c>
      <c r="B50" s="210" t="s">
        <v>1345</v>
      </c>
      <c r="C50" s="206" t="s">
        <v>1346</v>
      </c>
      <c r="D50" s="194" t="s">
        <v>1347</v>
      </c>
      <c r="E50" s="39">
        <v>1304801</v>
      </c>
      <c r="F50" s="39">
        <v>0</v>
      </c>
      <c r="G50" s="39">
        <v>275.6000105609978</v>
      </c>
      <c r="H50" s="39">
        <v>0</v>
      </c>
      <c r="I50" s="39">
        <v>0</v>
      </c>
      <c r="J50" s="39">
        <v>1279407.7090269285</v>
      </c>
      <c r="K50" s="39">
        <v>0</v>
      </c>
      <c r="L50" s="39">
        <v>5720.50021920968</v>
      </c>
      <c r="M50" s="39">
        <v>0</v>
      </c>
      <c r="N50" s="39">
        <v>19397.190743300725</v>
      </c>
      <c r="O50" s="39">
        <v>0</v>
      </c>
      <c r="P50" s="39">
        <v>275.6000105609978</v>
      </c>
      <c r="Q50" s="39">
        <v>0</v>
      </c>
      <c r="R50" s="39">
        <v>0</v>
      </c>
      <c r="S50" s="39">
        <v>1198733.4059354877</v>
      </c>
      <c r="T50" s="39">
        <v>0</v>
      </c>
      <c r="U50" s="39">
        <v>80674.30309144087</v>
      </c>
      <c r="V50" s="39">
        <v>0</v>
      </c>
      <c r="W50" s="39">
        <v>5720.50021920968</v>
      </c>
      <c r="X50" s="39">
        <v>0</v>
      </c>
      <c r="Y50" s="39">
        <v>0</v>
      </c>
      <c r="Z50" s="39">
        <v>0</v>
      </c>
      <c r="AA50" s="39">
        <v>19397.190743300725</v>
      </c>
      <c r="AB50" s="39"/>
      <c r="AC50" s="39"/>
      <c r="AD50" s="39"/>
      <c r="AE50" s="39"/>
      <c r="AF50" s="39"/>
      <c r="AG50" s="39"/>
      <c r="AH50"/>
      <c r="AI50"/>
      <c r="AJ50"/>
      <c r="AK50"/>
      <c r="AL50"/>
      <c r="AM50"/>
      <c r="AN50"/>
    </row>
    <row r="51" spans="1:40" s="92" customFormat="1" ht="11.25">
      <c r="A51" s="96">
        <v>30</v>
      </c>
      <c r="B51" s="198" t="s">
        <v>1348</v>
      </c>
      <c r="C51" s="96" t="s">
        <v>1349</v>
      </c>
      <c r="D51" s="96" t="s">
        <v>1350</v>
      </c>
      <c r="E51" s="39">
        <v>44252929</v>
      </c>
      <c r="F51" s="39">
        <v>38500805.37464847</v>
      </c>
      <c r="G51" s="39">
        <v>5496804.876794529</v>
      </c>
      <c r="H51" s="39">
        <v>252490.33464030756</v>
      </c>
      <c r="I51" s="39">
        <v>2828.413916694527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38500805.37464847</v>
      </c>
      <c r="P51" s="39">
        <v>5496804.876794529</v>
      </c>
      <c r="Q51" s="39">
        <v>252490.33464030756</v>
      </c>
      <c r="R51" s="39">
        <v>2828.413916694527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/>
      <c r="AC51" s="39"/>
      <c r="AD51" s="39"/>
      <c r="AE51" s="39"/>
      <c r="AF51" s="39"/>
      <c r="AG51" s="39"/>
      <c r="AH51"/>
      <c r="AI51"/>
      <c r="AJ51"/>
      <c r="AK51"/>
      <c r="AL51"/>
      <c r="AM51"/>
      <c r="AN51"/>
    </row>
    <row r="52" spans="1:40" s="92" customFormat="1" ht="11.25">
      <c r="A52" s="96">
        <v>31</v>
      </c>
      <c r="B52" s="198" t="s">
        <v>1351</v>
      </c>
      <c r="C52" s="96" t="s">
        <v>1352</v>
      </c>
      <c r="D52" s="96" t="s">
        <v>1127</v>
      </c>
      <c r="E52" s="39">
        <v>123389284</v>
      </c>
      <c r="F52" s="39">
        <v>123389284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123389284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/>
      <c r="AC52" s="39"/>
      <c r="AD52" s="39"/>
      <c r="AE52" s="39"/>
      <c r="AF52" s="39"/>
      <c r="AG52" s="39"/>
      <c r="AH52"/>
      <c r="AI52"/>
      <c r="AJ52"/>
      <c r="AK52"/>
      <c r="AL52"/>
      <c r="AM52"/>
      <c r="AN52"/>
    </row>
    <row r="53" spans="1:40" s="92" customFormat="1" ht="11.25">
      <c r="A53" s="96">
        <v>32</v>
      </c>
      <c r="B53" s="198" t="s">
        <v>1353</v>
      </c>
      <c r="C53" s="96" t="s">
        <v>1354</v>
      </c>
      <c r="D53" s="96" t="s">
        <v>1355</v>
      </c>
      <c r="E53" s="39">
        <v>119336078</v>
      </c>
      <c r="F53" s="39">
        <v>71183100.88448448</v>
      </c>
      <c r="G53" s="39">
        <v>24856208.801075853</v>
      </c>
      <c r="H53" s="39">
        <v>8991479.775452835</v>
      </c>
      <c r="I53" s="39">
        <v>893282.0538937561</v>
      </c>
      <c r="J53" s="39">
        <v>12642476.107674748</v>
      </c>
      <c r="K53" s="39">
        <v>235094.91756221055</v>
      </c>
      <c r="L53" s="39">
        <v>388495.2081679151</v>
      </c>
      <c r="M53" s="39">
        <v>0</v>
      </c>
      <c r="N53" s="39">
        <v>145940.25168819405</v>
      </c>
      <c r="O53" s="39">
        <v>71183100.88448448</v>
      </c>
      <c r="P53" s="39">
        <v>24856208.801075853</v>
      </c>
      <c r="Q53" s="39">
        <v>8991479.775452835</v>
      </c>
      <c r="R53" s="39">
        <v>893282.0538937561</v>
      </c>
      <c r="S53" s="39">
        <v>9386331.85848212</v>
      </c>
      <c r="T53" s="39">
        <v>17074.56011698931</v>
      </c>
      <c r="U53" s="39">
        <v>3239069.6890756385</v>
      </c>
      <c r="V53" s="39">
        <v>34149.12023397862</v>
      </c>
      <c r="W53" s="39">
        <v>388495.2081679151</v>
      </c>
      <c r="X53" s="39">
        <v>200945.79732823194</v>
      </c>
      <c r="Y53" s="39">
        <v>0</v>
      </c>
      <c r="Z53" s="39">
        <v>16215.58352091045</v>
      </c>
      <c r="AA53" s="39">
        <v>129724.6681672836</v>
      </c>
      <c r="AB53" s="39"/>
      <c r="AC53" s="39"/>
      <c r="AD53" s="39"/>
      <c r="AE53" s="39"/>
      <c r="AF53" s="39"/>
      <c r="AG53" s="39"/>
      <c r="AH53"/>
      <c r="AI53"/>
      <c r="AJ53"/>
      <c r="AK53"/>
      <c r="AL53"/>
      <c r="AM53"/>
      <c r="AN53"/>
    </row>
    <row r="54" spans="1:40" s="92" customFormat="1" ht="11.25">
      <c r="A54" s="96">
        <v>33</v>
      </c>
      <c r="B54" s="198" t="s">
        <v>1356</v>
      </c>
      <c r="C54" s="204" t="s">
        <v>1357</v>
      </c>
      <c r="D54" s="204" t="s">
        <v>874</v>
      </c>
      <c r="E54" s="39">
        <v>1123105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1123105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1123105</v>
      </c>
      <c r="Y54" s="39">
        <v>0</v>
      </c>
      <c r="Z54" s="39">
        <v>0</v>
      </c>
      <c r="AA54" s="39">
        <v>0</v>
      </c>
      <c r="AB54" s="39"/>
      <c r="AC54" s="39"/>
      <c r="AD54" s="39"/>
      <c r="AE54" s="39"/>
      <c r="AF54" s="39"/>
      <c r="AG54" s="39"/>
      <c r="AH54"/>
      <c r="AI54"/>
      <c r="AJ54"/>
      <c r="AK54"/>
      <c r="AL54"/>
      <c r="AM54"/>
      <c r="AN54"/>
    </row>
    <row r="55" spans="1:40" s="92" customFormat="1" ht="11.25">
      <c r="A55" s="96">
        <v>34</v>
      </c>
      <c r="B55" s="198" t="s">
        <v>1358</v>
      </c>
      <c r="C55" s="96" t="s">
        <v>1359</v>
      </c>
      <c r="D55" s="96" t="s">
        <v>1360</v>
      </c>
      <c r="E55" s="39">
        <v>2152931</v>
      </c>
      <c r="F55" s="39">
        <v>2108373.3964816374</v>
      </c>
      <c r="G55" s="39">
        <v>39420.88146275171</v>
      </c>
      <c r="H55" s="39">
        <v>4078.402940493777</v>
      </c>
      <c r="I55" s="39">
        <v>194.269408887498</v>
      </c>
      <c r="J55" s="39">
        <v>864.0497062299283</v>
      </c>
      <c r="K55" s="39">
        <v>0</v>
      </c>
      <c r="L55" s="39">
        <v>0</v>
      </c>
      <c r="M55" s="39">
        <v>0</v>
      </c>
      <c r="N55" s="39">
        <v>0</v>
      </c>
      <c r="O55" s="39">
        <v>2108373.3964816374</v>
      </c>
      <c r="P55" s="39">
        <v>39420.88146275171</v>
      </c>
      <c r="Q55" s="39">
        <v>4078.402940493777</v>
      </c>
      <c r="R55" s="39">
        <v>194.269408887498</v>
      </c>
      <c r="S55" s="39">
        <v>864.0497062299283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/>
      <c r="AC55" s="39"/>
      <c r="AD55" s="39"/>
      <c r="AE55" s="39"/>
      <c r="AF55" s="39"/>
      <c r="AG55" s="39"/>
      <c r="AH55"/>
      <c r="AI55"/>
      <c r="AJ55"/>
      <c r="AK55"/>
      <c r="AL55"/>
      <c r="AM55"/>
      <c r="AN55"/>
    </row>
    <row r="56" spans="1:40" s="92" customFormat="1" ht="11.25">
      <c r="A56" s="96">
        <v>35</v>
      </c>
      <c r="B56" s="198" t="s">
        <v>1361</v>
      </c>
      <c r="C56" s="96" t="s">
        <v>1362</v>
      </c>
      <c r="D56" s="96" t="s">
        <v>948</v>
      </c>
      <c r="E56" s="39">
        <v>31763518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31763518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31763518</v>
      </c>
      <c r="Z56" s="39">
        <v>0</v>
      </c>
      <c r="AA56" s="39">
        <v>0</v>
      </c>
      <c r="AB56" s="39"/>
      <c r="AC56" s="39"/>
      <c r="AD56" s="39"/>
      <c r="AE56" s="39"/>
      <c r="AF56" s="39"/>
      <c r="AG56" s="39"/>
      <c r="AH56"/>
      <c r="AI56"/>
      <c r="AJ56"/>
      <c r="AK56"/>
      <c r="AL56"/>
      <c r="AM56"/>
      <c r="AN56"/>
    </row>
    <row r="57" spans="1:40" s="92" customFormat="1" ht="11.25">
      <c r="A57" s="96">
        <v>36</v>
      </c>
      <c r="B57" s="198" t="s">
        <v>1363</v>
      </c>
      <c r="C57" s="96" t="s">
        <v>1364</v>
      </c>
      <c r="D57" s="96" t="s">
        <v>939</v>
      </c>
      <c r="E57" s="39">
        <v>5598390</v>
      </c>
      <c r="F57" s="39">
        <v>3743219.7192221014</v>
      </c>
      <c r="G57" s="39">
        <v>663479.7833886578</v>
      </c>
      <c r="H57" s="39">
        <v>597880.6572285556</v>
      </c>
      <c r="I57" s="39">
        <v>250332.99449992095</v>
      </c>
      <c r="J57" s="39">
        <v>295941.0274469015</v>
      </c>
      <c r="K57" s="39">
        <v>9879.057981170601</v>
      </c>
      <c r="L57" s="39">
        <v>0</v>
      </c>
      <c r="M57" s="39">
        <v>15974.203254436472</v>
      </c>
      <c r="N57" s="39">
        <v>21682.556978255034</v>
      </c>
      <c r="O57" s="39">
        <v>3743219.7192221014</v>
      </c>
      <c r="P57" s="39">
        <v>663479.7833886578</v>
      </c>
      <c r="Q57" s="39">
        <v>597880.6572285556</v>
      </c>
      <c r="R57" s="39">
        <v>250332.99449992095</v>
      </c>
      <c r="S57" s="39">
        <v>202012.71910770776</v>
      </c>
      <c r="T57" s="39">
        <v>998.0712009564257</v>
      </c>
      <c r="U57" s="39">
        <v>92930.23713823732</v>
      </c>
      <c r="V57" s="39">
        <v>9879.057981170601</v>
      </c>
      <c r="W57" s="39">
        <v>0</v>
      </c>
      <c r="X57" s="39">
        <v>0</v>
      </c>
      <c r="Y57" s="39">
        <v>15974.203254436472</v>
      </c>
      <c r="Z57" s="39">
        <v>21490.863641002947</v>
      </c>
      <c r="AA57" s="39">
        <v>191.69333725208642</v>
      </c>
      <c r="AB57" s="39"/>
      <c r="AC57" s="39"/>
      <c r="AD57" s="39"/>
      <c r="AE57" s="39"/>
      <c r="AF57" s="39"/>
      <c r="AG57" s="39"/>
      <c r="AH57"/>
      <c r="AI57"/>
      <c r="AJ57"/>
      <c r="AK57"/>
      <c r="AL57"/>
      <c r="AM57"/>
      <c r="AN57"/>
    </row>
    <row r="58" spans="1:40" s="92" customFormat="1" ht="67.5">
      <c r="A58" s="96">
        <v>37</v>
      </c>
      <c r="B58" s="198" t="s">
        <v>1365</v>
      </c>
      <c r="C58" s="204" t="s">
        <v>1366</v>
      </c>
      <c r="D58" s="96" t="s">
        <v>852</v>
      </c>
      <c r="E58" s="39">
        <f aca="true" t="shared" si="3" ref="E58:AA58">(E35+E36+E37+E38+E39+E40+E41+E42+E43+E44+E45+E46+E47+E48+E49+E50+E51+E52+E53+E54+E55+E56+E57)</f>
        <v>2290153615</v>
      </c>
      <c r="F58" s="39">
        <f t="shared" si="3"/>
        <v>1508905802.4011798</v>
      </c>
      <c r="G58" s="39">
        <f t="shared" si="3"/>
        <v>273635112.8251773</v>
      </c>
      <c r="H58" s="39">
        <f t="shared" si="3"/>
        <v>224782701.7488728</v>
      </c>
      <c r="I58" s="39">
        <f t="shared" si="3"/>
        <v>95540015.88278693</v>
      </c>
      <c r="J58" s="39">
        <f t="shared" si="3"/>
        <v>110301931.1393259</v>
      </c>
      <c r="K58" s="39">
        <f t="shared" si="3"/>
        <v>23949224.372420795</v>
      </c>
      <c r="L58" s="39">
        <f t="shared" si="3"/>
        <v>7866005.500309024</v>
      </c>
      <c r="M58" s="39">
        <f t="shared" si="3"/>
        <v>36770329.10449249</v>
      </c>
      <c r="N58" s="39">
        <f t="shared" si="3"/>
        <v>8402492.025435338</v>
      </c>
      <c r="O58" s="39">
        <f t="shared" si="3"/>
        <v>1508905802.4011798</v>
      </c>
      <c r="P58" s="39">
        <f t="shared" si="3"/>
        <v>273635112.8251773</v>
      </c>
      <c r="Q58" s="39">
        <f t="shared" si="3"/>
        <v>224782701.7488728</v>
      </c>
      <c r="R58" s="39">
        <f t="shared" si="3"/>
        <v>95540015.88278693</v>
      </c>
      <c r="S58" s="39">
        <f t="shared" si="3"/>
        <v>81389621.52303563</v>
      </c>
      <c r="T58" s="39">
        <f t="shared" si="3"/>
        <v>345753.76207694155</v>
      </c>
      <c r="U58" s="39">
        <f t="shared" si="3"/>
        <v>28566555.854213335</v>
      </c>
      <c r="V58" s="39">
        <f t="shared" si="3"/>
        <v>3594083.083342839</v>
      </c>
      <c r="W58" s="39">
        <f t="shared" si="3"/>
        <v>7866005.500309024</v>
      </c>
      <c r="X58" s="39">
        <f t="shared" si="3"/>
        <v>20355141.28907796</v>
      </c>
      <c r="Y58" s="39">
        <f t="shared" si="3"/>
        <v>36770329.10449249</v>
      </c>
      <c r="Z58" s="39">
        <f t="shared" si="3"/>
        <v>8093824.54944842</v>
      </c>
      <c r="AA58" s="39">
        <f t="shared" si="3"/>
        <v>308667.4759869186</v>
      </c>
      <c r="AB58" s="39"/>
      <c r="AC58" s="39"/>
      <c r="AD58" s="39"/>
      <c r="AE58" s="39"/>
      <c r="AF58" s="39"/>
      <c r="AG58" s="39"/>
      <c r="AH58"/>
      <c r="AI58"/>
      <c r="AJ58"/>
      <c r="AK58"/>
      <c r="AL58"/>
      <c r="AM58"/>
      <c r="AN58"/>
    </row>
    <row r="59" spans="1:40" s="162" customFormat="1" ht="11.25">
      <c r="A59" s="194"/>
      <c r="B59" s="205"/>
      <c r="C59" s="194"/>
      <c r="D59" s="194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/>
      <c r="AI59"/>
      <c r="AJ59"/>
      <c r="AK59"/>
      <c r="AL59"/>
      <c r="AM59"/>
      <c r="AN59"/>
    </row>
    <row r="60" spans="1:40" s="92" customFormat="1" ht="22.5">
      <c r="A60" s="96">
        <v>38</v>
      </c>
      <c r="B60" s="198" t="s">
        <v>1367</v>
      </c>
      <c r="C60" s="204" t="s">
        <v>1368</v>
      </c>
      <c r="D60" s="96" t="s">
        <v>852</v>
      </c>
      <c r="E60" s="39">
        <f aca="true" t="shared" si="4" ref="E60:AA60">(E31+E58)</f>
        <v>2778720504</v>
      </c>
      <c r="F60" s="39">
        <f t="shared" si="4"/>
        <v>1751566290.3364353</v>
      </c>
      <c r="G60" s="39">
        <f t="shared" si="4"/>
        <v>329245009.5679597</v>
      </c>
      <c r="H60" s="39">
        <f t="shared" si="4"/>
        <v>291210941.73213804</v>
      </c>
      <c r="I60" s="39">
        <f t="shared" si="4"/>
        <v>138938147.1835547</v>
      </c>
      <c r="J60" s="39">
        <f t="shared" si="4"/>
        <v>150580815.3911274</v>
      </c>
      <c r="K60" s="39">
        <f t="shared" si="4"/>
        <v>50621638.916415304</v>
      </c>
      <c r="L60" s="39">
        <f t="shared" si="4"/>
        <v>17796640.695152726</v>
      </c>
      <c r="M60" s="39">
        <f t="shared" si="4"/>
        <v>38506836.663689956</v>
      </c>
      <c r="N60" s="39">
        <f t="shared" si="4"/>
        <v>10254183.513527121</v>
      </c>
      <c r="O60" s="39">
        <f t="shared" si="4"/>
        <v>1751566290.3364353</v>
      </c>
      <c r="P60" s="39">
        <f t="shared" si="4"/>
        <v>329245009.5679597</v>
      </c>
      <c r="Q60" s="39">
        <f t="shared" si="4"/>
        <v>291210941.73213804</v>
      </c>
      <c r="R60" s="39">
        <f t="shared" si="4"/>
        <v>138938147.1835547</v>
      </c>
      <c r="S60" s="39">
        <f t="shared" si="4"/>
        <v>118109107.27769434</v>
      </c>
      <c r="T60" s="39">
        <f t="shared" si="4"/>
        <v>436230.36126773024</v>
      </c>
      <c r="U60" s="39">
        <f t="shared" si="4"/>
        <v>32035477.75216535</v>
      </c>
      <c r="V60" s="39">
        <f t="shared" si="4"/>
        <v>5101234.6076305825</v>
      </c>
      <c r="W60" s="39">
        <f t="shared" si="4"/>
        <v>17796640.695152726</v>
      </c>
      <c r="X60" s="39">
        <f t="shared" si="4"/>
        <v>45520404.30878473</v>
      </c>
      <c r="Y60" s="39">
        <f t="shared" si="4"/>
        <v>38506836.663689956</v>
      </c>
      <c r="Z60" s="39">
        <f t="shared" si="4"/>
        <v>9770293.45561289</v>
      </c>
      <c r="AA60" s="39">
        <f t="shared" si="4"/>
        <v>483890.05791423225</v>
      </c>
      <c r="AB60" s="39"/>
      <c r="AC60" s="39"/>
      <c r="AD60" s="39"/>
      <c r="AE60" s="39"/>
      <c r="AF60" s="39"/>
      <c r="AG60" s="39"/>
      <c r="AH60"/>
      <c r="AI60"/>
      <c r="AJ60"/>
      <c r="AK60"/>
      <c r="AL60"/>
      <c r="AM60"/>
      <c r="AN60"/>
    </row>
    <row r="61" spans="1:40" s="92" customFormat="1" ht="22.5">
      <c r="A61" s="96">
        <v>39</v>
      </c>
      <c r="B61" s="198" t="s">
        <v>1369</v>
      </c>
      <c r="C61" s="204" t="s">
        <v>1370</v>
      </c>
      <c r="D61" s="96" t="s">
        <v>852</v>
      </c>
      <c r="E61" s="39">
        <f aca="true" t="shared" si="5" ref="E61:AA61">(E23+E60)</f>
        <v>3914885301</v>
      </c>
      <c r="F61" s="39">
        <f t="shared" si="5"/>
        <v>2350273156.5291796</v>
      </c>
      <c r="G61" s="39">
        <f t="shared" si="5"/>
        <v>466587175.6440342</v>
      </c>
      <c r="H61" s="39">
        <f t="shared" si="5"/>
        <v>455289054.4401871</v>
      </c>
      <c r="I61" s="39">
        <f t="shared" si="5"/>
        <v>246146996.5555377</v>
      </c>
      <c r="J61" s="39">
        <f t="shared" si="5"/>
        <v>250127791.4268595</v>
      </c>
      <c r="K61" s="39">
        <f t="shared" si="5"/>
        <v>50621638.916415304</v>
      </c>
      <c r="L61" s="39">
        <f t="shared" si="5"/>
        <v>42349141.36331995</v>
      </c>
      <c r="M61" s="39">
        <f t="shared" si="5"/>
        <v>42803458.50108552</v>
      </c>
      <c r="N61" s="39">
        <f t="shared" si="5"/>
        <v>10686887.623381691</v>
      </c>
      <c r="O61" s="39">
        <f t="shared" si="5"/>
        <v>2350273156.5291796</v>
      </c>
      <c r="P61" s="39">
        <f t="shared" si="5"/>
        <v>466587175.6440342</v>
      </c>
      <c r="Q61" s="39">
        <f t="shared" si="5"/>
        <v>455289054.4401871</v>
      </c>
      <c r="R61" s="39">
        <f t="shared" si="5"/>
        <v>246146996.5555377</v>
      </c>
      <c r="S61" s="39">
        <f t="shared" si="5"/>
        <v>208829842.1200923</v>
      </c>
      <c r="T61" s="39">
        <f t="shared" si="5"/>
        <v>660581.337294815</v>
      </c>
      <c r="U61" s="39">
        <f t="shared" si="5"/>
        <v>40637367.96947241</v>
      </c>
      <c r="V61" s="39">
        <f t="shared" si="5"/>
        <v>5101234.6076305825</v>
      </c>
      <c r="W61" s="39">
        <f t="shared" si="5"/>
        <v>42349141.36331995</v>
      </c>
      <c r="X61" s="39">
        <f t="shared" si="5"/>
        <v>45520404.30878473</v>
      </c>
      <c r="Y61" s="39">
        <f t="shared" si="5"/>
        <v>42803458.50108552</v>
      </c>
      <c r="Z61" s="39">
        <f t="shared" si="5"/>
        <v>9770293.45561289</v>
      </c>
      <c r="AA61" s="39">
        <f t="shared" si="5"/>
        <v>916594.1677688019</v>
      </c>
      <c r="AB61" s="39"/>
      <c r="AC61" s="39"/>
      <c r="AD61" s="39"/>
      <c r="AE61" s="39"/>
      <c r="AF61" s="39"/>
      <c r="AG61" s="39"/>
      <c r="AH61"/>
      <c r="AI61"/>
      <c r="AJ61"/>
      <c r="AK61"/>
      <c r="AL61"/>
      <c r="AM61"/>
      <c r="AN61"/>
    </row>
    <row r="62" spans="1:40" s="92" customFormat="1" ht="11.25">
      <c r="A62" s="96"/>
      <c r="B62" s="198"/>
      <c r="C62" s="96"/>
      <c r="D62" s="9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/>
      <c r="AI62"/>
      <c r="AJ62"/>
      <c r="AK62"/>
      <c r="AL62"/>
      <c r="AM62"/>
      <c r="AN62"/>
    </row>
    <row r="63" spans="1:40" s="92" customFormat="1" ht="11.25">
      <c r="A63" s="96"/>
      <c r="B63" s="198" t="s">
        <v>1371</v>
      </c>
      <c r="C63" s="96"/>
      <c r="D63" s="9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/>
      <c r="AI63"/>
      <c r="AJ63"/>
      <c r="AK63"/>
      <c r="AL63"/>
      <c r="AM63"/>
      <c r="AN63"/>
    </row>
    <row r="64" spans="1:40" s="92" customFormat="1" ht="11.25">
      <c r="A64" s="96"/>
      <c r="B64" s="198"/>
      <c r="C64" s="96"/>
      <c r="D64" s="9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/>
      <c r="AI64"/>
      <c r="AJ64"/>
      <c r="AK64"/>
      <c r="AL64"/>
      <c r="AM64"/>
      <c r="AN64"/>
    </row>
    <row r="65" spans="1:40" s="92" customFormat="1" ht="11.25">
      <c r="A65" s="96">
        <v>40</v>
      </c>
      <c r="B65" s="198" t="s">
        <v>1372</v>
      </c>
      <c r="C65" s="96" t="s">
        <v>1373</v>
      </c>
      <c r="D65" s="96" t="s">
        <v>1152</v>
      </c>
      <c r="E65" s="39">
        <v>8907662</v>
      </c>
      <c r="F65" s="39">
        <v>5707571.006176174</v>
      </c>
      <c r="G65" s="39">
        <v>1051803.3095581061</v>
      </c>
      <c r="H65" s="39">
        <v>864452.226695058</v>
      </c>
      <c r="I65" s="39">
        <v>460134.0760135533</v>
      </c>
      <c r="J65" s="39">
        <v>475170.27012692805</v>
      </c>
      <c r="K65" s="39">
        <v>83514.26314702746</v>
      </c>
      <c r="L65" s="39">
        <v>92901.45012026388</v>
      </c>
      <c r="M65" s="39">
        <v>151972.13476799906</v>
      </c>
      <c r="N65" s="39">
        <v>20143.263394888905</v>
      </c>
      <c r="O65" s="39">
        <v>5707571.006176174</v>
      </c>
      <c r="P65" s="39">
        <v>1051803.3095581061</v>
      </c>
      <c r="Q65" s="39">
        <v>864452.226695058</v>
      </c>
      <c r="R65" s="39">
        <v>460134.0760135533</v>
      </c>
      <c r="S65" s="39">
        <v>390307.5095371515</v>
      </c>
      <c r="T65" s="39">
        <v>1226.5508048983568</v>
      </c>
      <c r="U65" s="39">
        <v>83636.20978487829</v>
      </c>
      <c r="V65" s="39">
        <v>9970.364641224747</v>
      </c>
      <c r="W65" s="39">
        <v>92901.45012026388</v>
      </c>
      <c r="X65" s="39">
        <v>73543.89850580272</v>
      </c>
      <c r="Y65" s="39">
        <v>151972.13476799906</v>
      </c>
      <c r="Z65" s="39">
        <v>17438.529912478076</v>
      </c>
      <c r="AA65" s="39">
        <v>2704.7334824108284</v>
      </c>
      <c r="AB65" s="39"/>
      <c r="AC65" s="39"/>
      <c r="AD65" s="39"/>
      <c r="AE65" s="39"/>
      <c r="AF65" s="39"/>
      <c r="AG65" s="39"/>
      <c r="AH65"/>
      <c r="AI65"/>
      <c r="AJ65"/>
      <c r="AK65"/>
      <c r="AL65"/>
      <c r="AM65"/>
      <c r="AN65"/>
    </row>
    <row r="66" spans="1:40" s="92" customFormat="1" ht="11.25">
      <c r="A66" s="96">
        <v>41</v>
      </c>
      <c r="B66" s="198" t="s">
        <v>1374</v>
      </c>
      <c r="C66" s="96" t="s">
        <v>1375</v>
      </c>
      <c r="D66" s="96" t="s">
        <v>1152</v>
      </c>
      <c r="E66" s="39">
        <v>84369365</v>
      </c>
      <c r="F66" s="39">
        <v>54059543.512483396</v>
      </c>
      <c r="G66" s="39">
        <v>9962207.516665522</v>
      </c>
      <c r="H66" s="39">
        <v>8187702.389145222</v>
      </c>
      <c r="I66" s="39">
        <v>4358182.855178522</v>
      </c>
      <c r="J66" s="39">
        <v>4500598.917817874</v>
      </c>
      <c r="K66" s="39">
        <v>791009.5095837279</v>
      </c>
      <c r="L66" s="39">
        <v>879920.7192892856</v>
      </c>
      <c r="M66" s="39">
        <v>1439411.655726329</v>
      </c>
      <c r="N66" s="39">
        <v>190787.92411011117</v>
      </c>
      <c r="O66" s="39">
        <v>54059543.512483396</v>
      </c>
      <c r="P66" s="39">
        <v>9962207.516665522</v>
      </c>
      <c r="Q66" s="39">
        <v>8187702.389145222</v>
      </c>
      <c r="R66" s="39">
        <v>4358182.855178522</v>
      </c>
      <c r="S66" s="39">
        <v>3696817.047434098</v>
      </c>
      <c r="T66" s="39">
        <v>11617.33713622197</v>
      </c>
      <c r="U66" s="39">
        <v>792164.5332475534</v>
      </c>
      <c r="V66" s="39">
        <v>94434.8060802694</v>
      </c>
      <c r="W66" s="39">
        <v>879920.7192892856</v>
      </c>
      <c r="X66" s="39">
        <v>696574.7035034585</v>
      </c>
      <c r="Y66" s="39">
        <v>1439411.655726329</v>
      </c>
      <c r="Z66" s="39">
        <v>165169.90600331276</v>
      </c>
      <c r="AA66" s="39">
        <v>25618.018106798423</v>
      </c>
      <c r="AB66" s="39"/>
      <c r="AC66" s="39"/>
      <c r="AD66" s="39"/>
      <c r="AE66" s="39"/>
      <c r="AF66" s="39"/>
      <c r="AG66" s="39"/>
      <c r="AH66"/>
      <c r="AI66"/>
      <c r="AJ66"/>
      <c r="AK66"/>
      <c r="AL66"/>
      <c r="AM66"/>
      <c r="AN66"/>
    </row>
    <row r="67" spans="1:40" s="92" customFormat="1" ht="11.25">
      <c r="A67" s="96">
        <v>42</v>
      </c>
      <c r="B67" s="198" t="s">
        <v>1376</v>
      </c>
      <c r="C67" s="96" t="s">
        <v>1377</v>
      </c>
      <c r="D67" s="96" t="s">
        <v>1152</v>
      </c>
      <c r="E67" s="39">
        <v>60278874</v>
      </c>
      <c r="F67" s="39">
        <v>38623597.699076004</v>
      </c>
      <c r="G67" s="39">
        <v>7117638.6317348005</v>
      </c>
      <c r="H67" s="39">
        <v>5849818.600208544</v>
      </c>
      <c r="I67" s="39">
        <v>3113764.755681951</v>
      </c>
      <c r="J67" s="39">
        <v>3215515.9054673444</v>
      </c>
      <c r="K67" s="39">
        <v>565147.8182987311</v>
      </c>
      <c r="L67" s="39">
        <v>628671.6768346925</v>
      </c>
      <c r="M67" s="39">
        <v>1028407.8092760183</v>
      </c>
      <c r="N67" s="39">
        <v>136311.10342189908</v>
      </c>
      <c r="O67" s="39">
        <v>38623597.699076004</v>
      </c>
      <c r="P67" s="39">
        <v>7117638.6317348005</v>
      </c>
      <c r="Q67" s="39">
        <v>5849818.600208544</v>
      </c>
      <c r="R67" s="39">
        <v>3113764.755681951</v>
      </c>
      <c r="S67" s="39">
        <v>2641242.6951812664</v>
      </c>
      <c r="T67" s="39">
        <v>8300.169160332602</v>
      </c>
      <c r="U67" s="39">
        <v>565973.041125746</v>
      </c>
      <c r="V67" s="39">
        <v>67470.26929652716</v>
      </c>
      <c r="W67" s="39">
        <v>628671.6768346925</v>
      </c>
      <c r="X67" s="39">
        <v>497677.549002204</v>
      </c>
      <c r="Y67" s="39">
        <v>1028407.8092760183</v>
      </c>
      <c r="Z67" s="39">
        <v>118007.95173183456</v>
      </c>
      <c r="AA67" s="39">
        <v>18303.151690064522</v>
      </c>
      <c r="AB67" s="39"/>
      <c r="AC67" s="39"/>
      <c r="AD67" s="39"/>
      <c r="AE67" s="39"/>
      <c r="AF67" s="39"/>
      <c r="AG67" s="39"/>
      <c r="AH67"/>
      <c r="AI67"/>
      <c r="AJ67"/>
      <c r="AK67"/>
      <c r="AL67"/>
      <c r="AM67"/>
      <c r="AN67"/>
    </row>
    <row r="68" spans="1:40" s="92" customFormat="1" ht="11.25">
      <c r="A68" s="96">
        <v>43</v>
      </c>
      <c r="B68" s="198" t="s">
        <v>1378</v>
      </c>
      <c r="C68" s="96" t="s">
        <v>1379</v>
      </c>
      <c r="D68" s="96" t="s">
        <v>1152</v>
      </c>
      <c r="E68" s="39">
        <v>4438162</v>
      </c>
      <c r="F68" s="39">
        <v>2843745.6149450727</v>
      </c>
      <c r="G68" s="39">
        <v>524051.4828644176</v>
      </c>
      <c r="H68" s="39">
        <v>430705.50087479653</v>
      </c>
      <c r="I68" s="39">
        <v>229257.64034024457</v>
      </c>
      <c r="J68" s="39">
        <v>236749.28801823276</v>
      </c>
      <c r="K68" s="39">
        <v>41610.22602307291</v>
      </c>
      <c r="L68" s="39">
        <v>46287.30700251655</v>
      </c>
      <c r="M68" s="39">
        <v>75718.74119002407</v>
      </c>
      <c r="N68" s="39">
        <v>10036.198741621194</v>
      </c>
      <c r="O68" s="39">
        <v>2843745.6149450727</v>
      </c>
      <c r="P68" s="39">
        <v>524051.4828644176</v>
      </c>
      <c r="Q68" s="39">
        <v>430705.50087479653</v>
      </c>
      <c r="R68" s="39">
        <v>229257.64034024457</v>
      </c>
      <c r="S68" s="39">
        <v>194467.1853447541</v>
      </c>
      <c r="T68" s="39">
        <v>611.1178414009536</v>
      </c>
      <c r="U68" s="39">
        <v>41670.9848320777</v>
      </c>
      <c r="V68" s="39">
        <v>4967.643976256318</v>
      </c>
      <c r="W68" s="39">
        <v>46287.30700251655</v>
      </c>
      <c r="X68" s="39">
        <v>36642.58204681659</v>
      </c>
      <c r="Y68" s="39">
        <v>75718.74119002407</v>
      </c>
      <c r="Z68" s="39">
        <v>8688.589754912515</v>
      </c>
      <c r="AA68" s="39">
        <v>1347.6089867086794</v>
      </c>
      <c r="AB68" s="39"/>
      <c r="AC68" s="39"/>
      <c r="AD68" s="39"/>
      <c r="AE68" s="39"/>
      <c r="AF68" s="39"/>
      <c r="AG68" s="39"/>
      <c r="AH68"/>
      <c r="AI68"/>
      <c r="AJ68"/>
      <c r="AK68"/>
      <c r="AL68"/>
      <c r="AM68"/>
      <c r="AN68"/>
    </row>
    <row r="69" spans="1:40" s="92" customFormat="1" ht="11.25">
      <c r="A69" s="96">
        <v>44</v>
      </c>
      <c r="B69" s="198" t="s">
        <v>1380</v>
      </c>
      <c r="C69" s="96" t="s">
        <v>1381</v>
      </c>
      <c r="D69" s="96" t="s">
        <v>945</v>
      </c>
      <c r="E69" s="39">
        <v>1382567</v>
      </c>
      <c r="F69" s="39">
        <v>830014.1274568281</v>
      </c>
      <c r="G69" s="39">
        <v>164778.27115493448</v>
      </c>
      <c r="H69" s="39">
        <v>160788.26676465283</v>
      </c>
      <c r="I69" s="39">
        <v>86928.39979242091</v>
      </c>
      <c r="J69" s="39">
        <v>88334.24318237999</v>
      </c>
      <c r="K69" s="39">
        <v>17877.358356801462</v>
      </c>
      <c r="L69" s="39">
        <v>14955.87247787446</v>
      </c>
      <c r="M69" s="39">
        <v>15116.317505995386</v>
      </c>
      <c r="N69" s="39">
        <v>3774.1433081121977</v>
      </c>
      <c r="O69" s="39">
        <v>830014.1274568281</v>
      </c>
      <c r="P69" s="39">
        <v>164778.27115493448</v>
      </c>
      <c r="Q69" s="39">
        <v>160788.26676465283</v>
      </c>
      <c r="R69" s="39">
        <v>86928.39979242091</v>
      </c>
      <c r="S69" s="39">
        <v>73749.60596079277</v>
      </c>
      <c r="T69" s="39">
        <v>233.28856084912422</v>
      </c>
      <c r="U69" s="39">
        <v>14351.348660738084</v>
      </c>
      <c r="V69" s="39">
        <v>1801.533911087116</v>
      </c>
      <c r="W69" s="39">
        <v>14955.87247787446</v>
      </c>
      <c r="X69" s="39">
        <v>16075.824445714348</v>
      </c>
      <c r="Y69" s="39">
        <v>15116.317505995386</v>
      </c>
      <c r="Z69" s="39">
        <v>3450.44216457527</v>
      </c>
      <c r="AA69" s="39">
        <v>323.70114353692765</v>
      </c>
      <c r="AB69" s="39"/>
      <c r="AC69" s="39"/>
      <c r="AD69" s="39"/>
      <c r="AE69" s="39"/>
      <c r="AF69" s="39"/>
      <c r="AG69" s="39"/>
      <c r="AH69"/>
      <c r="AI69"/>
      <c r="AJ69"/>
      <c r="AK69"/>
      <c r="AL69"/>
      <c r="AM69"/>
      <c r="AN69"/>
    </row>
    <row r="70" spans="1:40" s="92" customFormat="1" ht="11.25">
      <c r="A70" s="96">
        <v>45</v>
      </c>
      <c r="B70" s="198" t="s">
        <v>1382</v>
      </c>
      <c r="C70" s="96" t="s">
        <v>1383</v>
      </c>
      <c r="D70" s="96" t="s">
        <v>1384</v>
      </c>
      <c r="E70" s="39">
        <v>7083718</v>
      </c>
      <c r="F70" s="39">
        <v>4344259.548238241</v>
      </c>
      <c r="G70" s="39">
        <v>847672.2006351213</v>
      </c>
      <c r="H70" s="39">
        <v>803019.7832816609</v>
      </c>
      <c r="I70" s="39">
        <v>419298.5747678668</v>
      </c>
      <c r="J70" s="39">
        <v>433648.0757788589</v>
      </c>
      <c r="K70" s="39">
        <v>64990.68537155999</v>
      </c>
      <c r="L70" s="39">
        <v>67248.72094348534</v>
      </c>
      <c r="M70" s="39">
        <v>84434.25589183759</v>
      </c>
      <c r="N70" s="39">
        <v>19146.155091366287</v>
      </c>
      <c r="O70" s="39">
        <v>4344259.548238241</v>
      </c>
      <c r="P70" s="39">
        <v>847672.2006351213</v>
      </c>
      <c r="Q70" s="39">
        <v>803019.7832816609</v>
      </c>
      <c r="R70" s="39">
        <v>419298.5747678668</v>
      </c>
      <c r="S70" s="39">
        <v>355925.37416818505</v>
      </c>
      <c r="T70" s="39">
        <v>1176.6296446021418</v>
      </c>
      <c r="U70" s="39">
        <v>76546.07196607171</v>
      </c>
      <c r="V70" s="39">
        <v>8272.947282272846</v>
      </c>
      <c r="W70" s="39">
        <v>67248.72094348534</v>
      </c>
      <c r="X70" s="39">
        <v>56717.73808928714</v>
      </c>
      <c r="Y70" s="39">
        <v>84434.25589183759</v>
      </c>
      <c r="Z70" s="39">
        <v>17611.757412900035</v>
      </c>
      <c r="AA70" s="39">
        <v>1534.397678466254</v>
      </c>
      <c r="AB70" s="39"/>
      <c r="AC70" s="39"/>
      <c r="AD70" s="39"/>
      <c r="AE70" s="39"/>
      <c r="AF70" s="39"/>
      <c r="AG70" s="39"/>
      <c r="AH70"/>
      <c r="AI70"/>
      <c r="AJ70"/>
      <c r="AK70"/>
      <c r="AL70"/>
      <c r="AM70"/>
      <c r="AN70"/>
    </row>
    <row r="71" spans="1:40" s="92" customFormat="1" ht="11.25">
      <c r="A71" s="96">
        <v>46</v>
      </c>
      <c r="B71" s="198" t="s">
        <v>1385</v>
      </c>
      <c r="C71" s="96" t="s">
        <v>1386</v>
      </c>
      <c r="D71" s="96" t="s">
        <v>1384</v>
      </c>
      <c r="E71" s="39">
        <v>11148159.000000002</v>
      </c>
      <c r="F71" s="39">
        <v>6836875.237132264</v>
      </c>
      <c r="G71" s="39">
        <v>1334043.0085670028</v>
      </c>
      <c r="H71" s="39">
        <v>1263770.2720759772</v>
      </c>
      <c r="I71" s="39">
        <v>659880.4723713689</v>
      </c>
      <c r="J71" s="39">
        <v>682463.3192381131</v>
      </c>
      <c r="K71" s="39">
        <v>102280.53884148477</v>
      </c>
      <c r="L71" s="39">
        <v>105834.17262299328</v>
      </c>
      <c r="M71" s="39">
        <v>132880.2910743895</v>
      </c>
      <c r="N71" s="39">
        <v>30131.688076404353</v>
      </c>
      <c r="O71" s="39">
        <v>6836875.237132264</v>
      </c>
      <c r="P71" s="39">
        <v>1334043.0085670028</v>
      </c>
      <c r="Q71" s="39">
        <v>1263770.2720759772</v>
      </c>
      <c r="R71" s="39">
        <v>659880.4723713689</v>
      </c>
      <c r="S71" s="39">
        <v>560145.4862208547</v>
      </c>
      <c r="T71" s="39">
        <v>1851.7471138938856</v>
      </c>
      <c r="U71" s="39">
        <v>120466.08590336461</v>
      </c>
      <c r="V71" s="39">
        <v>13019.73507434875</v>
      </c>
      <c r="W71" s="39">
        <v>105834.17262299328</v>
      </c>
      <c r="X71" s="39">
        <v>89260.80376713604</v>
      </c>
      <c r="Y71" s="39">
        <v>132880.2910743895</v>
      </c>
      <c r="Z71" s="39">
        <v>27716.895549545905</v>
      </c>
      <c r="AA71" s="39">
        <v>2414.7925268584486</v>
      </c>
      <c r="AB71" s="39"/>
      <c r="AC71" s="39"/>
      <c r="AD71" s="39"/>
      <c r="AE71" s="39"/>
      <c r="AF71" s="39"/>
      <c r="AG71" s="39"/>
      <c r="AH71"/>
      <c r="AI71"/>
      <c r="AJ71"/>
      <c r="AK71"/>
      <c r="AL71"/>
      <c r="AM71"/>
      <c r="AN71"/>
    </row>
    <row r="72" spans="1:40" s="92" customFormat="1" ht="11.25">
      <c r="A72" s="96">
        <v>47</v>
      </c>
      <c r="B72" s="198" t="s">
        <v>1387</v>
      </c>
      <c r="C72" s="96" t="s">
        <v>1388</v>
      </c>
      <c r="D72" s="96" t="s">
        <v>1384</v>
      </c>
      <c r="E72" s="39">
        <v>3892947</v>
      </c>
      <c r="F72" s="39">
        <v>2387442.8902358077</v>
      </c>
      <c r="G72" s="39">
        <v>465849.00054546125</v>
      </c>
      <c r="H72" s="39">
        <v>441309.6987015847</v>
      </c>
      <c r="I72" s="39">
        <v>230430.8456021037</v>
      </c>
      <c r="J72" s="39">
        <v>238316.79573623362</v>
      </c>
      <c r="K72" s="39">
        <v>35716.45478337199</v>
      </c>
      <c r="L72" s="39">
        <v>36957.38684837234</v>
      </c>
      <c r="M72" s="39">
        <v>46401.91537429376</v>
      </c>
      <c r="N72" s="39">
        <v>10522.01217276988</v>
      </c>
      <c r="O72" s="39">
        <v>2387442.8902358077</v>
      </c>
      <c r="P72" s="39">
        <v>465849.00054546125</v>
      </c>
      <c r="Q72" s="39">
        <v>441309.6987015847</v>
      </c>
      <c r="R72" s="39">
        <v>230430.8456021037</v>
      </c>
      <c r="S72" s="39">
        <v>195603.3000737626</v>
      </c>
      <c r="T72" s="39">
        <v>646.6317328082475</v>
      </c>
      <c r="U72" s="39">
        <v>42066.86392966278</v>
      </c>
      <c r="V72" s="39">
        <v>4546.503023367422</v>
      </c>
      <c r="W72" s="39">
        <v>36957.38684837234</v>
      </c>
      <c r="X72" s="39">
        <v>31169.951760004576</v>
      </c>
      <c r="Y72" s="39">
        <v>46401.91537429376</v>
      </c>
      <c r="Z72" s="39">
        <v>9678.764482899653</v>
      </c>
      <c r="AA72" s="39">
        <v>843.2476898702303</v>
      </c>
      <c r="AB72" s="39"/>
      <c r="AC72" s="39"/>
      <c r="AD72" s="39"/>
      <c r="AE72" s="39"/>
      <c r="AF72" s="39"/>
      <c r="AG72" s="39"/>
      <c r="AH72"/>
      <c r="AI72"/>
      <c r="AJ72"/>
      <c r="AK72"/>
      <c r="AL72"/>
      <c r="AM72"/>
      <c r="AN72"/>
    </row>
    <row r="73" spans="1:40" s="92" customFormat="1" ht="11.25">
      <c r="A73" s="96">
        <v>48</v>
      </c>
      <c r="B73" s="198" t="s">
        <v>1389</v>
      </c>
      <c r="C73" s="96" t="s">
        <v>1390</v>
      </c>
      <c r="D73" s="96" t="s">
        <v>1152</v>
      </c>
      <c r="E73" s="39">
        <v>65598811</v>
      </c>
      <c r="F73" s="39">
        <v>42032339.31678488</v>
      </c>
      <c r="G73" s="39">
        <v>7745808.778204281</v>
      </c>
      <c r="H73" s="39">
        <v>6366096.764504341</v>
      </c>
      <c r="I73" s="39">
        <v>3388571.3543096622</v>
      </c>
      <c r="J73" s="39">
        <v>3499302.593977556</v>
      </c>
      <c r="K73" s="39">
        <v>615025.1731583574</v>
      </c>
      <c r="L73" s="39">
        <v>684155.3561490228</v>
      </c>
      <c r="M73" s="39">
        <v>1119170.366580198</v>
      </c>
      <c r="N73" s="39">
        <v>148341.29633169016</v>
      </c>
      <c r="O73" s="39">
        <v>42032339.31678488</v>
      </c>
      <c r="P73" s="39">
        <v>7745808.778204281</v>
      </c>
      <c r="Q73" s="39">
        <v>6366096.764504341</v>
      </c>
      <c r="R73" s="39">
        <v>3388571.3543096622</v>
      </c>
      <c r="S73" s="39">
        <v>2874346.663581117</v>
      </c>
      <c r="T73" s="39">
        <v>9032.70402855712</v>
      </c>
      <c r="U73" s="39">
        <v>615923.2263678821</v>
      </c>
      <c r="V73" s="39">
        <v>73424.88586800723</v>
      </c>
      <c r="W73" s="39">
        <v>684155.3561490228</v>
      </c>
      <c r="X73" s="39">
        <v>541600.2872903501</v>
      </c>
      <c r="Y73" s="39">
        <v>1119170.366580198</v>
      </c>
      <c r="Z73" s="39">
        <v>128422.79240573967</v>
      </c>
      <c r="AA73" s="39">
        <v>19918.503925950463</v>
      </c>
      <c r="AB73" s="39"/>
      <c r="AC73" s="39"/>
      <c r="AD73" s="39"/>
      <c r="AE73" s="39"/>
      <c r="AF73" s="39"/>
      <c r="AG73" s="39"/>
      <c r="AH73"/>
      <c r="AI73"/>
      <c r="AJ73"/>
      <c r="AK73"/>
      <c r="AL73"/>
      <c r="AM73"/>
      <c r="AN73"/>
    </row>
    <row r="74" spans="1:40" s="92" customFormat="1" ht="11.25">
      <c r="A74" s="96">
        <v>49</v>
      </c>
      <c r="B74" s="198" t="s">
        <v>1391</v>
      </c>
      <c r="C74" s="96" t="s">
        <v>1392</v>
      </c>
      <c r="D74" s="96" t="s">
        <v>1152</v>
      </c>
      <c r="E74" s="39">
        <v>511019</v>
      </c>
      <c r="F74" s="39">
        <v>327434.65434646513</v>
      </c>
      <c r="G74" s="39">
        <v>60340.35366935497</v>
      </c>
      <c r="H74" s="39">
        <v>49592.30743527111</v>
      </c>
      <c r="I74" s="39">
        <v>26397.191023903917</v>
      </c>
      <c r="J74" s="39">
        <v>27259.794575725107</v>
      </c>
      <c r="K74" s="39">
        <v>4791.086060419764</v>
      </c>
      <c r="L74" s="39">
        <v>5329.61467767941</v>
      </c>
      <c r="M74" s="39">
        <v>8718.40987421931</v>
      </c>
      <c r="N74" s="39">
        <v>1155.5883369612286</v>
      </c>
      <c r="O74" s="39">
        <v>327434.65434646513</v>
      </c>
      <c r="P74" s="39">
        <v>60340.35366935497</v>
      </c>
      <c r="Q74" s="39">
        <v>49592.30743527111</v>
      </c>
      <c r="R74" s="39">
        <v>26397.191023903917</v>
      </c>
      <c r="S74" s="39">
        <v>22391.34727116561</v>
      </c>
      <c r="T74" s="39">
        <v>70.36535128615718</v>
      </c>
      <c r="U74" s="39">
        <v>4798.081953273341</v>
      </c>
      <c r="V74" s="39">
        <v>571.9846317242425</v>
      </c>
      <c r="W74" s="39">
        <v>5329.61467767941</v>
      </c>
      <c r="X74" s="39">
        <v>4219.1014286955215</v>
      </c>
      <c r="Y74" s="39">
        <v>8718.40987421931</v>
      </c>
      <c r="Z74" s="39">
        <v>1000.4218971650062</v>
      </c>
      <c r="AA74" s="39">
        <v>155.16643979622253</v>
      </c>
      <c r="AB74" s="39"/>
      <c r="AC74" s="39"/>
      <c r="AD74" s="39"/>
      <c r="AE74" s="39"/>
      <c r="AF74" s="39"/>
      <c r="AG74" s="39"/>
      <c r="AH74"/>
      <c r="AI74"/>
      <c r="AJ74"/>
      <c r="AK74"/>
      <c r="AL74"/>
      <c r="AM74"/>
      <c r="AN74"/>
    </row>
    <row r="75" spans="1:40" s="92" customFormat="1" ht="33.75">
      <c r="A75" s="96">
        <v>50</v>
      </c>
      <c r="B75" s="198" t="s">
        <v>1393</v>
      </c>
      <c r="C75" s="204" t="s">
        <v>1394</v>
      </c>
      <c r="D75" s="96" t="s">
        <v>852</v>
      </c>
      <c r="E75" s="39">
        <f aca="true" t="shared" si="6" ref="E75:AA75">(E65+E66+E67+E68+E69+E70+E71+E72+E73+E74)</f>
        <v>247611284</v>
      </c>
      <c r="F75" s="39">
        <f t="shared" si="6"/>
        <v>157992823.60687515</v>
      </c>
      <c r="G75" s="39">
        <f t="shared" si="6"/>
        <v>29274192.553599</v>
      </c>
      <c r="H75" s="39">
        <f t="shared" si="6"/>
        <v>24417255.80968711</v>
      </c>
      <c r="I75" s="39">
        <f t="shared" si="6"/>
        <v>12972846.165081598</v>
      </c>
      <c r="J75" s="39">
        <f t="shared" si="6"/>
        <v>13397359.203919243</v>
      </c>
      <c r="K75" s="39">
        <f t="shared" si="6"/>
        <v>2321963.113624555</v>
      </c>
      <c r="L75" s="39">
        <f t="shared" si="6"/>
        <v>2562262.2769661862</v>
      </c>
      <c r="M75" s="39">
        <f t="shared" si="6"/>
        <v>4102231.8972613043</v>
      </c>
      <c r="N75" s="39">
        <f t="shared" si="6"/>
        <v>570349.3729858245</v>
      </c>
      <c r="O75" s="39">
        <f t="shared" si="6"/>
        <v>157992823.60687515</v>
      </c>
      <c r="P75" s="39">
        <f t="shared" si="6"/>
        <v>29274192.553599</v>
      </c>
      <c r="Q75" s="39">
        <f t="shared" si="6"/>
        <v>24417255.80968711</v>
      </c>
      <c r="R75" s="39">
        <f t="shared" si="6"/>
        <v>12972846.165081598</v>
      </c>
      <c r="S75" s="39">
        <f t="shared" si="6"/>
        <v>11004996.214773146</v>
      </c>
      <c r="T75" s="39">
        <f t="shared" si="6"/>
        <v>34766.54137485055</v>
      </c>
      <c r="U75" s="39">
        <f t="shared" si="6"/>
        <v>2357596.447771248</v>
      </c>
      <c r="V75" s="39">
        <f t="shared" si="6"/>
        <v>278480.67378508527</v>
      </c>
      <c r="W75" s="39">
        <f t="shared" si="6"/>
        <v>2562262.2769661862</v>
      </c>
      <c r="X75" s="39">
        <f t="shared" si="6"/>
        <v>2043482.4398394693</v>
      </c>
      <c r="Y75" s="39">
        <f t="shared" si="6"/>
        <v>4102231.8972613043</v>
      </c>
      <c r="Z75" s="39">
        <f t="shared" si="6"/>
        <v>497186.05131536344</v>
      </c>
      <c r="AA75" s="39">
        <f t="shared" si="6"/>
        <v>73163.32167046098</v>
      </c>
      <c r="AB75" s="39"/>
      <c r="AC75" s="39"/>
      <c r="AD75" s="39"/>
      <c r="AE75" s="39"/>
      <c r="AF75" s="39"/>
      <c r="AG75" s="39"/>
      <c r="AH75"/>
      <c r="AI75"/>
      <c r="AJ75"/>
      <c r="AK75"/>
      <c r="AL75"/>
      <c r="AM75"/>
      <c r="AN75"/>
    </row>
    <row r="76" spans="1:40" s="92" customFormat="1" ht="11.25">
      <c r="A76" s="96"/>
      <c r="B76" s="198"/>
      <c r="C76" s="96"/>
      <c r="D76" s="9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/>
      <c r="AI76"/>
      <c r="AJ76"/>
      <c r="AK76"/>
      <c r="AL76"/>
      <c r="AM76"/>
      <c r="AN76"/>
    </row>
    <row r="77" spans="1:40" s="92" customFormat="1" ht="22.5">
      <c r="A77" s="96">
        <v>51</v>
      </c>
      <c r="B77" s="198" t="s">
        <v>1395</v>
      </c>
      <c r="C77" s="204" t="s">
        <v>1396</v>
      </c>
      <c r="D77" s="96" t="s">
        <v>852</v>
      </c>
      <c r="E77" s="39">
        <f aca="true" t="shared" si="7" ref="E77:AA77">(E61+E75)</f>
        <v>4162496585</v>
      </c>
      <c r="F77" s="39">
        <f t="shared" si="7"/>
        <v>2508265980.1360545</v>
      </c>
      <c r="G77" s="39">
        <f t="shared" si="7"/>
        <v>495861368.1976332</v>
      </c>
      <c r="H77" s="39">
        <f t="shared" si="7"/>
        <v>479706310.24987423</v>
      </c>
      <c r="I77" s="39">
        <f t="shared" si="7"/>
        <v>259119842.7206193</v>
      </c>
      <c r="J77" s="39">
        <f t="shared" si="7"/>
        <v>263525150.63077873</v>
      </c>
      <c r="K77" s="39">
        <f t="shared" si="7"/>
        <v>52943602.03003986</v>
      </c>
      <c r="L77" s="39">
        <f t="shared" si="7"/>
        <v>44911403.64028613</v>
      </c>
      <c r="M77" s="39">
        <f t="shared" si="7"/>
        <v>46905690.39834683</v>
      </c>
      <c r="N77" s="39">
        <f t="shared" si="7"/>
        <v>11257236.996367516</v>
      </c>
      <c r="O77" s="39">
        <f t="shared" si="7"/>
        <v>2508265980.1360545</v>
      </c>
      <c r="P77" s="39">
        <f t="shared" si="7"/>
        <v>495861368.1976332</v>
      </c>
      <c r="Q77" s="39">
        <f t="shared" si="7"/>
        <v>479706310.24987423</v>
      </c>
      <c r="R77" s="39">
        <f t="shared" si="7"/>
        <v>259119842.7206193</v>
      </c>
      <c r="S77" s="39">
        <f t="shared" si="7"/>
        <v>219834838.33486545</v>
      </c>
      <c r="T77" s="39">
        <f t="shared" si="7"/>
        <v>695347.8786696655</v>
      </c>
      <c r="U77" s="39">
        <f t="shared" si="7"/>
        <v>42994964.41724366</v>
      </c>
      <c r="V77" s="39">
        <f t="shared" si="7"/>
        <v>5379715.281415667</v>
      </c>
      <c r="W77" s="39">
        <f t="shared" si="7"/>
        <v>44911403.64028613</v>
      </c>
      <c r="X77" s="39">
        <f t="shared" si="7"/>
        <v>47563886.7486242</v>
      </c>
      <c r="Y77" s="39">
        <f t="shared" si="7"/>
        <v>46905690.39834683</v>
      </c>
      <c r="Z77" s="39">
        <f t="shared" si="7"/>
        <v>10267479.506928254</v>
      </c>
      <c r="AA77" s="39">
        <f t="shared" si="7"/>
        <v>989757.4894392629</v>
      </c>
      <c r="AB77" s="39"/>
      <c r="AC77" s="39"/>
      <c r="AD77" s="39"/>
      <c r="AE77" s="39"/>
      <c r="AF77" s="39"/>
      <c r="AG77" s="39"/>
      <c r="AH77"/>
      <c r="AI77"/>
      <c r="AJ77"/>
      <c r="AK77"/>
      <c r="AL77"/>
      <c r="AM77"/>
      <c r="AN77"/>
    </row>
    <row r="78" spans="1:40" s="92" customFormat="1" ht="11.25">
      <c r="A78" s="96"/>
      <c r="B78" s="198"/>
      <c r="C78" s="204"/>
      <c r="D78" s="9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/>
      <c r="AI78"/>
      <c r="AJ78"/>
      <c r="AK78"/>
      <c r="AL78"/>
      <c r="AM78"/>
      <c r="AN78"/>
    </row>
    <row r="79" spans="1:40" s="92" customFormat="1" ht="11.25">
      <c r="A79" s="96">
        <v>52</v>
      </c>
      <c r="B79" s="198" t="s">
        <v>1397</v>
      </c>
      <c r="C79" s="96" t="s">
        <v>1398</v>
      </c>
      <c r="D79" s="96" t="s">
        <v>933</v>
      </c>
      <c r="E79" s="39">
        <v>-36366</v>
      </c>
      <c r="F79" s="39">
        <v>-19163.218182305056</v>
      </c>
      <c r="G79" s="39">
        <v>-4396.004192974943</v>
      </c>
      <c r="H79" s="39">
        <v>-5251.759834925527</v>
      </c>
      <c r="I79" s="39">
        <v>-3431.5066146707363</v>
      </c>
      <c r="J79" s="39">
        <v>-3186.267819663342</v>
      </c>
      <c r="K79" s="39">
        <v>-3.200768066043152E-20</v>
      </c>
      <c r="L79" s="39">
        <v>-785.868600801728</v>
      </c>
      <c r="M79" s="39">
        <v>-137.52489968999387</v>
      </c>
      <c r="N79" s="39">
        <v>-13.849854968681344</v>
      </c>
      <c r="O79" s="39">
        <v>-19163.218182305056</v>
      </c>
      <c r="P79" s="39">
        <v>-4396.004192974943</v>
      </c>
      <c r="Q79" s="39">
        <v>-5251.759834925527</v>
      </c>
      <c r="R79" s="39">
        <v>-3431.5066146707363</v>
      </c>
      <c r="S79" s="39">
        <v>-2903.7603101151562</v>
      </c>
      <c r="T79" s="39">
        <v>-7.180954396531057</v>
      </c>
      <c r="U79" s="39">
        <v>-275.32655515165425</v>
      </c>
      <c r="V79" s="39">
        <v>-1.8117065339437696E-21</v>
      </c>
      <c r="W79" s="39">
        <v>-785.868600801728</v>
      </c>
      <c r="X79" s="39">
        <v>-3.019597412648775E-20</v>
      </c>
      <c r="Y79" s="39">
        <v>-137.52489968999387</v>
      </c>
      <c r="Z79" s="39">
        <v>0</v>
      </c>
      <c r="AA79" s="39">
        <v>-13.849854968681344</v>
      </c>
      <c r="AB79" s="39"/>
      <c r="AC79" s="39"/>
      <c r="AD79" s="39"/>
      <c r="AE79" s="39"/>
      <c r="AF79" s="39"/>
      <c r="AG79" s="39"/>
      <c r="AH79"/>
      <c r="AI79"/>
      <c r="AJ79"/>
      <c r="AK79"/>
      <c r="AL79"/>
      <c r="AM79"/>
      <c r="AN79"/>
    </row>
    <row r="80" spans="1:40" s="92" customFormat="1" ht="11.25">
      <c r="A80" s="96">
        <v>53</v>
      </c>
      <c r="B80" s="209" t="s">
        <v>1399</v>
      </c>
      <c r="C80" s="204" t="s">
        <v>1400</v>
      </c>
      <c r="D80" s="96" t="s">
        <v>936</v>
      </c>
      <c r="E80" s="39">
        <v>134840</v>
      </c>
      <c r="F80" s="39">
        <v>66972.07880820974</v>
      </c>
      <c r="G80" s="39">
        <v>15347.82369747692</v>
      </c>
      <c r="H80" s="39">
        <v>18333.587643806706</v>
      </c>
      <c r="I80" s="39">
        <v>11977.487947603273</v>
      </c>
      <c r="J80" s="39">
        <v>11116.604245591674</v>
      </c>
      <c r="K80" s="39">
        <v>7361.342854145442</v>
      </c>
      <c r="L80" s="39">
        <v>2740.764631867479</v>
      </c>
      <c r="M80" s="39">
        <v>479.26022936479836</v>
      </c>
      <c r="N80" s="39">
        <v>511.0499419339409</v>
      </c>
      <c r="O80" s="39">
        <v>66972.07880820974</v>
      </c>
      <c r="P80" s="39">
        <v>15347.82369747692</v>
      </c>
      <c r="Q80" s="39">
        <v>18333.587643806706</v>
      </c>
      <c r="R80" s="39">
        <v>11977.487947603273</v>
      </c>
      <c r="S80" s="39">
        <v>10134.242763140219</v>
      </c>
      <c r="T80" s="39">
        <v>24.97071518673044</v>
      </c>
      <c r="U80" s="39">
        <v>957.3907672647251</v>
      </c>
      <c r="V80" s="39">
        <v>415.9600581016027</v>
      </c>
      <c r="W80" s="39">
        <v>2740.764631867479</v>
      </c>
      <c r="X80" s="39">
        <v>6945.382796043839</v>
      </c>
      <c r="Y80" s="39">
        <v>479.26022936479836</v>
      </c>
      <c r="Z80" s="39">
        <v>462.6901093725514</v>
      </c>
      <c r="AA80" s="39">
        <v>48.3598325613895</v>
      </c>
      <c r="AB80" s="39"/>
      <c r="AC80" s="39"/>
      <c r="AD80" s="39"/>
      <c r="AE80" s="39"/>
      <c r="AF80" s="39"/>
      <c r="AG80" s="39"/>
      <c r="AH80"/>
      <c r="AI80"/>
      <c r="AJ80"/>
      <c r="AK80"/>
      <c r="AL80"/>
      <c r="AM80"/>
      <c r="AN80"/>
    </row>
    <row r="81" spans="1:40" s="92" customFormat="1" ht="11.25">
      <c r="A81" s="96">
        <v>54</v>
      </c>
      <c r="B81" s="209" t="s">
        <v>1401</v>
      </c>
      <c r="C81" s="204" t="s">
        <v>1402</v>
      </c>
      <c r="D81" s="96" t="s">
        <v>964</v>
      </c>
      <c r="E81" s="39">
        <v>1331479</v>
      </c>
      <c r="F81" s="39">
        <v>877267.0862409899</v>
      </c>
      <c r="G81" s="39">
        <v>159089.50561351504</v>
      </c>
      <c r="H81" s="39">
        <v>130687.06176807595</v>
      </c>
      <c r="I81" s="39">
        <v>55546.28474457041</v>
      </c>
      <c r="J81" s="39">
        <v>64128.75713206623</v>
      </c>
      <c r="K81" s="39">
        <v>13923.908470291184</v>
      </c>
      <c r="L81" s="39">
        <v>4573.239571768185</v>
      </c>
      <c r="M81" s="39">
        <v>21378.007442404938</v>
      </c>
      <c r="N81" s="39">
        <v>4885.149016318113</v>
      </c>
      <c r="O81" s="39">
        <v>877267.0862409899</v>
      </c>
      <c r="P81" s="39">
        <v>159089.50561351504</v>
      </c>
      <c r="Q81" s="39">
        <v>130687.06176807595</v>
      </c>
      <c r="R81" s="39">
        <v>55546.28474457041</v>
      </c>
      <c r="S81" s="39">
        <v>47319.34625087145</v>
      </c>
      <c r="T81" s="39">
        <v>201.01877461894372</v>
      </c>
      <c r="U81" s="39">
        <v>16608.392106575837</v>
      </c>
      <c r="V81" s="39">
        <v>2089.574305576109</v>
      </c>
      <c r="W81" s="39">
        <v>4573.239571768185</v>
      </c>
      <c r="X81" s="39">
        <v>11834.334164715074</v>
      </c>
      <c r="Y81" s="39">
        <v>21378.007442404938</v>
      </c>
      <c r="Z81" s="39">
        <v>4705.691944282538</v>
      </c>
      <c r="AA81" s="39">
        <v>179.45707203557458</v>
      </c>
      <c r="AB81" s="39"/>
      <c r="AC81" s="39"/>
      <c r="AD81" s="39"/>
      <c r="AE81" s="39"/>
      <c r="AF81" s="39"/>
      <c r="AG81" s="39"/>
      <c r="AH81"/>
      <c r="AI81"/>
      <c r="AJ81"/>
      <c r="AK81"/>
      <c r="AL81"/>
      <c r="AM81"/>
      <c r="AN81"/>
    </row>
    <row r="82" spans="1:40" s="92" customFormat="1" ht="11.25">
      <c r="A82" s="96">
        <v>55</v>
      </c>
      <c r="B82" s="209" t="s">
        <v>1403</v>
      </c>
      <c r="C82" s="204" t="s">
        <v>1404</v>
      </c>
      <c r="D82" s="96" t="s">
        <v>967</v>
      </c>
      <c r="E82" s="39">
        <v>247827</v>
      </c>
      <c r="F82" s="39">
        <v>158130.46507210488</v>
      </c>
      <c r="G82" s="39">
        <v>29299.6958813104</v>
      </c>
      <c r="H82" s="39">
        <v>24438.52783198413</v>
      </c>
      <c r="I82" s="39">
        <v>12984.147954071743</v>
      </c>
      <c r="J82" s="39">
        <v>13409.030823610181</v>
      </c>
      <c r="K82" s="39">
        <v>2323.985980219837</v>
      </c>
      <c r="L82" s="39">
        <v>2564.494489329085</v>
      </c>
      <c r="M82" s="39">
        <v>4105.805712806599</v>
      </c>
      <c r="N82" s="39">
        <v>570.8462545630914</v>
      </c>
      <c r="O82" s="39">
        <v>158130.46507210488</v>
      </c>
      <c r="P82" s="39">
        <v>29299.6958813104</v>
      </c>
      <c r="Q82" s="39">
        <v>24438.52783198413</v>
      </c>
      <c r="R82" s="39">
        <v>12984.147954071743</v>
      </c>
      <c r="S82" s="39">
        <v>11014.583636336156</v>
      </c>
      <c r="T82" s="39">
        <v>34.79682957140632</v>
      </c>
      <c r="U82" s="39">
        <v>2359.65035770262</v>
      </c>
      <c r="V82" s="39">
        <v>278.72328282961575</v>
      </c>
      <c r="W82" s="39">
        <v>2564.494489329085</v>
      </c>
      <c r="X82" s="39">
        <v>2045.2626973902215</v>
      </c>
      <c r="Y82" s="39">
        <v>4105.805712806599</v>
      </c>
      <c r="Z82" s="39">
        <v>497.61919387863026</v>
      </c>
      <c r="AA82" s="39">
        <v>73.22706068446112</v>
      </c>
      <c r="AB82" s="39"/>
      <c r="AC82" s="39"/>
      <c r="AD82" s="39"/>
      <c r="AE82" s="39"/>
      <c r="AF82" s="39"/>
      <c r="AG82" s="39"/>
      <c r="AH82"/>
      <c r="AI82"/>
      <c r="AJ82"/>
      <c r="AK82"/>
      <c r="AL82"/>
      <c r="AM82"/>
      <c r="AN82"/>
    </row>
    <row r="83" spans="1:40" s="92" customFormat="1" ht="11.25">
      <c r="A83" s="96">
        <v>56</v>
      </c>
      <c r="B83" s="209" t="s">
        <v>1405</v>
      </c>
      <c r="C83" s="204" t="s">
        <v>1406</v>
      </c>
      <c r="D83" s="96" t="s">
        <v>852</v>
      </c>
      <c r="E83" s="39">
        <f aca="true" t="shared" si="8" ref="E83:AA83">(E79+E80+E81+E82)</f>
        <v>1677780</v>
      </c>
      <c r="F83" s="39">
        <f t="shared" si="8"/>
        <v>1083206.4119389993</v>
      </c>
      <c r="G83" s="39">
        <f t="shared" si="8"/>
        <v>199341.02099932742</v>
      </c>
      <c r="H83" s="39">
        <f t="shared" si="8"/>
        <v>168207.41740894126</v>
      </c>
      <c r="I83" s="39">
        <f t="shared" si="8"/>
        <v>77076.41403157469</v>
      </c>
      <c r="J83" s="39">
        <f t="shared" si="8"/>
        <v>85468.12438160475</v>
      </c>
      <c r="K83" s="39">
        <f t="shared" si="8"/>
        <v>23609.237304656464</v>
      </c>
      <c r="L83" s="39">
        <f t="shared" si="8"/>
        <v>9092.63009216302</v>
      </c>
      <c r="M83" s="39">
        <f t="shared" si="8"/>
        <v>25825.54848488634</v>
      </c>
      <c r="N83" s="39">
        <f t="shared" si="8"/>
        <v>5953.195357846464</v>
      </c>
      <c r="O83" s="39">
        <f t="shared" si="8"/>
        <v>1083206.4119389993</v>
      </c>
      <c r="P83" s="39">
        <f t="shared" si="8"/>
        <v>199341.02099932742</v>
      </c>
      <c r="Q83" s="39">
        <f t="shared" si="8"/>
        <v>168207.41740894126</v>
      </c>
      <c r="R83" s="39">
        <f t="shared" si="8"/>
        <v>77076.41403157469</v>
      </c>
      <c r="S83" s="39">
        <f t="shared" si="8"/>
        <v>65564.41234023267</v>
      </c>
      <c r="T83" s="39">
        <f t="shared" si="8"/>
        <v>253.60536498054944</v>
      </c>
      <c r="U83" s="39">
        <f t="shared" si="8"/>
        <v>19650.106676391526</v>
      </c>
      <c r="V83" s="39">
        <f t="shared" si="8"/>
        <v>2784.257646507327</v>
      </c>
      <c r="W83" s="39">
        <f t="shared" si="8"/>
        <v>9092.63009216302</v>
      </c>
      <c r="X83" s="39">
        <f t="shared" si="8"/>
        <v>20824.979658149136</v>
      </c>
      <c r="Y83" s="39">
        <f t="shared" si="8"/>
        <v>25825.54848488634</v>
      </c>
      <c r="Z83" s="39">
        <f t="shared" si="8"/>
        <v>5666.00124753372</v>
      </c>
      <c r="AA83" s="39">
        <f t="shared" si="8"/>
        <v>287.1941103127439</v>
      </c>
      <c r="AB83" s="39"/>
      <c r="AC83" s="39"/>
      <c r="AD83" s="39"/>
      <c r="AE83" s="39"/>
      <c r="AF83" s="39"/>
      <c r="AG83" s="39"/>
      <c r="AH83"/>
      <c r="AI83"/>
      <c r="AJ83"/>
      <c r="AK83"/>
      <c r="AL83"/>
      <c r="AM83"/>
      <c r="AN83"/>
    </row>
    <row r="84" spans="1:40" s="92" customFormat="1" ht="11.25">
      <c r="A84" s="96"/>
      <c r="B84" s="209"/>
      <c r="C84" s="204"/>
      <c r="D84" s="9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/>
      <c r="AI84"/>
      <c r="AJ84"/>
      <c r="AK84"/>
      <c r="AL84"/>
      <c r="AM84"/>
      <c r="AN84"/>
    </row>
    <row r="85" spans="1:40" s="92" customFormat="1" ht="11.25">
      <c r="A85" s="96"/>
      <c r="B85" s="209"/>
      <c r="C85" s="204"/>
      <c r="D85" s="9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/>
      <c r="AI85"/>
      <c r="AJ85"/>
      <c r="AK85"/>
      <c r="AL85"/>
      <c r="AM85"/>
      <c r="AN85"/>
    </row>
    <row r="86" spans="1:40" s="92" customFormat="1" ht="11.25">
      <c r="A86" s="96"/>
      <c r="B86" s="198"/>
      <c r="C86" s="96"/>
      <c r="D86" s="9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/>
      <c r="AI86"/>
      <c r="AJ86"/>
      <c r="AK86"/>
      <c r="AL86"/>
      <c r="AM86"/>
      <c r="AN86"/>
    </row>
    <row r="87" spans="1:40" s="92" customFormat="1" ht="11.25">
      <c r="A87" s="96">
        <v>57</v>
      </c>
      <c r="B87" s="198" t="s">
        <v>1407</v>
      </c>
      <c r="C87" s="204" t="s">
        <v>1408</v>
      </c>
      <c r="D87" s="96" t="s">
        <v>852</v>
      </c>
      <c r="E87" s="39">
        <f aca="true" t="shared" si="9" ref="E87:AA87">(E16+E77+E83)</f>
        <v>4332030948</v>
      </c>
      <c r="F87" s="39">
        <f t="shared" si="9"/>
        <v>2616138415.8133483</v>
      </c>
      <c r="G87" s="39">
        <f t="shared" si="9"/>
        <v>515913725.2533074</v>
      </c>
      <c r="H87" s="39">
        <f t="shared" si="9"/>
        <v>496558692.19595873</v>
      </c>
      <c r="I87" s="39">
        <f t="shared" si="9"/>
        <v>268109448.41866085</v>
      </c>
      <c r="J87" s="39">
        <f t="shared" si="9"/>
        <v>272787716.3485278</v>
      </c>
      <c r="K87" s="39">
        <f t="shared" si="9"/>
        <v>54514561.99907644</v>
      </c>
      <c r="L87" s="39">
        <f t="shared" si="9"/>
        <v>46688223.757944256</v>
      </c>
      <c r="M87" s="39">
        <f t="shared" si="9"/>
        <v>49675539.5685515</v>
      </c>
      <c r="N87" s="39">
        <f t="shared" si="9"/>
        <v>11644624.644625114</v>
      </c>
      <c r="O87" s="39">
        <f t="shared" si="9"/>
        <v>2616138415.8133483</v>
      </c>
      <c r="P87" s="39">
        <f t="shared" si="9"/>
        <v>515913725.2533074</v>
      </c>
      <c r="Q87" s="39">
        <f t="shared" si="9"/>
        <v>496558692.19595873</v>
      </c>
      <c r="R87" s="39">
        <f t="shared" si="9"/>
        <v>268109448.41866085</v>
      </c>
      <c r="S87" s="39">
        <f t="shared" si="9"/>
        <v>227460455.31358942</v>
      </c>
      <c r="T87" s="39">
        <f t="shared" si="9"/>
        <v>719336.4433771971</v>
      </c>
      <c r="U87" s="39">
        <f t="shared" si="9"/>
        <v>44607924.59156117</v>
      </c>
      <c r="V87" s="39">
        <f t="shared" si="9"/>
        <v>5568152.761124999</v>
      </c>
      <c r="W87" s="39">
        <f t="shared" si="9"/>
        <v>46688223.757944256</v>
      </c>
      <c r="X87" s="39">
        <f t="shared" si="9"/>
        <v>48946409.23795145</v>
      </c>
      <c r="Y87" s="39">
        <f t="shared" si="9"/>
        <v>49675539.5685515</v>
      </c>
      <c r="Z87" s="39">
        <f t="shared" si="9"/>
        <v>10604774.656755669</v>
      </c>
      <c r="AA87" s="39">
        <f t="shared" si="9"/>
        <v>1039849.9878694472</v>
      </c>
      <c r="AB87" s="39"/>
      <c r="AC87" s="39"/>
      <c r="AD87" s="39"/>
      <c r="AE87" s="39"/>
      <c r="AF87" s="39"/>
      <c r="AG87" s="39"/>
      <c r="AH87"/>
      <c r="AI87"/>
      <c r="AJ87"/>
      <c r="AK87"/>
      <c r="AL87"/>
      <c r="AM87"/>
      <c r="AN87"/>
    </row>
    <row r="88" spans="1:40" s="162" customFormat="1" ht="11.25">
      <c r="A88" s="194"/>
      <c r="B88" s="205"/>
      <c r="C88" s="194"/>
      <c r="D88" s="194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/>
      <c r="AI88"/>
      <c r="AJ88"/>
      <c r="AK88"/>
      <c r="AL88"/>
      <c r="AM88"/>
      <c r="AN88"/>
    </row>
    <row r="89" spans="1:40" s="92" customFormat="1" ht="11.25">
      <c r="A89" s="96"/>
      <c r="B89" s="198" t="s">
        <v>1409</v>
      </c>
      <c r="C89" s="96"/>
      <c r="D89" s="9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/>
      <c r="AI89"/>
      <c r="AJ89"/>
      <c r="AK89"/>
      <c r="AL89"/>
      <c r="AM89"/>
      <c r="AN89"/>
    </row>
    <row r="90" spans="1:40" s="92" customFormat="1" ht="11.25">
      <c r="A90" s="96"/>
      <c r="B90" s="198"/>
      <c r="C90" s="96"/>
      <c r="D90" s="9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/>
      <c r="AI90"/>
      <c r="AJ90"/>
      <c r="AK90"/>
      <c r="AL90"/>
      <c r="AM90"/>
      <c r="AN90"/>
    </row>
    <row r="91" spans="1:40" s="92" customFormat="1" ht="11.25">
      <c r="A91" s="96">
        <v>58</v>
      </c>
      <c r="B91" s="211" t="s">
        <v>1410</v>
      </c>
      <c r="C91" s="168" t="s">
        <v>1411</v>
      </c>
      <c r="D91" s="212" t="s">
        <v>936</v>
      </c>
      <c r="E91" s="39">
        <v>4578786</v>
      </c>
      <c r="F91" s="39">
        <v>2274182.8599668313</v>
      </c>
      <c r="G91" s="39">
        <v>521168.7946935299</v>
      </c>
      <c r="H91" s="39">
        <v>622556.9151085371</v>
      </c>
      <c r="I91" s="39">
        <v>406721.70075389056</v>
      </c>
      <c r="J91" s="39">
        <v>377488.51889095025</v>
      </c>
      <c r="K91" s="39">
        <v>249970.43608544345</v>
      </c>
      <c r="L91" s="39">
        <v>93068.6348686589</v>
      </c>
      <c r="M91" s="39">
        <v>16274.32533797336</v>
      </c>
      <c r="N91" s="39">
        <v>17353.814294185267</v>
      </c>
      <c r="O91" s="39">
        <v>2274182.8599668313</v>
      </c>
      <c r="P91" s="39">
        <v>521168.7946935299</v>
      </c>
      <c r="Q91" s="39">
        <v>622556.9151085371</v>
      </c>
      <c r="R91" s="39">
        <v>406721.70075389056</v>
      </c>
      <c r="S91" s="39">
        <v>344130.2943078297</v>
      </c>
      <c r="T91" s="39">
        <v>847.9350423241527</v>
      </c>
      <c r="U91" s="39">
        <v>32510.289540796366</v>
      </c>
      <c r="V91" s="39">
        <v>14124.830099338513</v>
      </c>
      <c r="W91" s="39">
        <v>93068.6348686589</v>
      </c>
      <c r="X91" s="39">
        <v>235845.60598610493</v>
      </c>
      <c r="Y91" s="39">
        <v>16274.32533797336</v>
      </c>
      <c r="Z91" s="39">
        <v>15711.650809355586</v>
      </c>
      <c r="AA91" s="39">
        <v>1642.1634848296824</v>
      </c>
      <c r="AB91" s="39"/>
      <c r="AC91" s="39"/>
      <c r="AD91" s="39"/>
      <c r="AE91" s="39"/>
      <c r="AF91" s="39"/>
      <c r="AG91" s="39"/>
      <c r="AH91"/>
      <c r="AI91"/>
      <c r="AJ91"/>
      <c r="AK91"/>
      <c r="AL91"/>
      <c r="AM91"/>
      <c r="AN91"/>
    </row>
    <row r="92" spans="1:40" s="92" customFormat="1" ht="11.25">
      <c r="A92" s="96">
        <v>59</v>
      </c>
      <c r="B92" s="211" t="s">
        <v>1412</v>
      </c>
      <c r="C92" s="168" t="s">
        <v>1413</v>
      </c>
      <c r="D92" s="212" t="s">
        <v>964</v>
      </c>
      <c r="E92" s="39">
        <v>2120820</v>
      </c>
      <c r="F92" s="39">
        <v>1397337.533556005</v>
      </c>
      <c r="G92" s="39">
        <v>253402.57360067632</v>
      </c>
      <c r="H92" s="39">
        <v>208162.30247639716</v>
      </c>
      <c r="I92" s="39">
        <v>88475.80142982338</v>
      </c>
      <c r="J92" s="39">
        <v>102146.22288509898</v>
      </c>
      <c r="K92" s="39">
        <v>22178.422312303046</v>
      </c>
      <c r="L92" s="39">
        <v>7284.394232727214</v>
      </c>
      <c r="M92" s="39">
        <v>34051.53648236377</v>
      </c>
      <c r="N92" s="39">
        <v>7781.213024604804</v>
      </c>
      <c r="O92" s="39">
        <v>1397337.533556005</v>
      </c>
      <c r="P92" s="39">
        <v>253402.57360067632</v>
      </c>
      <c r="Q92" s="39">
        <v>208162.30247639716</v>
      </c>
      <c r="R92" s="39">
        <v>88475.80142982338</v>
      </c>
      <c r="S92" s="39">
        <v>75371.6851078937</v>
      </c>
      <c r="T92" s="39">
        <v>320.1887807373215</v>
      </c>
      <c r="U92" s="39">
        <v>26454.34899646796</v>
      </c>
      <c r="V92" s="39">
        <v>3328.3371189120694</v>
      </c>
      <c r="W92" s="39">
        <v>7284.394232727214</v>
      </c>
      <c r="X92" s="39">
        <v>18850.085193390976</v>
      </c>
      <c r="Y92" s="39">
        <v>34051.53648236377</v>
      </c>
      <c r="Z92" s="39">
        <v>7495.368375523229</v>
      </c>
      <c r="AA92" s="39">
        <v>285.84464908157565</v>
      </c>
      <c r="AB92" s="39"/>
      <c r="AC92" s="39"/>
      <c r="AD92" s="39"/>
      <c r="AE92" s="39"/>
      <c r="AF92" s="39"/>
      <c r="AG92" s="39"/>
      <c r="AH92"/>
      <c r="AI92"/>
      <c r="AJ92"/>
      <c r="AK92"/>
      <c r="AL92"/>
      <c r="AM92"/>
      <c r="AN92"/>
    </row>
    <row r="93" spans="1:40" s="92" customFormat="1" ht="22.5">
      <c r="A93" s="96">
        <v>60</v>
      </c>
      <c r="B93" s="211" t="s">
        <v>1414</v>
      </c>
      <c r="C93" s="213" t="s">
        <v>1415</v>
      </c>
      <c r="D93" s="194" t="s">
        <v>852</v>
      </c>
      <c r="E93" s="39">
        <f aca="true" t="shared" si="10" ref="E93:AA93">(E91+E92)</f>
        <v>6699606</v>
      </c>
      <c r="F93" s="39">
        <f t="shared" si="10"/>
        <v>3671520.3935228363</v>
      </c>
      <c r="G93" s="39">
        <f t="shared" si="10"/>
        <v>774571.3682942062</v>
      </c>
      <c r="H93" s="39">
        <f t="shared" si="10"/>
        <v>830719.2175849342</v>
      </c>
      <c r="I93" s="39">
        <f t="shared" si="10"/>
        <v>495197.50218371395</v>
      </c>
      <c r="J93" s="39">
        <f t="shared" si="10"/>
        <v>479634.74177604925</v>
      </c>
      <c r="K93" s="39">
        <f t="shared" si="10"/>
        <v>272148.8583977465</v>
      </c>
      <c r="L93" s="39">
        <f t="shared" si="10"/>
        <v>100353.02910138611</v>
      </c>
      <c r="M93" s="39">
        <f t="shared" si="10"/>
        <v>50325.86182033713</v>
      </c>
      <c r="N93" s="39">
        <f t="shared" si="10"/>
        <v>25135.02731879007</v>
      </c>
      <c r="O93" s="39">
        <f t="shared" si="10"/>
        <v>3671520.3935228363</v>
      </c>
      <c r="P93" s="39">
        <f t="shared" si="10"/>
        <v>774571.3682942062</v>
      </c>
      <c r="Q93" s="39">
        <f t="shared" si="10"/>
        <v>830719.2175849342</v>
      </c>
      <c r="R93" s="39">
        <f t="shared" si="10"/>
        <v>495197.50218371395</v>
      </c>
      <c r="S93" s="39">
        <f t="shared" si="10"/>
        <v>419501.9794157234</v>
      </c>
      <c r="T93" s="39">
        <f t="shared" si="10"/>
        <v>1168.1238230614742</v>
      </c>
      <c r="U93" s="39">
        <f t="shared" si="10"/>
        <v>58964.63853726433</v>
      </c>
      <c r="V93" s="39">
        <f t="shared" si="10"/>
        <v>17453.167218250583</v>
      </c>
      <c r="W93" s="39">
        <f t="shared" si="10"/>
        <v>100353.02910138611</v>
      </c>
      <c r="X93" s="39">
        <f t="shared" si="10"/>
        <v>254695.69117949592</v>
      </c>
      <c r="Y93" s="39">
        <f t="shared" si="10"/>
        <v>50325.86182033713</v>
      </c>
      <c r="Z93" s="39">
        <f t="shared" si="10"/>
        <v>23207.019184878816</v>
      </c>
      <c r="AA93" s="39">
        <f t="shared" si="10"/>
        <v>1928.008133911258</v>
      </c>
      <c r="AB93" s="39"/>
      <c r="AC93" s="39"/>
      <c r="AD93" s="39"/>
      <c r="AE93" s="39"/>
      <c r="AF93" s="39"/>
      <c r="AG93" s="39"/>
      <c r="AH93"/>
      <c r="AI93"/>
      <c r="AJ93"/>
      <c r="AK93"/>
      <c r="AL93"/>
      <c r="AM93"/>
      <c r="AN93"/>
    </row>
    <row r="94" spans="1:40" s="92" customFormat="1" ht="11.25">
      <c r="A94" s="96"/>
      <c r="B94" s="198"/>
      <c r="C94" s="96"/>
      <c r="D94" s="9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/>
      <c r="AI94"/>
      <c r="AJ94"/>
      <c r="AK94"/>
      <c r="AL94"/>
      <c r="AM94"/>
      <c r="AN94"/>
    </row>
    <row r="95" spans="1:40" s="92" customFormat="1" ht="11.25">
      <c r="A95" s="96">
        <v>61</v>
      </c>
      <c r="B95" s="214" t="s">
        <v>1416</v>
      </c>
      <c r="C95" s="215" t="s">
        <v>1417</v>
      </c>
      <c r="D95" s="96" t="s">
        <v>893</v>
      </c>
      <c r="E95" s="39">
        <v>235883147</v>
      </c>
      <c r="F95" s="39">
        <v>124299626.34025559</v>
      </c>
      <c r="G95" s="39">
        <v>28514087.424080864</v>
      </c>
      <c r="H95" s="39">
        <v>34064830.80763443</v>
      </c>
      <c r="I95" s="39">
        <v>22258004.15827557</v>
      </c>
      <c r="J95" s="39">
        <v>20667295.839163434</v>
      </c>
      <c r="K95" s="39">
        <v>0</v>
      </c>
      <c r="L95" s="39">
        <v>5097430.530869447</v>
      </c>
      <c r="M95" s="39">
        <v>892036.6861831124</v>
      </c>
      <c r="N95" s="39">
        <v>89835.21353753893</v>
      </c>
      <c r="O95" s="39">
        <v>124299626.34025559</v>
      </c>
      <c r="P95" s="39">
        <v>28514087.424080864</v>
      </c>
      <c r="Q95" s="39">
        <v>34064830.80763443</v>
      </c>
      <c r="R95" s="39">
        <v>22258004.15827557</v>
      </c>
      <c r="S95" s="39">
        <v>18834849.037113212</v>
      </c>
      <c r="T95" s="39">
        <v>46578.29075282492</v>
      </c>
      <c r="U95" s="39">
        <v>1785868.5112973999</v>
      </c>
      <c r="V95" s="39">
        <v>0</v>
      </c>
      <c r="W95" s="39">
        <v>5097430.530869447</v>
      </c>
      <c r="X95" s="39">
        <v>0</v>
      </c>
      <c r="Y95" s="39">
        <v>892036.6861831124</v>
      </c>
      <c r="Z95" s="39">
        <v>0</v>
      </c>
      <c r="AA95" s="39">
        <v>89835.21353753893</v>
      </c>
      <c r="AB95" s="39"/>
      <c r="AC95" s="39"/>
      <c r="AD95" s="39"/>
      <c r="AE95" s="39"/>
      <c r="AF95" s="39"/>
      <c r="AG95" s="39"/>
      <c r="AH95"/>
      <c r="AI95"/>
      <c r="AJ95"/>
      <c r="AK95"/>
      <c r="AL95"/>
      <c r="AM95"/>
      <c r="AN95"/>
    </row>
    <row r="96" spans="1:40" s="92" customFormat="1" ht="11.25">
      <c r="A96" s="96"/>
      <c r="B96" s="210"/>
      <c r="C96" s="206"/>
      <c r="D96" s="194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/>
      <c r="AI96"/>
      <c r="AJ96"/>
      <c r="AK96"/>
      <c r="AL96"/>
      <c r="AM96"/>
      <c r="AN96"/>
    </row>
    <row r="97" spans="1:40" s="92" customFormat="1" ht="11.25">
      <c r="A97" s="96">
        <v>62</v>
      </c>
      <c r="B97" s="211" t="s">
        <v>1418</v>
      </c>
      <c r="C97" s="216" t="s">
        <v>805</v>
      </c>
      <c r="D97" s="194" t="s">
        <v>799</v>
      </c>
      <c r="E97" s="39">
        <v>15068558.000000002</v>
      </c>
      <c r="F97" s="39">
        <v>9099988.880022088</v>
      </c>
      <c r="G97" s="39">
        <v>1794556.8684278768</v>
      </c>
      <c r="H97" s="39">
        <v>1727232.2251560593</v>
      </c>
      <c r="I97" s="39">
        <v>932593.2391387431</v>
      </c>
      <c r="J97" s="39">
        <v>948866.149578888</v>
      </c>
      <c r="K97" s="39">
        <v>189623.7236502031</v>
      </c>
      <c r="L97" s="39">
        <v>162400.5497787042</v>
      </c>
      <c r="M97" s="39">
        <v>172791.64395526692</v>
      </c>
      <c r="N97" s="39">
        <v>40504.720292169746</v>
      </c>
      <c r="O97" s="39">
        <v>9099988.880022088</v>
      </c>
      <c r="P97" s="39">
        <v>1794556.8684278768</v>
      </c>
      <c r="Q97" s="39">
        <v>1727232.2251560593</v>
      </c>
      <c r="R97" s="39">
        <v>932593.2391387431</v>
      </c>
      <c r="S97" s="39">
        <v>791199.5793062444</v>
      </c>
      <c r="T97" s="39">
        <v>2502.1434631133698</v>
      </c>
      <c r="U97" s="39">
        <v>155164.42680953018</v>
      </c>
      <c r="V97" s="39">
        <v>19368.29026408705</v>
      </c>
      <c r="W97" s="39">
        <v>162400.5497787042</v>
      </c>
      <c r="X97" s="39">
        <v>170255.43338611606</v>
      </c>
      <c r="Y97" s="39">
        <v>172791.64395526692</v>
      </c>
      <c r="Z97" s="39">
        <v>36887.70092144155</v>
      </c>
      <c r="AA97" s="39">
        <v>3617.0193707282037</v>
      </c>
      <c r="AB97" s="39"/>
      <c r="AC97" s="39"/>
      <c r="AD97" s="39"/>
      <c r="AE97" s="39"/>
      <c r="AF97" s="39"/>
      <c r="AG97" s="39"/>
      <c r="AH97"/>
      <c r="AI97"/>
      <c r="AJ97"/>
      <c r="AK97"/>
      <c r="AL97"/>
      <c r="AM97"/>
      <c r="AN97"/>
    </row>
    <row r="98" spans="1:40" s="92" customFormat="1" ht="11.25">
      <c r="A98" s="96"/>
      <c r="B98" s="198"/>
      <c r="C98" s="96"/>
      <c r="D98" s="9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/>
      <c r="AI98"/>
      <c r="AJ98"/>
      <c r="AK98"/>
      <c r="AL98"/>
      <c r="AM98"/>
      <c r="AN98"/>
    </row>
    <row r="99" spans="1:40" s="92" customFormat="1" ht="11.25">
      <c r="A99" s="96">
        <v>63</v>
      </c>
      <c r="B99" s="217" t="s">
        <v>1419</v>
      </c>
      <c r="C99" s="140" t="s">
        <v>1420</v>
      </c>
      <c r="D99" s="218" t="s">
        <v>893</v>
      </c>
      <c r="E99" s="39">
        <v>154506</v>
      </c>
      <c r="F99" s="39">
        <v>81417.5930395211</v>
      </c>
      <c r="G99" s="39">
        <v>18677.03414837448</v>
      </c>
      <c r="H99" s="39">
        <v>22312.830805010268</v>
      </c>
      <c r="I99" s="39">
        <v>14579.232277575666</v>
      </c>
      <c r="J99" s="39">
        <v>13537.301208406321</v>
      </c>
      <c r="K99" s="39">
        <v>0</v>
      </c>
      <c r="L99" s="39">
        <v>3338.871859304619</v>
      </c>
      <c r="M99" s="39">
        <v>584.293630080355</v>
      </c>
      <c r="N99" s="39">
        <v>58.84303172719241</v>
      </c>
      <c r="O99" s="39">
        <v>81417.5930395211</v>
      </c>
      <c r="P99" s="39">
        <v>18677.03414837448</v>
      </c>
      <c r="Q99" s="39">
        <v>22312.830805010268</v>
      </c>
      <c r="R99" s="39">
        <v>14579.232277575666</v>
      </c>
      <c r="S99" s="39">
        <v>12337.028831178914</v>
      </c>
      <c r="T99" s="39">
        <v>30.509281746423234</v>
      </c>
      <c r="U99" s="39">
        <v>1169.7630954809845</v>
      </c>
      <c r="V99" s="39">
        <v>0</v>
      </c>
      <c r="W99" s="39">
        <v>3338.871859304619</v>
      </c>
      <c r="X99" s="39">
        <v>0</v>
      </c>
      <c r="Y99" s="39">
        <v>584.293630080355</v>
      </c>
      <c r="Z99" s="39">
        <v>0</v>
      </c>
      <c r="AA99" s="39">
        <v>58.84303172719241</v>
      </c>
      <c r="AB99" s="39"/>
      <c r="AC99" s="39"/>
      <c r="AD99" s="39"/>
      <c r="AE99" s="39"/>
      <c r="AF99" s="39"/>
      <c r="AG99" s="39"/>
      <c r="AH99"/>
      <c r="AI99"/>
      <c r="AJ99"/>
      <c r="AK99"/>
      <c r="AL99"/>
      <c r="AM99"/>
      <c r="AN99"/>
    </row>
    <row r="100" spans="1:40" s="92" customFormat="1" ht="11.25">
      <c r="A100" s="96">
        <v>64</v>
      </c>
      <c r="B100" s="217" t="s">
        <v>1421</v>
      </c>
      <c r="C100" s="140" t="s">
        <v>1422</v>
      </c>
      <c r="D100" s="219" t="s">
        <v>1224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/>
      <c r="AC100" s="39"/>
      <c r="AD100" s="39"/>
      <c r="AE100" s="39"/>
      <c r="AF100" s="39"/>
      <c r="AG100" s="39"/>
      <c r="AH100"/>
      <c r="AI100"/>
      <c r="AJ100"/>
      <c r="AK100"/>
      <c r="AL100"/>
      <c r="AM100"/>
      <c r="AN100"/>
    </row>
    <row r="101" spans="1:40" s="92" customFormat="1" ht="11.25">
      <c r="A101" s="96"/>
      <c r="B101" s="214"/>
      <c r="C101" s="215"/>
      <c r="D101" s="9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/>
      <c r="AI101"/>
      <c r="AJ101"/>
      <c r="AK101"/>
      <c r="AL101"/>
      <c r="AM101"/>
      <c r="AN101"/>
    </row>
    <row r="102" spans="1:40" s="92" customFormat="1" ht="22.5">
      <c r="A102" s="96">
        <v>65</v>
      </c>
      <c r="B102" s="210" t="s">
        <v>1423</v>
      </c>
      <c r="C102" s="206" t="s">
        <v>0</v>
      </c>
      <c r="D102" s="194" t="s">
        <v>852</v>
      </c>
      <c r="E102" s="39">
        <f aca="true" t="shared" si="11" ref="E102:AA102">(E99+E100)</f>
        <v>154506</v>
      </c>
      <c r="F102" s="39">
        <f t="shared" si="11"/>
        <v>81417.5930395211</v>
      </c>
      <c r="G102" s="39">
        <f t="shared" si="11"/>
        <v>18677.03414837448</v>
      </c>
      <c r="H102" s="39">
        <f t="shared" si="11"/>
        <v>22312.830805010268</v>
      </c>
      <c r="I102" s="39">
        <f t="shared" si="11"/>
        <v>14579.232277575666</v>
      </c>
      <c r="J102" s="39">
        <f t="shared" si="11"/>
        <v>13537.301208406321</v>
      </c>
      <c r="K102" s="39">
        <f t="shared" si="11"/>
        <v>0</v>
      </c>
      <c r="L102" s="39">
        <f t="shared" si="11"/>
        <v>3338.871859304619</v>
      </c>
      <c r="M102" s="39">
        <f t="shared" si="11"/>
        <v>584.293630080355</v>
      </c>
      <c r="N102" s="39">
        <f t="shared" si="11"/>
        <v>58.84303172719241</v>
      </c>
      <c r="O102" s="39">
        <f t="shared" si="11"/>
        <v>81417.5930395211</v>
      </c>
      <c r="P102" s="39">
        <f t="shared" si="11"/>
        <v>18677.03414837448</v>
      </c>
      <c r="Q102" s="39">
        <f t="shared" si="11"/>
        <v>22312.830805010268</v>
      </c>
      <c r="R102" s="39">
        <f t="shared" si="11"/>
        <v>14579.232277575666</v>
      </c>
      <c r="S102" s="39">
        <f t="shared" si="11"/>
        <v>12337.028831178914</v>
      </c>
      <c r="T102" s="39">
        <f t="shared" si="11"/>
        <v>30.509281746423234</v>
      </c>
      <c r="U102" s="39">
        <f t="shared" si="11"/>
        <v>1169.7630954809845</v>
      </c>
      <c r="V102" s="39">
        <f t="shared" si="11"/>
        <v>0</v>
      </c>
      <c r="W102" s="39">
        <f t="shared" si="11"/>
        <v>3338.871859304619</v>
      </c>
      <c r="X102" s="39">
        <f t="shared" si="11"/>
        <v>0</v>
      </c>
      <c r="Y102" s="39">
        <f t="shared" si="11"/>
        <v>584.293630080355</v>
      </c>
      <c r="Z102" s="39">
        <f t="shared" si="11"/>
        <v>0</v>
      </c>
      <c r="AA102" s="39">
        <f t="shared" si="11"/>
        <v>58.84303172719241</v>
      </c>
      <c r="AB102" s="39"/>
      <c r="AC102" s="39"/>
      <c r="AD102" s="39"/>
      <c r="AE102" s="39"/>
      <c r="AF102" s="39"/>
      <c r="AG102" s="39"/>
      <c r="AH102"/>
      <c r="AI102"/>
      <c r="AJ102"/>
      <c r="AK102"/>
      <c r="AL102"/>
      <c r="AM102"/>
      <c r="AN102"/>
    </row>
    <row r="103" spans="1:40" s="92" customFormat="1" ht="11.25">
      <c r="A103" s="96"/>
      <c r="B103" s="210"/>
      <c r="C103" s="194"/>
      <c r="D103" s="19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/>
      <c r="AI103"/>
      <c r="AJ103"/>
      <c r="AK103"/>
      <c r="AL103"/>
      <c r="AM103"/>
      <c r="AN103"/>
    </row>
    <row r="104" spans="1:40" s="92" customFormat="1" ht="11.25">
      <c r="A104" s="96">
        <v>66</v>
      </c>
      <c r="B104" s="220" t="s">
        <v>1</v>
      </c>
      <c r="C104" s="168" t="s">
        <v>2</v>
      </c>
      <c r="D104" s="221" t="s">
        <v>933</v>
      </c>
      <c r="E104" s="39">
        <v>898923</v>
      </c>
      <c r="F104" s="39">
        <v>473691.2934634605</v>
      </c>
      <c r="G104" s="39">
        <v>108663.8419722162</v>
      </c>
      <c r="H104" s="39">
        <v>129817.07380769838</v>
      </c>
      <c r="I104" s="39">
        <v>84822.6425941721</v>
      </c>
      <c r="J104" s="39">
        <v>78760.63980793132</v>
      </c>
      <c r="K104" s="39">
        <v>7.911906814694243E-19</v>
      </c>
      <c r="L104" s="39">
        <v>19425.70973542572</v>
      </c>
      <c r="M104" s="39">
        <v>3399.4471595454092</v>
      </c>
      <c r="N104" s="39">
        <v>342.35145955045755</v>
      </c>
      <c r="O104" s="39">
        <v>473691.2934634605</v>
      </c>
      <c r="P104" s="39">
        <v>108663.8419722162</v>
      </c>
      <c r="Q104" s="39">
        <v>129817.07380769838</v>
      </c>
      <c r="R104" s="39">
        <v>84822.6425941721</v>
      </c>
      <c r="S104" s="39">
        <v>71777.40002336378</v>
      </c>
      <c r="T104" s="39">
        <v>177.50440161119965</v>
      </c>
      <c r="U104" s="39">
        <v>6805.735382956346</v>
      </c>
      <c r="V104" s="39">
        <v>4.478316759094581E-20</v>
      </c>
      <c r="W104" s="39">
        <v>19425.70973542572</v>
      </c>
      <c r="X104" s="39">
        <v>7.464075138784786E-19</v>
      </c>
      <c r="Y104" s="39">
        <v>3399.4471595454092</v>
      </c>
      <c r="Z104" s="39">
        <v>0</v>
      </c>
      <c r="AA104" s="39">
        <v>342.35145955045755</v>
      </c>
      <c r="AB104" s="39"/>
      <c r="AC104" s="39"/>
      <c r="AD104" s="39"/>
      <c r="AE104" s="39"/>
      <c r="AF104" s="39"/>
      <c r="AG104" s="39"/>
      <c r="AH104"/>
      <c r="AI104"/>
      <c r="AJ104"/>
      <c r="AK104"/>
      <c r="AL104"/>
      <c r="AM104"/>
      <c r="AN104"/>
    </row>
    <row r="105" spans="1:40" s="92" customFormat="1" ht="11.25">
      <c r="A105" s="96">
        <v>67</v>
      </c>
      <c r="B105" s="220" t="s">
        <v>3</v>
      </c>
      <c r="C105" s="168" t="s">
        <v>4</v>
      </c>
      <c r="D105" s="219" t="s">
        <v>893</v>
      </c>
      <c r="E105" s="39">
        <v>6195</v>
      </c>
      <c r="F105" s="39">
        <v>3264.481566281136</v>
      </c>
      <c r="G105" s="39">
        <v>748.8655880624696</v>
      </c>
      <c r="H105" s="39">
        <v>894.6447829666071</v>
      </c>
      <c r="I105" s="39">
        <v>584.5620491086511</v>
      </c>
      <c r="J105" s="39">
        <v>542.785270384821</v>
      </c>
      <c r="K105" s="39">
        <v>0</v>
      </c>
      <c r="L105" s="39">
        <v>133.8738377046336</v>
      </c>
      <c r="M105" s="39">
        <v>23.427562931846005</v>
      </c>
      <c r="N105" s="39">
        <v>2.3593425598355857</v>
      </c>
      <c r="O105" s="39">
        <v>3264.481566281136</v>
      </c>
      <c r="P105" s="39">
        <v>748.8655880624696</v>
      </c>
      <c r="Q105" s="39">
        <v>894.6447829666071</v>
      </c>
      <c r="R105" s="39">
        <v>584.5620491086511</v>
      </c>
      <c r="S105" s="39">
        <v>494.65971295065157</v>
      </c>
      <c r="T105" s="39">
        <v>1.2232858298000848</v>
      </c>
      <c r="U105" s="39">
        <v>46.9022716043694</v>
      </c>
      <c r="V105" s="39">
        <v>0</v>
      </c>
      <c r="W105" s="39">
        <v>133.8738377046336</v>
      </c>
      <c r="X105" s="39">
        <v>0</v>
      </c>
      <c r="Y105" s="39">
        <v>23.427562931846005</v>
      </c>
      <c r="Z105" s="39">
        <v>0</v>
      </c>
      <c r="AA105" s="39">
        <v>2.3593425598355857</v>
      </c>
      <c r="AB105" s="39"/>
      <c r="AC105" s="39"/>
      <c r="AD105" s="39"/>
      <c r="AE105" s="39"/>
      <c r="AF105" s="39"/>
      <c r="AG105" s="39"/>
      <c r="AH105"/>
      <c r="AI105"/>
      <c r="AJ105"/>
      <c r="AK105"/>
      <c r="AL105"/>
      <c r="AM105"/>
      <c r="AN105"/>
    </row>
    <row r="106" spans="1:40" s="92" customFormat="1" ht="11.25">
      <c r="A106" s="96">
        <v>68</v>
      </c>
      <c r="B106" s="220" t="s">
        <v>5</v>
      </c>
      <c r="C106" s="168" t="s">
        <v>6</v>
      </c>
      <c r="D106" s="221" t="s">
        <v>1149</v>
      </c>
      <c r="E106" s="39">
        <v>28182546</v>
      </c>
      <c r="F106" s="39">
        <v>16982433.479983125</v>
      </c>
      <c r="G106" s="39">
        <v>3357272.6207660623</v>
      </c>
      <c r="H106" s="39">
        <v>3247893.392591782</v>
      </c>
      <c r="I106" s="39">
        <v>1754393.4842619505</v>
      </c>
      <c r="J106" s="39">
        <v>1784220.0055063472</v>
      </c>
      <c r="K106" s="39">
        <v>358459.27297434455</v>
      </c>
      <c r="L106" s="39">
        <v>304076.57355878205</v>
      </c>
      <c r="M106" s="39">
        <v>317579.0659088716</v>
      </c>
      <c r="N106" s="39">
        <v>76218.10444873419</v>
      </c>
      <c r="O106" s="39">
        <v>16982433.479983125</v>
      </c>
      <c r="P106" s="39">
        <v>3357272.6207660623</v>
      </c>
      <c r="Q106" s="39">
        <v>3247893.392591782</v>
      </c>
      <c r="R106" s="39">
        <v>1754393.4842619505</v>
      </c>
      <c r="S106" s="39">
        <v>1488410.9373449273</v>
      </c>
      <c r="T106" s="39">
        <v>4707.9134304227355</v>
      </c>
      <c r="U106" s="39">
        <v>291101.1547309973</v>
      </c>
      <c r="V106" s="39">
        <v>36423.83129676489</v>
      </c>
      <c r="W106" s="39">
        <v>304076.57355878205</v>
      </c>
      <c r="X106" s="39">
        <v>322035.44167757966</v>
      </c>
      <c r="Y106" s="39">
        <v>317579.0659088716</v>
      </c>
      <c r="Z106" s="39">
        <v>69516.86508304074</v>
      </c>
      <c r="AA106" s="39">
        <v>6701.239365693449</v>
      </c>
      <c r="AB106" s="39"/>
      <c r="AC106" s="39"/>
      <c r="AD106" s="39"/>
      <c r="AE106" s="39"/>
      <c r="AF106" s="39"/>
      <c r="AG106" s="39"/>
      <c r="AH106"/>
      <c r="AI106"/>
      <c r="AJ106"/>
      <c r="AK106"/>
      <c r="AL106"/>
      <c r="AM106"/>
      <c r="AN106"/>
    </row>
    <row r="107" spans="1:40" s="92" customFormat="1" ht="22.5">
      <c r="A107" s="96">
        <v>69</v>
      </c>
      <c r="B107" s="211" t="s">
        <v>7</v>
      </c>
      <c r="C107" s="213" t="s">
        <v>8</v>
      </c>
      <c r="D107" s="216" t="s">
        <v>852</v>
      </c>
      <c r="E107" s="39">
        <f aca="true" t="shared" si="12" ref="E107:AA107">(E104+E105+E106)</f>
        <v>29087664</v>
      </c>
      <c r="F107" s="39">
        <f t="shared" si="12"/>
        <v>17459389.255012866</v>
      </c>
      <c r="G107" s="39">
        <f t="shared" si="12"/>
        <v>3466685.3283263408</v>
      </c>
      <c r="H107" s="39">
        <f t="shared" si="12"/>
        <v>3378605.111182447</v>
      </c>
      <c r="I107" s="39">
        <f t="shared" si="12"/>
        <v>1839800.6889052312</v>
      </c>
      <c r="J107" s="39">
        <f t="shared" si="12"/>
        <v>1863523.4305846633</v>
      </c>
      <c r="K107" s="39">
        <f t="shared" si="12"/>
        <v>358459.27297434455</v>
      </c>
      <c r="L107" s="39">
        <f t="shared" si="12"/>
        <v>323636.1571319124</v>
      </c>
      <c r="M107" s="39">
        <f t="shared" si="12"/>
        <v>321001.9406313489</v>
      </c>
      <c r="N107" s="39">
        <f t="shared" si="12"/>
        <v>76562.81525084448</v>
      </c>
      <c r="O107" s="39">
        <f t="shared" si="12"/>
        <v>17459389.255012866</v>
      </c>
      <c r="P107" s="39">
        <f t="shared" si="12"/>
        <v>3466685.3283263408</v>
      </c>
      <c r="Q107" s="39">
        <f t="shared" si="12"/>
        <v>3378605.111182447</v>
      </c>
      <c r="R107" s="39">
        <f t="shared" si="12"/>
        <v>1839800.6889052312</v>
      </c>
      <c r="S107" s="39">
        <f t="shared" si="12"/>
        <v>1560682.9970812418</v>
      </c>
      <c r="T107" s="39">
        <f t="shared" si="12"/>
        <v>4886.641117863735</v>
      </c>
      <c r="U107" s="39">
        <f t="shared" si="12"/>
        <v>297953.792385558</v>
      </c>
      <c r="V107" s="39">
        <f t="shared" si="12"/>
        <v>36423.83129676489</v>
      </c>
      <c r="W107" s="39">
        <f t="shared" si="12"/>
        <v>323636.1571319124</v>
      </c>
      <c r="X107" s="39">
        <f t="shared" si="12"/>
        <v>322035.44167757966</v>
      </c>
      <c r="Y107" s="39">
        <f t="shared" si="12"/>
        <v>321001.9406313489</v>
      </c>
      <c r="Z107" s="39">
        <f t="shared" si="12"/>
        <v>69516.86508304074</v>
      </c>
      <c r="AA107" s="39">
        <f t="shared" si="12"/>
        <v>7045.950167803742</v>
      </c>
      <c r="AB107" s="39"/>
      <c r="AC107" s="39"/>
      <c r="AD107" s="39"/>
      <c r="AE107" s="39"/>
      <c r="AF107" s="39"/>
      <c r="AG107" s="39"/>
      <c r="AH107"/>
      <c r="AI107"/>
      <c r="AJ107"/>
      <c r="AK107"/>
      <c r="AL107"/>
      <c r="AM107"/>
      <c r="AN107"/>
    </row>
    <row r="108" spans="1:40" s="92" customFormat="1" ht="11.25">
      <c r="A108" s="96"/>
      <c r="B108" s="211"/>
      <c r="C108" s="216"/>
      <c r="D108" s="21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/>
      <c r="AI108"/>
      <c r="AJ108"/>
      <c r="AK108"/>
      <c r="AL108"/>
      <c r="AM108"/>
      <c r="AN108"/>
    </row>
    <row r="109" spans="1:40" s="92" customFormat="1" ht="11.25">
      <c r="A109" s="96">
        <v>70</v>
      </c>
      <c r="B109" s="222" t="s">
        <v>9</v>
      </c>
      <c r="C109" s="168" t="s">
        <v>10</v>
      </c>
      <c r="D109" s="194" t="s">
        <v>933</v>
      </c>
      <c r="E109" s="39">
        <v>9609278</v>
      </c>
      <c r="F109" s="39">
        <v>5063649.862190615</v>
      </c>
      <c r="G109" s="39">
        <v>1161591.222005771</v>
      </c>
      <c r="H109" s="39">
        <v>1387714.3552503297</v>
      </c>
      <c r="I109" s="39">
        <v>906734.3402961552</v>
      </c>
      <c r="J109" s="39">
        <v>841932.9390529317</v>
      </c>
      <c r="K109" s="39">
        <v>8.457644547140463E-18</v>
      </c>
      <c r="L109" s="39">
        <v>207656.32339478706</v>
      </c>
      <c r="M109" s="39">
        <v>36339.30025417326</v>
      </c>
      <c r="N109" s="39">
        <v>3659.657555236768</v>
      </c>
      <c r="O109" s="39">
        <v>5063649.862190615</v>
      </c>
      <c r="P109" s="39">
        <v>1161591.222005771</v>
      </c>
      <c r="Q109" s="39">
        <v>1387714.3552503297</v>
      </c>
      <c r="R109" s="39">
        <v>906734.3402961552</v>
      </c>
      <c r="S109" s="39">
        <v>767283.7283523827</v>
      </c>
      <c r="T109" s="39">
        <v>1897.480809041114</v>
      </c>
      <c r="U109" s="39">
        <v>72751.72989150793</v>
      </c>
      <c r="V109" s="39">
        <v>4.787216559171236E-19</v>
      </c>
      <c r="W109" s="39">
        <v>207656.32339478706</v>
      </c>
      <c r="X109" s="39">
        <v>7.978922891223339E-18</v>
      </c>
      <c r="Y109" s="39">
        <v>36339.30025417326</v>
      </c>
      <c r="Z109" s="39">
        <v>0</v>
      </c>
      <c r="AA109" s="39">
        <v>3659.657555236768</v>
      </c>
      <c r="AB109" s="39"/>
      <c r="AC109" s="39"/>
      <c r="AD109" s="39"/>
      <c r="AE109" s="39"/>
      <c r="AF109" s="39"/>
      <c r="AG109" s="39"/>
      <c r="AH109"/>
      <c r="AI109"/>
      <c r="AJ109"/>
      <c r="AK109"/>
      <c r="AL109"/>
      <c r="AM109"/>
      <c r="AN109"/>
    </row>
    <row r="110" spans="1:40" s="92" customFormat="1" ht="11.25">
      <c r="A110" s="96">
        <v>71</v>
      </c>
      <c r="B110" s="222" t="s">
        <v>11</v>
      </c>
      <c r="C110" s="168" t="s">
        <v>12</v>
      </c>
      <c r="D110" s="219" t="s">
        <v>893</v>
      </c>
      <c r="E110" s="39">
        <v>5261380</v>
      </c>
      <c r="F110" s="39">
        <v>2772506.5412752614</v>
      </c>
      <c r="G110" s="39">
        <v>636007.4943858137</v>
      </c>
      <c r="H110" s="39">
        <v>759816.976304253</v>
      </c>
      <c r="I110" s="39">
        <v>496465.3872379782</v>
      </c>
      <c r="J110" s="39">
        <v>460984.594979385</v>
      </c>
      <c r="K110" s="39">
        <v>0</v>
      </c>
      <c r="L110" s="39">
        <v>113698.32642815255</v>
      </c>
      <c r="M110" s="39">
        <v>19896.9025114376</v>
      </c>
      <c r="N110" s="39">
        <v>2003.7768777187657</v>
      </c>
      <c r="O110" s="39">
        <v>2772506.5412752614</v>
      </c>
      <c r="P110" s="39">
        <v>636007.4943858137</v>
      </c>
      <c r="Q110" s="39">
        <v>759816.976304253</v>
      </c>
      <c r="R110" s="39">
        <v>496465.3872379782</v>
      </c>
      <c r="S110" s="39">
        <v>420111.81929367216</v>
      </c>
      <c r="T110" s="39">
        <v>1038.930040224951</v>
      </c>
      <c r="U110" s="39">
        <v>39833.845645487825</v>
      </c>
      <c r="V110" s="39">
        <v>0</v>
      </c>
      <c r="W110" s="39">
        <v>113698.32642815255</v>
      </c>
      <c r="X110" s="39">
        <v>0</v>
      </c>
      <c r="Y110" s="39">
        <v>19896.9025114376</v>
      </c>
      <c r="Z110" s="39">
        <v>0</v>
      </c>
      <c r="AA110" s="39">
        <v>2003.7768777187657</v>
      </c>
      <c r="AB110" s="39"/>
      <c r="AC110" s="39"/>
      <c r="AD110" s="39"/>
      <c r="AE110" s="39"/>
      <c r="AF110" s="39"/>
      <c r="AG110" s="39"/>
      <c r="AH110"/>
      <c r="AI110"/>
      <c r="AJ110"/>
      <c r="AK110"/>
      <c r="AL110"/>
      <c r="AM110"/>
      <c r="AN110"/>
    </row>
    <row r="111" spans="1:40" s="92" customFormat="1" ht="22.5">
      <c r="A111" s="96">
        <v>72</v>
      </c>
      <c r="B111" s="222" t="s">
        <v>13</v>
      </c>
      <c r="C111" s="168" t="s">
        <v>14</v>
      </c>
      <c r="D111" s="206" t="s">
        <v>967</v>
      </c>
      <c r="E111" s="39">
        <v>173413</v>
      </c>
      <c r="F111" s="39">
        <v>110649.27687277383</v>
      </c>
      <c r="G111" s="39">
        <v>20501.99599666574</v>
      </c>
      <c r="H111" s="39">
        <v>17100.47100165786</v>
      </c>
      <c r="I111" s="39">
        <v>9085.450936175004</v>
      </c>
      <c r="J111" s="39">
        <v>9382.755963695288</v>
      </c>
      <c r="K111" s="39">
        <v>1626.1722120183135</v>
      </c>
      <c r="L111" s="39">
        <v>1794.4642144642216</v>
      </c>
      <c r="M111" s="39">
        <v>2872.972218825757</v>
      </c>
      <c r="N111" s="39">
        <v>399.4405837239258</v>
      </c>
      <c r="O111" s="39">
        <v>110649.27687277383</v>
      </c>
      <c r="P111" s="39">
        <v>20501.99599666574</v>
      </c>
      <c r="Q111" s="39">
        <v>17100.47100165786</v>
      </c>
      <c r="R111" s="39">
        <v>9085.450936175004</v>
      </c>
      <c r="S111" s="39">
        <v>7707.279643170283</v>
      </c>
      <c r="T111" s="39">
        <v>24.34852782976142</v>
      </c>
      <c r="U111" s="39">
        <v>1651.1277926952448</v>
      </c>
      <c r="V111" s="39">
        <v>195.03218230996686</v>
      </c>
      <c r="W111" s="39">
        <v>1794.4642144642216</v>
      </c>
      <c r="X111" s="39">
        <v>1431.1400297083467</v>
      </c>
      <c r="Y111" s="39">
        <v>2872.972218825757</v>
      </c>
      <c r="Z111" s="39">
        <v>348.20111314778006</v>
      </c>
      <c r="AA111" s="39">
        <v>51.239470576145685</v>
      </c>
      <c r="AB111" s="39"/>
      <c r="AC111" s="39"/>
      <c r="AD111" s="39"/>
      <c r="AE111" s="39"/>
      <c r="AF111" s="39"/>
      <c r="AG111" s="39"/>
      <c r="AH111"/>
      <c r="AI111"/>
      <c r="AJ111"/>
      <c r="AK111"/>
      <c r="AL111"/>
      <c r="AM111"/>
      <c r="AN111"/>
    </row>
    <row r="112" spans="1:40" s="92" customFormat="1" ht="22.5">
      <c r="A112" s="96">
        <v>73</v>
      </c>
      <c r="B112" s="222" t="s">
        <v>15</v>
      </c>
      <c r="C112" s="213" t="s">
        <v>16</v>
      </c>
      <c r="D112" s="216" t="s">
        <v>852</v>
      </c>
      <c r="E112" s="39">
        <f aca="true" t="shared" si="13" ref="E112:AA112">(E109+E110+E111)</f>
        <v>15044071</v>
      </c>
      <c r="F112" s="39">
        <f t="shared" si="13"/>
        <v>7946805.68033865</v>
      </c>
      <c r="G112" s="39">
        <f t="shared" si="13"/>
        <v>1818100.7123882505</v>
      </c>
      <c r="H112" s="39">
        <f t="shared" si="13"/>
        <v>2164631.8025562405</v>
      </c>
      <c r="I112" s="39">
        <f t="shared" si="13"/>
        <v>1412285.1784703084</v>
      </c>
      <c r="J112" s="39">
        <f t="shared" si="13"/>
        <v>1312300.2899960119</v>
      </c>
      <c r="K112" s="39">
        <f t="shared" si="13"/>
        <v>1626.1722120183135</v>
      </c>
      <c r="L112" s="39">
        <f t="shared" si="13"/>
        <v>323149.11403740384</v>
      </c>
      <c r="M112" s="39">
        <f t="shared" si="13"/>
        <v>59109.17498443661</v>
      </c>
      <c r="N112" s="39">
        <f t="shared" si="13"/>
        <v>6062.875016679459</v>
      </c>
      <c r="O112" s="39">
        <f t="shared" si="13"/>
        <v>7946805.68033865</v>
      </c>
      <c r="P112" s="39">
        <f t="shared" si="13"/>
        <v>1818100.7123882505</v>
      </c>
      <c r="Q112" s="39">
        <f t="shared" si="13"/>
        <v>2164631.8025562405</v>
      </c>
      <c r="R112" s="39">
        <f t="shared" si="13"/>
        <v>1412285.1784703084</v>
      </c>
      <c r="S112" s="39">
        <f t="shared" si="13"/>
        <v>1195102.827289225</v>
      </c>
      <c r="T112" s="39">
        <f t="shared" si="13"/>
        <v>2960.7593770958265</v>
      </c>
      <c r="U112" s="39">
        <f t="shared" si="13"/>
        <v>114236.703329691</v>
      </c>
      <c r="V112" s="39">
        <f t="shared" si="13"/>
        <v>195.03218230996686</v>
      </c>
      <c r="W112" s="39">
        <f t="shared" si="13"/>
        <v>323149.11403740384</v>
      </c>
      <c r="X112" s="39">
        <f t="shared" si="13"/>
        <v>1431.1400297083467</v>
      </c>
      <c r="Y112" s="39">
        <f t="shared" si="13"/>
        <v>59109.17498443661</v>
      </c>
      <c r="Z112" s="39">
        <f t="shared" si="13"/>
        <v>348.20111314778006</v>
      </c>
      <c r="AA112" s="39">
        <f t="shared" si="13"/>
        <v>5714.673903531679</v>
      </c>
      <c r="AB112" s="39"/>
      <c r="AC112" s="39"/>
      <c r="AD112" s="39"/>
      <c r="AE112" s="39"/>
      <c r="AF112" s="39"/>
      <c r="AG112" s="39"/>
      <c r="AH112"/>
      <c r="AI112"/>
      <c r="AJ112"/>
      <c r="AK112"/>
      <c r="AL112"/>
      <c r="AM112"/>
      <c r="AN112"/>
    </row>
    <row r="113" spans="1:40" s="92" customFormat="1" ht="11.25">
      <c r="A113" s="96"/>
      <c r="B113" s="211"/>
      <c r="C113" s="216"/>
      <c r="D113" s="21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/>
      <c r="AI113"/>
      <c r="AJ113"/>
      <c r="AK113"/>
      <c r="AL113"/>
      <c r="AM113"/>
      <c r="AN113"/>
    </row>
    <row r="114" spans="1:40" s="92" customFormat="1" ht="11.25">
      <c r="A114" s="96">
        <v>74</v>
      </c>
      <c r="B114" s="222" t="s">
        <v>17</v>
      </c>
      <c r="C114" s="216" t="s">
        <v>18</v>
      </c>
      <c r="D114" s="216" t="s">
        <v>933</v>
      </c>
      <c r="E114" s="39">
        <v>114578534</v>
      </c>
      <c r="F114" s="39">
        <v>60377645.21945381</v>
      </c>
      <c r="G114" s="39">
        <v>13850511.903671615</v>
      </c>
      <c r="H114" s="39">
        <v>16546745.388710573</v>
      </c>
      <c r="I114" s="39">
        <v>10811664.668104157</v>
      </c>
      <c r="J114" s="39">
        <v>10038989.597657207</v>
      </c>
      <c r="K114" s="39">
        <v>1.0084675594820423E-16</v>
      </c>
      <c r="L114" s="39">
        <v>2476040.0428007813</v>
      </c>
      <c r="M114" s="39">
        <v>433300.3738375556</v>
      </c>
      <c r="N114" s="39">
        <v>43636.80576428873</v>
      </c>
      <c r="O114" s="39">
        <v>60377645.21945381</v>
      </c>
      <c r="P114" s="39">
        <v>13850511.903671615</v>
      </c>
      <c r="Q114" s="39">
        <v>16546745.388710573</v>
      </c>
      <c r="R114" s="39">
        <v>10811664.668104157</v>
      </c>
      <c r="S114" s="39">
        <v>9148891.806093052</v>
      </c>
      <c r="T114" s="39">
        <v>22625.068126144834</v>
      </c>
      <c r="U114" s="39">
        <v>867472.7234380103</v>
      </c>
      <c r="V114" s="39">
        <v>5.708152634259977E-18</v>
      </c>
      <c r="W114" s="39">
        <v>2476040.0428007813</v>
      </c>
      <c r="X114" s="39">
        <v>9.513860331394425E-17</v>
      </c>
      <c r="Y114" s="39">
        <v>433300.3738375556</v>
      </c>
      <c r="Z114" s="39">
        <v>0</v>
      </c>
      <c r="AA114" s="39">
        <v>43636.80576428873</v>
      </c>
      <c r="AB114" s="39"/>
      <c r="AC114" s="39"/>
      <c r="AD114" s="39"/>
      <c r="AE114" s="39"/>
      <c r="AF114" s="39"/>
      <c r="AG114" s="39"/>
      <c r="AH114"/>
      <c r="AI114"/>
      <c r="AJ114"/>
      <c r="AK114"/>
      <c r="AL114"/>
      <c r="AM114"/>
      <c r="AN114"/>
    </row>
    <row r="115" spans="1:40" s="92" customFormat="1" ht="11.25">
      <c r="A115" s="96">
        <v>75</v>
      </c>
      <c r="B115" s="222" t="s">
        <v>19</v>
      </c>
      <c r="C115" s="216" t="s">
        <v>20</v>
      </c>
      <c r="D115" s="219" t="s">
        <v>1224</v>
      </c>
      <c r="E115" s="39">
        <v>95159</v>
      </c>
      <c r="F115" s="39">
        <v>45748.008135685326</v>
      </c>
      <c r="G115" s="39">
        <v>10477.876613015069</v>
      </c>
      <c r="H115" s="39">
        <v>12515.47431909537</v>
      </c>
      <c r="I115" s="39">
        <v>8175.794346938466</v>
      </c>
      <c r="J115" s="39">
        <v>7586.229331140112</v>
      </c>
      <c r="K115" s="39">
        <v>7927.538559164486</v>
      </c>
      <c r="L115" s="39">
        <v>1869.9430534471012</v>
      </c>
      <c r="M115" s="39">
        <v>326.84061706999023</v>
      </c>
      <c r="N115" s="39">
        <v>531.2950244440824</v>
      </c>
      <c r="O115" s="39">
        <v>45748.008135685326</v>
      </c>
      <c r="P115" s="39">
        <v>10477.876613015069</v>
      </c>
      <c r="Q115" s="39">
        <v>12515.47431909537</v>
      </c>
      <c r="R115" s="39">
        <v>8175.794346938466</v>
      </c>
      <c r="S115" s="39">
        <v>6917.137733566555</v>
      </c>
      <c r="T115" s="39">
        <v>17.00785638866427</v>
      </c>
      <c r="U115" s="39">
        <v>652.0837411848926</v>
      </c>
      <c r="V115" s="39">
        <v>447.953514054272</v>
      </c>
      <c r="W115" s="39">
        <v>1869.9430534471012</v>
      </c>
      <c r="X115" s="39">
        <v>7479.585045110214</v>
      </c>
      <c r="Y115" s="39">
        <v>326.84061706999023</v>
      </c>
      <c r="Z115" s="39">
        <v>498.2777946457626</v>
      </c>
      <c r="AA115" s="39">
        <v>33.01722979831988</v>
      </c>
      <c r="AB115" s="39"/>
      <c r="AC115" s="39"/>
      <c r="AD115" s="39"/>
      <c r="AE115" s="39"/>
      <c r="AF115" s="39"/>
      <c r="AG115" s="39"/>
      <c r="AH115"/>
      <c r="AI115"/>
      <c r="AJ115"/>
      <c r="AK115"/>
      <c r="AL115"/>
      <c r="AM115"/>
      <c r="AN115"/>
    </row>
    <row r="116" spans="1:40" s="92" customFormat="1" ht="11.25">
      <c r="A116" s="96">
        <v>76</v>
      </c>
      <c r="B116" s="222" t="s">
        <v>21</v>
      </c>
      <c r="C116" s="213" t="s">
        <v>22</v>
      </c>
      <c r="D116" s="216" t="s">
        <v>964</v>
      </c>
      <c r="E116" s="39">
        <v>401333</v>
      </c>
      <c r="F116" s="39">
        <v>264424.9226028763</v>
      </c>
      <c r="G116" s="39">
        <v>47952.59148389784</v>
      </c>
      <c r="H116" s="39">
        <v>39391.55672794481</v>
      </c>
      <c r="I116" s="39">
        <v>16742.702735373725</v>
      </c>
      <c r="J116" s="39">
        <v>19329.622537106137</v>
      </c>
      <c r="K116" s="39">
        <v>4196.9298487677015</v>
      </c>
      <c r="L116" s="39">
        <v>1378.461062515023</v>
      </c>
      <c r="M116" s="39">
        <v>6443.736522230316</v>
      </c>
      <c r="N116" s="39">
        <v>1472.4764792880678</v>
      </c>
      <c r="O116" s="39">
        <v>264424.9226028763</v>
      </c>
      <c r="P116" s="39">
        <v>47952.59148389784</v>
      </c>
      <c r="Q116" s="39">
        <v>39391.55672794481</v>
      </c>
      <c r="R116" s="39">
        <v>16742.702735373725</v>
      </c>
      <c r="S116" s="39">
        <v>14262.94758603102</v>
      </c>
      <c r="T116" s="39">
        <v>60.590867654799304</v>
      </c>
      <c r="U116" s="39">
        <v>5006.084083420317</v>
      </c>
      <c r="V116" s="39">
        <v>629.8372897956156</v>
      </c>
      <c r="W116" s="39">
        <v>1378.461062515023</v>
      </c>
      <c r="X116" s="39">
        <v>3567.0925589720864</v>
      </c>
      <c r="Y116" s="39">
        <v>6443.736522230316</v>
      </c>
      <c r="Z116" s="39">
        <v>1418.384717351715</v>
      </c>
      <c r="AA116" s="39">
        <v>54.09176193635291</v>
      </c>
      <c r="AB116" s="39"/>
      <c r="AC116" s="39"/>
      <c r="AD116" s="39"/>
      <c r="AE116" s="39"/>
      <c r="AF116" s="39"/>
      <c r="AG116" s="39"/>
      <c r="AH116"/>
      <c r="AI116"/>
      <c r="AJ116"/>
      <c r="AK116"/>
      <c r="AL116"/>
      <c r="AM116"/>
      <c r="AN116"/>
    </row>
    <row r="117" spans="1:40" s="92" customFormat="1" ht="22.5">
      <c r="A117" s="96">
        <v>77</v>
      </c>
      <c r="B117" s="222" t="s">
        <v>23</v>
      </c>
      <c r="C117" s="213" t="s">
        <v>24</v>
      </c>
      <c r="D117" s="216" t="s">
        <v>852</v>
      </c>
      <c r="E117" s="39">
        <f aca="true" t="shared" si="14" ref="E117:AA117">(E114+E115+E116)</f>
        <v>115075026</v>
      </c>
      <c r="F117" s="39">
        <f t="shared" si="14"/>
        <v>60687818.15019237</v>
      </c>
      <c r="G117" s="39">
        <f t="shared" si="14"/>
        <v>13908942.371768529</v>
      </c>
      <c r="H117" s="39">
        <f t="shared" si="14"/>
        <v>16598652.419757612</v>
      </c>
      <c r="I117" s="39">
        <f t="shared" si="14"/>
        <v>10836583.165186469</v>
      </c>
      <c r="J117" s="39">
        <f t="shared" si="14"/>
        <v>10065905.449525453</v>
      </c>
      <c r="K117" s="39">
        <f t="shared" si="14"/>
        <v>12124.468407932189</v>
      </c>
      <c r="L117" s="39">
        <f t="shared" si="14"/>
        <v>2479288.4469167436</v>
      </c>
      <c r="M117" s="39">
        <f t="shared" si="14"/>
        <v>440070.9509768559</v>
      </c>
      <c r="N117" s="39">
        <f t="shared" si="14"/>
        <v>45640.577268020876</v>
      </c>
      <c r="O117" s="39">
        <f t="shared" si="14"/>
        <v>60687818.15019237</v>
      </c>
      <c r="P117" s="39">
        <f t="shared" si="14"/>
        <v>13908942.371768529</v>
      </c>
      <c r="Q117" s="39">
        <f t="shared" si="14"/>
        <v>16598652.419757612</v>
      </c>
      <c r="R117" s="39">
        <f t="shared" si="14"/>
        <v>10836583.165186469</v>
      </c>
      <c r="S117" s="39">
        <f t="shared" si="14"/>
        <v>9170071.89141265</v>
      </c>
      <c r="T117" s="39">
        <f t="shared" si="14"/>
        <v>22702.666850188296</v>
      </c>
      <c r="U117" s="39">
        <f t="shared" si="14"/>
        <v>873130.8912626156</v>
      </c>
      <c r="V117" s="39">
        <f t="shared" si="14"/>
        <v>1077.7908038498877</v>
      </c>
      <c r="W117" s="39">
        <f t="shared" si="14"/>
        <v>2479288.4469167436</v>
      </c>
      <c r="X117" s="39">
        <f t="shared" si="14"/>
        <v>11046.6776040823</v>
      </c>
      <c r="Y117" s="39">
        <f t="shared" si="14"/>
        <v>440070.9509768559</v>
      </c>
      <c r="Z117" s="39">
        <f t="shared" si="14"/>
        <v>1916.6625119974774</v>
      </c>
      <c r="AA117" s="39">
        <f t="shared" si="14"/>
        <v>43723.914756023405</v>
      </c>
      <c r="AB117" s="39"/>
      <c r="AC117" s="39"/>
      <c r="AD117" s="39"/>
      <c r="AE117" s="39"/>
      <c r="AF117" s="39"/>
      <c r="AG117" s="39"/>
      <c r="AH117"/>
      <c r="AI117"/>
      <c r="AJ117"/>
      <c r="AK117"/>
      <c r="AL117"/>
      <c r="AM117"/>
      <c r="AN117"/>
    </row>
    <row r="118" spans="1:40" s="92" customFormat="1" ht="11.25">
      <c r="A118" s="96"/>
      <c r="B118" s="211"/>
      <c r="C118" s="216"/>
      <c r="D118" s="21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/>
      <c r="AI118"/>
      <c r="AJ118"/>
      <c r="AK118"/>
      <c r="AL118"/>
      <c r="AM118"/>
      <c r="AN118"/>
    </row>
    <row r="119" spans="1:40" s="92" customFormat="1" ht="11.25">
      <c r="A119" s="96">
        <v>78</v>
      </c>
      <c r="B119" s="211" t="s">
        <v>25</v>
      </c>
      <c r="C119" s="213" t="s">
        <v>26</v>
      </c>
      <c r="D119" s="216" t="s">
        <v>852</v>
      </c>
      <c r="E119" s="39">
        <f aca="true" t="shared" si="15" ref="E119:AA119">(E107+E112+E117)</f>
        <v>159206761</v>
      </c>
      <c r="F119" s="39">
        <f t="shared" si="15"/>
        <v>86094013.08554389</v>
      </c>
      <c r="G119" s="39">
        <f t="shared" si="15"/>
        <v>19193728.41248312</v>
      </c>
      <c r="H119" s="39">
        <f t="shared" si="15"/>
        <v>22141889.3334963</v>
      </c>
      <c r="I119" s="39">
        <f t="shared" si="15"/>
        <v>14088669.032562008</v>
      </c>
      <c r="J119" s="39">
        <f t="shared" si="15"/>
        <v>13241729.170106128</v>
      </c>
      <c r="K119" s="39">
        <f t="shared" si="15"/>
        <v>372209.9135942951</v>
      </c>
      <c r="L119" s="39">
        <f t="shared" si="15"/>
        <v>3126073.71808606</v>
      </c>
      <c r="M119" s="39">
        <f t="shared" si="15"/>
        <v>820182.0665926414</v>
      </c>
      <c r="N119" s="39">
        <f t="shared" si="15"/>
        <v>128266.26753554482</v>
      </c>
      <c r="O119" s="39">
        <f t="shared" si="15"/>
        <v>86094013.08554389</v>
      </c>
      <c r="P119" s="39">
        <f t="shared" si="15"/>
        <v>19193728.41248312</v>
      </c>
      <c r="Q119" s="39">
        <f t="shared" si="15"/>
        <v>22141889.3334963</v>
      </c>
      <c r="R119" s="39">
        <f t="shared" si="15"/>
        <v>14088669.032562008</v>
      </c>
      <c r="S119" s="39">
        <f t="shared" si="15"/>
        <v>11925857.715783115</v>
      </c>
      <c r="T119" s="39">
        <f t="shared" si="15"/>
        <v>30550.067345147858</v>
      </c>
      <c r="U119" s="39">
        <f t="shared" si="15"/>
        <v>1285321.3869778644</v>
      </c>
      <c r="V119" s="39">
        <f t="shared" si="15"/>
        <v>37696.65428292474</v>
      </c>
      <c r="W119" s="39">
        <f t="shared" si="15"/>
        <v>3126073.71808606</v>
      </c>
      <c r="X119" s="39">
        <f t="shared" si="15"/>
        <v>334513.25931137026</v>
      </c>
      <c r="Y119" s="39">
        <f t="shared" si="15"/>
        <v>820182.0665926414</v>
      </c>
      <c r="Z119" s="39">
        <f t="shared" si="15"/>
        <v>71781.728708186</v>
      </c>
      <c r="AA119" s="39">
        <f t="shared" si="15"/>
        <v>56484.538827358825</v>
      </c>
      <c r="AB119" s="39"/>
      <c r="AC119" s="39"/>
      <c r="AD119" s="39"/>
      <c r="AE119" s="39"/>
      <c r="AF119" s="39"/>
      <c r="AG119" s="39"/>
      <c r="AH119"/>
      <c r="AI119"/>
      <c r="AJ119"/>
      <c r="AK119"/>
      <c r="AL119"/>
      <c r="AM119"/>
      <c r="AN119"/>
    </row>
    <row r="120" spans="1:40" s="92" customFormat="1" ht="11.25">
      <c r="A120" s="96"/>
      <c r="B120" s="211"/>
      <c r="C120" s="216"/>
      <c r="D120" s="2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/>
      <c r="AI120"/>
      <c r="AJ120"/>
      <c r="AK120"/>
      <c r="AL120"/>
      <c r="AM120"/>
      <c r="AN120"/>
    </row>
    <row r="121" spans="1:40" s="92" customFormat="1" ht="22.5">
      <c r="A121" s="96">
        <v>79</v>
      </c>
      <c r="B121" s="211" t="s">
        <v>27</v>
      </c>
      <c r="C121" s="206" t="s">
        <v>28</v>
      </c>
      <c r="D121" s="194" t="s">
        <v>852</v>
      </c>
      <c r="E121" s="39">
        <f aca="true" t="shared" si="16" ref="E121:AA121">(E102+E119)</f>
        <v>159361267</v>
      </c>
      <c r="F121" s="39">
        <f t="shared" si="16"/>
        <v>86175430.67858341</v>
      </c>
      <c r="G121" s="39">
        <f t="shared" si="16"/>
        <v>19212405.44663149</v>
      </c>
      <c r="H121" s="39">
        <f t="shared" si="16"/>
        <v>22164202.16430131</v>
      </c>
      <c r="I121" s="39">
        <f t="shared" si="16"/>
        <v>14103248.264839584</v>
      </c>
      <c r="J121" s="39">
        <f t="shared" si="16"/>
        <v>13255266.471314535</v>
      </c>
      <c r="K121" s="39">
        <f t="shared" si="16"/>
        <v>372209.9135942951</v>
      </c>
      <c r="L121" s="39">
        <f t="shared" si="16"/>
        <v>3129412.5899453647</v>
      </c>
      <c r="M121" s="39">
        <f t="shared" si="16"/>
        <v>820766.3602227217</v>
      </c>
      <c r="N121" s="39">
        <f t="shared" si="16"/>
        <v>128325.11056727202</v>
      </c>
      <c r="O121" s="39">
        <f t="shared" si="16"/>
        <v>86175430.67858341</v>
      </c>
      <c r="P121" s="39">
        <f t="shared" si="16"/>
        <v>19212405.44663149</v>
      </c>
      <c r="Q121" s="39">
        <f t="shared" si="16"/>
        <v>22164202.16430131</v>
      </c>
      <c r="R121" s="39">
        <f t="shared" si="16"/>
        <v>14103248.264839584</v>
      </c>
      <c r="S121" s="39">
        <f t="shared" si="16"/>
        <v>11938194.744614294</v>
      </c>
      <c r="T121" s="39">
        <f t="shared" si="16"/>
        <v>30580.576626894283</v>
      </c>
      <c r="U121" s="39">
        <f t="shared" si="16"/>
        <v>1286491.1500733455</v>
      </c>
      <c r="V121" s="39">
        <f t="shared" si="16"/>
        <v>37696.65428292474</v>
      </c>
      <c r="W121" s="39">
        <f t="shared" si="16"/>
        <v>3129412.5899453647</v>
      </c>
      <c r="X121" s="39">
        <f t="shared" si="16"/>
        <v>334513.25931137026</v>
      </c>
      <c r="Y121" s="39">
        <f t="shared" si="16"/>
        <v>820766.3602227217</v>
      </c>
      <c r="Z121" s="39">
        <f t="shared" si="16"/>
        <v>71781.728708186</v>
      </c>
      <c r="AA121" s="39">
        <f t="shared" si="16"/>
        <v>56543.38185908602</v>
      </c>
      <c r="AB121" s="39"/>
      <c r="AC121" s="39"/>
      <c r="AD121" s="39"/>
      <c r="AE121" s="39"/>
      <c r="AF121" s="39"/>
      <c r="AG121" s="39"/>
      <c r="AH121"/>
      <c r="AI121"/>
      <c r="AJ121"/>
      <c r="AK121"/>
      <c r="AL121"/>
      <c r="AM121"/>
      <c r="AN121"/>
    </row>
    <row r="122" spans="1:40" s="162" customFormat="1" ht="11.25">
      <c r="A122" s="194"/>
      <c r="B122" s="205"/>
      <c r="C122" s="194"/>
      <c r="D122" s="194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/>
      <c r="AI122"/>
      <c r="AJ122"/>
      <c r="AK122"/>
      <c r="AL122"/>
      <c r="AM122"/>
      <c r="AN122"/>
    </row>
    <row r="123" spans="1:40" s="92" customFormat="1" ht="11.25">
      <c r="A123" s="96">
        <v>80</v>
      </c>
      <c r="B123" s="214" t="s">
        <v>29</v>
      </c>
      <c r="C123" s="215" t="s">
        <v>30</v>
      </c>
      <c r="D123" s="96" t="s">
        <v>933</v>
      </c>
      <c r="E123" s="39">
        <v>-385953284</v>
      </c>
      <c r="F123" s="39">
        <v>-203379722.52843714</v>
      </c>
      <c r="G123" s="39">
        <v>-46654904.43701394</v>
      </c>
      <c r="H123" s="39">
        <v>-55737060.85543652</v>
      </c>
      <c r="I123" s="39">
        <v>-36418667.079136916</v>
      </c>
      <c r="J123" s="39">
        <v>-33815941.503123425</v>
      </c>
      <c r="K123" s="39">
        <v>-3.3969832987177123E-16</v>
      </c>
      <c r="L123" s="39">
        <v>-8340443.471151952</v>
      </c>
      <c r="M123" s="39">
        <v>-1459555.2622538551</v>
      </c>
      <c r="N123" s="39">
        <v>-146988.86344624872</v>
      </c>
      <c r="O123" s="39">
        <v>-203379722.52843714</v>
      </c>
      <c r="P123" s="39">
        <v>-46654904.43701394</v>
      </c>
      <c r="Q123" s="39">
        <v>-55737060.85543652</v>
      </c>
      <c r="R123" s="39">
        <v>-36418667.079136916</v>
      </c>
      <c r="S123" s="39">
        <v>-30817682.110702384</v>
      </c>
      <c r="T123" s="39">
        <v>-76211.65186150247</v>
      </c>
      <c r="U123" s="39">
        <v>-2922047.740559535</v>
      </c>
      <c r="V123" s="39">
        <v>-1.9227687576853523E-17</v>
      </c>
      <c r="W123" s="39">
        <v>-8340443.471151952</v>
      </c>
      <c r="X123" s="39">
        <v>-3.204706422949177E-16</v>
      </c>
      <c r="Y123" s="39">
        <v>-1459555.2622538551</v>
      </c>
      <c r="Z123" s="39">
        <v>0</v>
      </c>
      <c r="AA123" s="39">
        <v>-146988.86344624872</v>
      </c>
      <c r="AB123" s="39"/>
      <c r="AC123" s="39"/>
      <c r="AD123" s="39"/>
      <c r="AE123" s="39"/>
      <c r="AF123" s="39"/>
      <c r="AG123" s="39"/>
      <c r="AH123"/>
      <c r="AI123"/>
      <c r="AJ123"/>
      <c r="AK123"/>
      <c r="AL123"/>
      <c r="AM123"/>
      <c r="AN123"/>
    </row>
    <row r="124" spans="1:40" s="92" customFormat="1" ht="11.25">
      <c r="A124" s="96">
        <v>81</v>
      </c>
      <c r="B124" s="211" t="s">
        <v>31</v>
      </c>
      <c r="C124" s="216" t="s">
        <v>32</v>
      </c>
      <c r="D124" s="96" t="s">
        <v>933</v>
      </c>
      <c r="E124" s="39">
        <v>-104530543.00000001</v>
      </c>
      <c r="F124" s="39">
        <v>-55082813.67826597</v>
      </c>
      <c r="G124" s="39">
        <v>-12635888.063629422</v>
      </c>
      <c r="H124" s="39">
        <v>-15095674.730527297</v>
      </c>
      <c r="I124" s="39">
        <v>-9863533.238179173</v>
      </c>
      <c r="J124" s="39">
        <v>-9158618.086477347</v>
      </c>
      <c r="K124" s="39">
        <v>-9.200297639568568E-17</v>
      </c>
      <c r="L124" s="39">
        <v>-2258903.1394284456</v>
      </c>
      <c r="M124" s="39">
        <v>-395301.99748709204</v>
      </c>
      <c r="N124" s="39">
        <v>-39810.06600526615</v>
      </c>
      <c r="O124" s="39">
        <v>-55082813.67826597</v>
      </c>
      <c r="P124" s="39">
        <v>-12635888.063629422</v>
      </c>
      <c r="Q124" s="39">
        <v>-15095674.730527297</v>
      </c>
      <c r="R124" s="39">
        <v>-9863533.238179173</v>
      </c>
      <c r="S124" s="39">
        <v>-8346577.626304397</v>
      </c>
      <c r="T124" s="39">
        <v>-20640.957551768923</v>
      </c>
      <c r="U124" s="39">
        <v>-791399.5026211808</v>
      </c>
      <c r="V124" s="39">
        <v>-5.207574870752631E-18</v>
      </c>
      <c r="W124" s="39">
        <v>-2258903.1394284456</v>
      </c>
      <c r="X124" s="39">
        <v>-8.679540152493305E-17</v>
      </c>
      <c r="Y124" s="39">
        <v>-395301.99748709204</v>
      </c>
      <c r="Z124" s="39">
        <v>0</v>
      </c>
      <c r="AA124" s="39">
        <v>-39810.06600526615</v>
      </c>
      <c r="AB124" s="39"/>
      <c r="AC124" s="39"/>
      <c r="AD124" s="39"/>
      <c r="AE124" s="39"/>
      <c r="AF124" s="39"/>
      <c r="AG124" s="39"/>
      <c r="AH124"/>
      <c r="AI124"/>
      <c r="AJ124"/>
      <c r="AK124"/>
      <c r="AL124"/>
      <c r="AM124"/>
      <c r="AN124"/>
    </row>
    <row r="125" spans="1:40" s="92" customFormat="1" ht="11.25">
      <c r="A125" s="96">
        <v>82</v>
      </c>
      <c r="B125" s="211" t="s">
        <v>33</v>
      </c>
      <c r="C125" s="216" t="s">
        <v>34</v>
      </c>
      <c r="D125" s="96" t="s">
        <v>933</v>
      </c>
      <c r="E125" s="39">
        <v>-98094870</v>
      </c>
      <c r="F125" s="39">
        <v>-51691508.45225899</v>
      </c>
      <c r="G125" s="39">
        <v>-11857929.379896935</v>
      </c>
      <c r="H125" s="39">
        <v>-14166273.394880958</v>
      </c>
      <c r="I125" s="39">
        <v>-9256261.21295347</v>
      </c>
      <c r="J125" s="39">
        <v>-8594745.849283917</v>
      </c>
      <c r="K125" s="39">
        <v>-8.633859300958433E-17</v>
      </c>
      <c r="L125" s="39">
        <v>-2119828.362556437</v>
      </c>
      <c r="M125" s="39">
        <v>-370964.2841349884</v>
      </c>
      <c r="N125" s="39">
        <v>-37359.064034308154</v>
      </c>
      <c r="O125" s="39">
        <v>-51691508.45225899</v>
      </c>
      <c r="P125" s="39">
        <v>-11857929.379896935</v>
      </c>
      <c r="Q125" s="39">
        <v>-14166273.394880958</v>
      </c>
      <c r="R125" s="39">
        <v>-9256261.21295347</v>
      </c>
      <c r="S125" s="39">
        <v>-7832700.603088212</v>
      </c>
      <c r="T125" s="39">
        <v>-19370.147610505483</v>
      </c>
      <c r="U125" s="39">
        <v>-742675.0985851991</v>
      </c>
      <c r="V125" s="39">
        <v>-4.886958063173422E-18</v>
      </c>
      <c r="W125" s="39">
        <v>-2119828.362556437</v>
      </c>
      <c r="X125" s="39">
        <v>-8.145163494641091E-17</v>
      </c>
      <c r="Y125" s="39">
        <v>-370964.2841349884</v>
      </c>
      <c r="Z125" s="39">
        <v>0</v>
      </c>
      <c r="AA125" s="39">
        <v>-37359.064034308154</v>
      </c>
      <c r="AB125" s="39"/>
      <c r="AC125" s="39"/>
      <c r="AD125" s="39"/>
      <c r="AE125" s="39"/>
      <c r="AF125" s="39"/>
      <c r="AG125" s="39"/>
      <c r="AH125"/>
      <c r="AI125"/>
      <c r="AJ125"/>
      <c r="AK125"/>
      <c r="AL125"/>
      <c r="AM125"/>
      <c r="AN125"/>
    </row>
    <row r="126" spans="1:40" s="92" customFormat="1" ht="22.5">
      <c r="A126" s="96">
        <v>83</v>
      </c>
      <c r="B126" s="211" t="s">
        <v>35</v>
      </c>
      <c r="C126" s="213" t="s">
        <v>36</v>
      </c>
      <c r="D126" s="194" t="s">
        <v>852</v>
      </c>
      <c r="E126" s="39">
        <f aca="true" t="shared" si="17" ref="E126:AA126">(E123+E124+E125)</f>
        <v>-588578697</v>
      </c>
      <c r="F126" s="39">
        <f t="shared" si="17"/>
        <v>-310154044.6589621</v>
      </c>
      <c r="G126" s="39">
        <f t="shared" si="17"/>
        <v>-71148721.8805403</v>
      </c>
      <c r="H126" s="39">
        <f t="shared" si="17"/>
        <v>-84999008.98084477</v>
      </c>
      <c r="I126" s="39">
        <f t="shared" si="17"/>
        <v>-55538461.530269556</v>
      </c>
      <c r="J126" s="39">
        <f t="shared" si="17"/>
        <v>-51569305.43888469</v>
      </c>
      <c r="K126" s="39">
        <f t="shared" si="17"/>
        <v>-5.180398992770413E-16</v>
      </c>
      <c r="L126" s="39">
        <f t="shared" si="17"/>
        <v>-12719174.973136835</v>
      </c>
      <c r="M126" s="39">
        <f t="shared" si="17"/>
        <v>-2225821.5438759355</v>
      </c>
      <c r="N126" s="39">
        <f t="shared" si="17"/>
        <v>-224157.99348582304</v>
      </c>
      <c r="O126" s="39">
        <f t="shared" si="17"/>
        <v>-310154044.6589621</v>
      </c>
      <c r="P126" s="39">
        <f t="shared" si="17"/>
        <v>-71148721.8805403</v>
      </c>
      <c r="Q126" s="39">
        <f t="shared" si="17"/>
        <v>-84999008.98084477</v>
      </c>
      <c r="R126" s="39">
        <f t="shared" si="17"/>
        <v>-55538461.530269556</v>
      </c>
      <c r="S126" s="39">
        <f t="shared" si="17"/>
        <v>-46996960.340095</v>
      </c>
      <c r="T126" s="39">
        <f t="shared" si="17"/>
        <v>-116222.75702377688</v>
      </c>
      <c r="U126" s="39">
        <f t="shared" si="17"/>
        <v>-4456122.341765915</v>
      </c>
      <c r="V126" s="39">
        <f t="shared" si="17"/>
        <v>-2.9322220510779574E-17</v>
      </c>
      <c r="W126" s="39">
        <f t="shared" si="17"/>
        <v>-12719174.973136835</v>
      </c>
      <c r="X126" s="39">
        <f t="shared" si="17"/>
        <v>-4.887176787662617E-16</v>
      </c>
      <c r="Y126" s="39">
        <f t="shared" si="17"/>
        <v>-2225821.5438759355</v>
      </c>
      <c r="Z126" s="39">
        <f t="shared" si="17"/>
        <v>0</v>
      </c>
      <c r="AA126" s="39">
        <f t="shared" si="17"/>
        <v>-224157.99348582304</v>
      </c>
      <c r="AB126" s="39"/>
      <c r="AC126" s="39"/>
      <c r="AD126" s="39"/>
      <c r="AE126" s="39"/>
      <c r="AF126" s="39"/>
      <c r="AG126" s="39"/>
      <c r="AH126"/>
      <c r="AI126"/>
      <c r="AJ126"/>
      <c r="AK126"/>
      <c r="AL126"/>
      <c r="AM126"/>
      <c r="AN126"/>
    </row>
    <row r="127" spans="1:40" s="92" customFormat="1" ht="11.25">
      <c r="A127" s="96"/>
      <c r="B127" s="214"/>
      <c r="C127" s="215"/>
      <c r="D127" s="9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/>
      <c r="AI127"/>
      <c r="AJ127"/>
      <c r="AK127"/>
      <c r="AL127"/>
      <c r="AM127"/>
      <c r="AN127"/>
    </row>
    <row r="128" spans="1:40" s="92" customFormat="1" ht="11.25">
      <c r="A128" s="96">
        <v>84</v>
      </c>
      <c r="B128" s="222" t="s">
        <v>37</v>
      </c>
      <c r="C128" s="216" t="s">
        <v>38</v>
      </c>
      <c r="D128" s="212" t="s">
        <v>936</v>
      </c>
      <c r="E128" s="39">
        <v>-179533606</v>
      </c>
      <c r="F128" s="39">
        <v>-86311382.71647373</v>
      </c>
      <c r="G128" s="39">
        <v>-19768292.768499687</v>
      </c>
      <c r="H128" s="39">
        <v>-23612566.707380142</v>
      </c>
      <c r="I128" s="39">
        <v>-15425023.812989607</v>
      </c>
      <c r="J128" s="39">
        <v>-14312709.336610854</v>
      </c>
      <c r="K128" s="39">
        <v>-14956647.129865222</v>
      </c>
      <c r="L128" s="39">
        <v>-3527964.9786148323</v>
      </c>
      <c r="M128" s="39">
        <v>-616640.302754763</v>
      </c>
      <c r="N128" s="39">
        <v>-1002378.2468111715</v>
      </c>
      <c r="O128" s="39">
        <v>-86311382.71647373</v>
      </c>
      <c r="P128" s="39">
        <v>-19768292.768499687</v>
      </c>
      <c r="Q128" s="39">
        <v>-23612566.707380142</v>
      </c>
      <c r="R128" s="39">
        <v>-15425023.812989607</v>
      </c>
      <c r="S128" s="39">
        <v>-13050354.464694573</v>
      </c>
      <c r="T128" s="39">
        <v>-32088.208028531553</v>
      </c>
      <c r="U128" s="39">
        <v>-1230266.663887751</v>
      </c>
      <c r="V128" s="39">
        <v>-845140.3408877263</v>
      </c>
      <c r="W128" s="39">
        <v>-3527964.9786148323</v>
      </c>
      <c r="X128" s="39">
        <v>-14111506.788977496</v>
      </c>
      <c r="Y128" s="39">
        <v>-616640.302754763</v>
      </c>
      <c r="Z128" s="39">
        <v>-940085.6383787267</v>
      </c>
      <c r="AA128" s="39">
        <v>-62292.608432444875</v>
      </c>
      <c r="AB128" s="39"/>
      <c r="AC128" s="39"/>
      <c r="AD128" s="39"/>
      <c r="AE128" s="39"/>
      <c r="AF128" s="39"/>
      <c r="AG128" s="39"/>
      <c r="AH128"/>
      <c r="AI128"/>
      <c r="AJ128"/>
      <c r="AK128"/>
      <c r="AL128"/>
      <c r="AM128"/>
      <c r="AN128"/>
    </row>
    <row r="129" spans="1:40" s="92" customFormat="1" ht="11.25">
      <c r="A129" s="96">
        <v>85</v>
      </c>
      <c r="B129" s="211" t="s">
        <v>39</v>
      </c>
      <c r="C129" s="216" t="s">
        <v>40</v>
      </c>
      <c r="D129" s="194" t="s">
        <v>964</v>
      </c>
      <c r="E129" s="39">
        <v>-885433250.9999999</v>
      </c>
      <c r="F129" s="39">
        <v>-583382425.2321343</v>
      </c>
      <c r="G129" s="39">
        <v>-105794487.29973012</v>
      </c>
      <c r="H129" s="39">
        <v>-86906868.20065904</v>
      </c>
      <c r="I129" s="39">
        <v>-36938267.50730329</v>
      </c>
      <c r="J129" s="39">
        <v>-42645609.814375475</v>
      </c>
      <c r="K129" s="39">
        <v>-9259396.162820714</v>
      </c>
      <c r="L129" s="39">
        <v>-3041203.339769197</v>
      </c>
      <c r="M129" s="39">
        <v>-14216370.389342075</v>
      </c>
      <c r="N129" s="39">
        <v>-3248623.053865663</v>
      </c>
      <c r="O129" s="39">
        <v>-583382425.2321343</v>
      </c>
      <c r="P129" s="39">
        <v>-105794487.29973012</v>
      </c>
      <c r="Q129" s="39">
        <v>-86906868.20065904</v>
      </c>
      <c r="R129" s="39">
        <v>-36938267.50730329</v>
      </c>
      <c r="S129" s="39">
        <v>-31467355.163771845</v>
      </c>
      <c r="T129" s="39">
        <v>-133677.44224496788</v>
      </c>
      <c r="U129" s="39">
        <v>-11044577.20835866</v>
      </c>
      <c r="V129" s="39">
        <v>-1389566.467508929</v>
      </c>
      <c r="W129" s="39">
        <v>-3041203.339769197</v>
      </c>
      <c r="X129" s="39">
        <v>-7869829.695311783</v>
      </c>
      <c r="Y129" s="39">
        <v>-14216370.389342075</v>
      </c>
      <c r="Z129" s="39">
        <v>-3129284.139239596</v>
      </c>
      <c r="AA129" s="39">
        <v>-119338.91462606617</v>
      </c>
      <c r="AB129" s="39"/>
      <c r="AC129" s="39"/>
      <c r="AD129" s="39"/>
      <c r="AE129" s="39"/>
      <c r="AF129" s="39"/>
      <c r="AG129" s="39"/>
      <c r="AH129"/>
      <c r="AI129"/>
      <c r="AJ129"/>
      <c r="AK129"/>
      <c r="AL129"/>
      <c r="AM129"/>
      <c r="AN129"/>
    </row>
    <row r="130" spans="1:40" s="92" customFormat="1" ht="11.25">
      <c r="A130" s="96">
        <v>86</v>
      </c>
      <c r="B130" s="211" t="s">
        <v>41</v>
      </c>
      <c r="C130" s="216" t="s">
        <v>42</v>
      </c>
      <c r="D130" s="194" t="s">
        <v>967</v>
      </c>
      <c r="E130" s="39">
        <v>-92320222</v>
      </c>
      <c r="F130" s="39">
        <v>-58906574.5072973</v>
      </c>
      <c r="G130" s="39">
        <v>-10914688.182865717</v>
      </c>
      <c r="H130" s="39">
        <v>-9103811.589544132</v>
      </c>
      <c r="I130" s="39">
        <v>-4836839.49529611</v>
      </c>
      <c r="J130" s="39">
        <v>-4995116.361173459</v>
      </c>
      <c r="K130" s="39">
        <v>-865728.5187601955</v>
      </c>
      <c r="L130" s="39">
        <v>-955322.4651577019</v>
      </c>
      <c r="M130" s="39">
        <v>-1529489.9058422751</v>
      </c>
      <c r="N130" s="39">
        <v>-212650.97406308883</v>
      </c>
      <c r="O130" s="39">
        <v>-58906574.5072973</v>
      </c>
      <c r="P130" s="39">
        <v>-10914688.182865717</v>
      </c>
      <c r="Q130" s="39">
        <v>-9103811.589544132</v>
      </c>
      <c r="R130" s="39">
        <v>-4836839.49529611</v>
      </c>
      <c r="S130" s="39">
        <v>-4103139.716593112</v>
      </c>
      <c r="T130" s="39">
        <v>-12962.473947263197</v>
      </c>
      <c r="U130" s="39">
        <v>-879014.1706330839</v>
      </c>
      <c r="V130" s="39">
        <v>-103829.6688714261</v>
      </c>
      <c r="W130" s="39">
        <v>-955322.4651577019</v>
      </c>
      <c r="X130" s="39">
        <v>-761898.8498887694</v>
      </c>
      <c r="Y130" s="39">
        <v>-1529489.9058422751</v>
      </c>
      <c r="Z130" s="39">
        <v>-185372.5157078776</v>
      </c>
      <c r="AA130" s="39">
        <v>-27278.458355211187</v>
      </c>
      <c r="AB130" s="39"/>
      <c r="AC130" s="39"/>
      <c r="AD130" s="39"/>
      <c r="AE130" s="39"/>
      <c r="AF130" s="39"/>
      <c r="AG130" s="39"/>
      <c r="AH130"/>
      <c r="AI130"/>
      <c r="AJ130"/>
      <c r="AK130"/>
      <c r="AL130"/>
      <c r="AM130"/>
      <c r="AN130"/>
    </row>
    <row r="131" spans="1:40" s="92" customFormat="1" ht="11.25">
      <c r="A131" s="96">
        <v>87</v>
      </c>
      <c r="B131" s="222" t="s">
        <v>43</v>
      </c>
      <c r="C131" s="213" t="s">
        <v>44</v>
      </c>
      <c r="D131" s="194" t="s">
        <v>1149</v>
      </c>
      <c r="E131" s="39">
        <v>21589608.999999996</v>
      </c>
      <c r="F131" s="39">
        <v>13009615.905580176</v>
      </c>
      <c r="G131" s="39">
        <v>2571882.7244616067</v>
      </c>
      <c r="H131" s="39">
        <v>2488091.332122373</v>
      </c>
      <c r="I131" s="39">
        <v>1343976.1388968604</v>
      </c>
      <c r="J131" s="39">
        <v>1366825.1366948849</v>
      </c>
      <c r="K131" s="39">
        <v>274602.4275429326</v>
      </c>
      <c r="L131" s="39">
        <v>232941.84738291005</v>
      </c>
      <c r="M131" s="39">
        <v>243285.60874371562</v>
      </c>
      <c r="N131" s="39">
        <v>58387.878574537994</v>
      </c>
      <c r="O131" s="39">
        <v>13009615.905580176</v>
      </c>
      <c r="P131" s="39">
        <v>2571882.7244616067</v>
      </c>
      <c r="Q131" s="39">
        <v>2488091.332122373</v>
      </c>
      <c r="R131" s="39">
        <v>1343976.1388968604</v>
      </c>
      <c r="S131" s="39">
        <v>1140216.7202565898</v>
      </c>
      <c r="T131" s="39">
        <v>3606.55883143686</v>
      </c>
      <c r="U131" s="39">
        <v>223001.85760685816</v>
      </c>
      <c r="V131" s="39">
        <v>27902.95369265491</v>
      </c>
      <c r="W131" s="39">
        <v>232941.84738291005</v>
      </c>
      <c r="X131" s="39">
        <v>246699.4738502777</v>
      </c>
      <c r="Y131" s="39">
        <v>243285.60874371562</v>
      </c>
      <c r="Z131" s="39">
        <v>53254.306266318235</v>
      </c>
      <c r="AA131" s="39">
        <v>5133.57230821976</v>
      </c>
      <c r="AB131" s="39"/>
      <c r="AC131" s="39"/>
      <c r="AD131" s="39"/>
      <c r="AE131" s="39"/>
      <c r="AF131" s="39"/>
      <c r="AG131" s="39"/>
      <c r="AH131"/>
      <c r="AI131"/>
      <c r="AJ131"/>
      <c r="AK131"/>
      <c r="AL131"/>
      <c r="AM131"/>
      <c r="AN131"/>
    </row>
    <row r="132" spans="1:40" s="92" customFormat="1" ht="11.25">
      <c r="A132" s="96">
        <v>88</v>
      </c>
      <c r="B132" s="222" t="s">
        <v>45</v>
      </c>
      <c r="C132" s="213" t="s">
        <v>46</v>
      </c>
      <c r="D132" s="194" t="s">
        <v>967</v>
      </c>
      <c r="E132" s="39">
        <v>1656044</v>
      </c>
      <c r="F132" s="39">
        <v>1056668.5950274542</v>
      </c>
      <c r="G132" s="39">
        <v>195788.13271382378</v>
      </c>
      <c r="H132" s="39">
        <v>163304.5527121352</v>
      </c>
      <c r="I132" s="39">
        <v>86763.42898252727</v>
      </c>
      <c r="J132" s="39">
        <v>89602.60601651436</v>
      </c>
      <c r="K132" s="39">
        <v>15529.474345519982</v>
      </c>
      <c r="L132" s="39">
        <v>17136.614299840196</v>
      </c>
      <c r="M132" s="39">
        <v>27436.05384344358</v>
      </c>
      <c r="N132" s="39">
        <v>3814.5420587413</v>
      </c>
      <c r="O132" s="39">
        <v>1056668.5950274542</v>
      </c>
      <c r="P132" s="39">
        <v>195788.13271382378</v>
      </c>
      <c r="Q132" s="39">
        <v>163304.5527121352</v>
      </c>
      <c r="R132" s="39">
        <v>86763.42898252727</v>
      </c>
      <c r="S132" s="39">
        <v>73602.29169320807</v>
      </c>
      <c r="T132" s="39">
        <v>232.52139932594113</v>
      </c>
      <c r="U132" s="39">
        <v>15767.79292398035</v>
      </c>
      <c r="V132" s="39">
        <v>1862.5009389222653</v>
      </c>
      <c r="W132" s="39">
        <v>17136.614299840196</v>
      </c>
      <c r="X132" s="39">
        <v>13666.973406597717</v>
      </c>
      <c r="Y132" s="39">
        <v>27436.05384344358</v>
      </c>
      <c r="Z132" s="39">
        <v>3325.219932886822</v>
      </c>
      <c r="AA132" s="39">
        <v>489.32212585447814</v>
      </c>
      <c r="AB132" s="39"/>
      <c r="AC132" s="39"/>
      <c r="AD132" s="39"/>
      <c r="AE132" s="39"/>
      <c r="AF132" s="39"/>
      <c r="AG132" s="39"/>
      <c r="AH132"/>
      <c r="AI132"/>
      <c r="AJ132"/>
      <c r="AK132"/>
      <c r="AL132"/>
      <c r="AM132"/>
      <c r="AN132"/>
    </row>
    <row r="133" spans="1:40" s="92" customFormat="1" ht="22.5">
      <c r="A133" s="96">
        <v>89</v>
      </c>
      <c r="B133" s="211" t="s">
        <v>47</v>
      </c>
      <c r="C133" s="213" t="s">
        <v>48</v>
      </c>
      <c r="D133" s="216" t="s">
        <v>852</v>
      </c>
      <c r="E133" s="39">
        <f aca="true" t="shared" si="18" ref="E133:AA133">(E126+E128+E129+E130+E131+E132)</f>
        <v>-1722620123</v>
      </c>
      <c r="F133" s="39">
        <f t="shared" si="18"/>
        <v>-1024688142.6142598</v>
      </c>
      <c r="G133" s="39">
        <f t="shared" si="18"/>
        <v>-204858519.27446038</v>
      </c>
      <c r="H133" s="39">
        <f t="shared" si="18"/>
        <v>-201970859.59359354</v>
      </c>
      <c r="I133" s="39">
        <f t="shared" si="18"/>
        <v>-111307852.77797917</v>
      </c>
      <c r="J133" s="39">
        <f t="shared" si="18"/>
        <v>-112066313.20833309</v>
      </c>
      <c r="K133" s="39">
        <f t="shared" si="18"/>
        <v>-24791639.909557678</v>
      </c>
      <c r="L133" s="39">
        <f t="shared" si="18"/>
        <v>-19993587.294995815</v>
      </c>
      <c r="M133" s="39">
        <f t="shared" si="18"/>
        <v>-18317600.47922789</v>
      </c>
      <c r="N133" s="39">
        <f t="shared" si="18"/>
        <v>-4625607.8475924665</v>
      </c>
      <c r="O133" s="39">
        <f t="shared" si="18"/>
        <v>-1024688142.6142598</v>
      </c>
      <c r="P133" s="39">
        <f t="shared" si="18"/>
        <v>-204858519.27446038</v>
      </c>
      <c r="Q133" s="39">
        <f t="shared" si="18"/>
        <v>-201970859.59359354</v>
      </c>
      <c r="R133" s="39">
        <f t="shared" si="18"/>
        <v>-111307852.77797917</v>
      </c>
      <c r="S133" s="39">
        <f t="shared" si="18"/>
        <v>-94403990.67320472</v>
      </c>
      <c r="T133" s="39">
        <f t="shared" si="18"/>
        <v>-291111.80101377674</v>
      </c>
      <c r="U133" s="39">
        <f t="shared" si="18"/>
        <v>-17371210.734114572</v>
      </c>
      <c r="V133" s="39">
        <f t="shared" si="18"/>
        <v>-2308771.022636504</v>
      </c>
      <c r="W133" s="39">
        <f t="shared" si="18"/>
        <v>-19993587.294995815</v>
      </c>
      <c r="X133" s="39">
        <f t="shared" si="18"/>
        <v>-22482868.886921175</v>
      </c>
      <c r="Y133" s="39">
        <f t="shared" si="18"/>
        <v>-18317600.47922789</v>
      </c>
      <c r="Z133" s="39">
        <f t="shared" si="18"/>
        <v>-4198162.767126996</v>
      </c>
      <c r="AA133" s="39">
        <f t="shared" si="18"/>
        <v>-427445.080465471</v>
      </c>
      <c r="AB133" s="39"/>
      <c r="AC133" s="39"/>
      <c r="AD133" s="39"/>
      <c r="AE133" s="39"/>
      <c r="AF133" s="39"/>
      <c r="AG133" s="39"/>
      <c r="AH133"/>
      <c r="AI133"/>
      <c r="AJ133"/>
      <c r="AK133"/>
      <c r="AL133"/>
      <c r="AM133"/>
      <c r="AN133"/>
    </row>
    <row r="134" spans="1:40" s="92" customFormat="1" ht="11.25">
      <c r="A134" s="96"/>
      <c r="B134" s="214"/>
      <c r="C134" s="215"/>
      <c r="D134" s="215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/>
      <c r="AI134"/>
      <c r="AJ134"/>
      <c r="AK134"/>
      <c r="AL134"/>
      <c r="AM134"/>
      <c r="AN134"/>
    </row>
    <row r="135" spans="1:40" s="92" customFormat="1" ht="11.25">
      <c r="A135" s="96">
        <v>90</v>
      </c>
      <c r="B135" s="198" t="s">
        <v>49</v>
      </c>
      <c r="C135" s="223" t="s">
        <v>50</v>
      </c>
      <c r="D135" s="215" t="s">
        <v>933</v>
      </c>
      <c r="E135" s="39">
        <v>-582686</v>
      </c>
      <c r="F135" s="39">
        <v>-307048.8629427103</v>
      </c>
      <c r="G135" s="39">
        <v>-70436.39936170592</v>
      </c>
      <c r="H135" s="39">
        <v>-84148.02098590482</v>
      </c>
      <c r="I135" s="39">
        <v>-54982.42488247353</v>
      </c>
      <c r="J135" s="39">
        <v>-51053.00695067794</v>
      </c>
      <c r="K135" s="39">
        <v>-5.128534183936699E-19</v>
      </c>
      <c r="L135" s="39">
        <v>-12591.833897782424</v>
      </c>
      <c r="M135" s="39">
        <v>-2203.5371968532077</v>
      </c>
      <c r="N135" s="39">
        <v>-221.9137818919061</v>
      </c>
      <c r="O135" s="39">
        <v>-307048.8629427103</v>
      </c>
      <c r="P135" s="39">
        <v>-70436.39936170592</v>
      </c>
      <c r="Q135" s="39">
        <v>-84148.02098590482</v>
      </c>
      <c r="R135" s="39">
        <v>-54982.42488247353</v>
      </c>
      <c r="S135" s="39">
        <v>-46526.438983109496</v>
      </c>
      <c r="T135" s="39">
        <v>-115.0591649754467</v>
      </c>
      <c r="U135" s="39">
        <v>-4411.508802592993</v>
      </c>
      <c r="V135" s="39">
        <v>-2.9028654057019174E-20</v>
      </c>
      <c r="W135" s="39">
        <v>-12591.833897782424</v>
      </c>
      <c r="X135" s="39">
        <v>-4.8382476433665075E-19</v>
      </c>
      <c r="Y135" s="39">
        <v>-2203.5371968532077</v>
      </c>
      <c r="Z135" s="39">
        <v>0</v>
      </c>
      <c r="AA135" s="39">
        <v>-221.9137818919061</v>
      </c>
      <c r="AB135" s="39"/>
      <c r="AC135" s="39"/>
      <c r="AD135" s="39"/>
      <c r="AE135" s="39"/>
      <c r="AF135" s="39"/>
      <c r="AG135" s="39"/>
      <c r="AH135"/>
      <c r="AI135"/>
      <c r="AJ135"/>
      <c r="AK135"/>
      <c r="AL135"/>
      <c r="AM135"/>
      <c r="AN135"/>
    </row>
    <row r="136" spans="1:40" s="92" customFormat="1" ht="11.25">
      <c r="A136" s="96">
        <v>91</v>
      </c>
      <c r="B136" s="214" t="s">
        <v>51</v>
      </c>
      <c r="C136" s="223" t="s">
        <v>52</v>
      </c>
      <c r="D136" s="215" t="s">
        <v>933</v>
      </c>
      <c r="E136" s="39">
        <v>-825405</v>
      </c>
      <c r="F136" s="39">
        <v>-434950.67105993244</v>
      </c>
      <c r="G136" s="39">
        <v>-99776.82013150971</v>
      </c>
      <c r="H136" s="39">
        <v>-119200.0447271271</v>
      </c>
      <c r="I136" s="39">
        <v>-77885.46217022215</v>
      </c>
      <c r="J136" s="39">
        <v>-72319.23746601827</v>
      </c>
      <c r="K136" s="39">
        <v>-7.264835190981543E-19</v>
      </c>
      <c r="L136" s="39">
        <v>-17836.987088069905</v>
      </c>
      <c r="M136" s="39">
        <v>-3121.4249526651092</v>
      </c>
      <c r="N136" s="39">
        <v>-314.35240445538204</v>
      </c>
      <c r="O136" s="39">
        <v>-434950.67105993244</v>
      </c>
      <c r="P136" s="39">
        <v>-99776.82013150971</v>
      </c>
      <c r="Q136" s="39">
        <v>-119200.0447271271</v>
      </c>
      <c r="R136" s="39">
        <v>-77885.46217022215</v>
      </c>
      <c r="S136" s="39">
        <v>-65907.11870347579</v>
      </c>
      <c r="T136" s="39">
        <v>-162.98728657726218</v>
      </c>
      <c r="U136" s="39">
        <v>-6249.131475965219</v>
      </c>
      <c r="V136" s="39">
        <v>-4.112059703156402E-20</v>
      </c>
      <c r="W136" s="39">
        <v>-17836.987088069905</v>
      </c>
      <c r="X136" s="39">
        <v>-6.853629220665903E-19</v>
      </c>
      <c r="Y136" s="39">
        <v>-3121.4249526651092</v>
      </c>
      <c r="Z136" s="39">
        <v>0</v>
      </c>
      <c r="AA136" s="39">
        <v>-314.35240445538204</v>
      </c>
      <c r="AB136" s="39"/>
      <c r="AC136" s="39"/>
      <c r="AD136" s="39"/>
      <c r="AE136" s="39"/>
      <c r="AF136" s="39"/>
      <c r="AG136" s="39"/>
      <c r="AH136"/>
      <c r="AI136"/>
      <c r="AJ136"/>
      <c r="AK136"/>
      <c r="AL136"/>
      <c r="AM136"/>
      <c r="AN136"/>
    </row>
    <row r="137" spans="1:40" s="92" customFormat="1" ht="11.25">
      <c r="A137" s="96">
        <v>92</v>
      </c>
      <c r="B137" s="224" t="s">
        <v>53</v>
      </c>
      <c r="C137" s="213" t="s">
        <v>54</v>
      </c>
      <c r="D137" s="215" t="s">
        <v>933</v>
      </c>
      <c r="E137" s="39">
        <v>-424279</v>
      </c>
      <c r="F137" s="39">
        <v>-223575.6213817908</v>
      </c>
      <c r="G137" s="39">
        <v>-51287.8035250293</v>
      </c>
      <c r="H137" s="39">
        <v>-61271.83113354142</v>
      </c>
      <c r="I137" s="39">
        <v>-40035.09308051161</v>
      </c>
      <c r="J137" s="39">
        <v>-37173.9131127686</v>
      </c>
      <c r="K137" s="39">
        <v>-3.7343086242444107E-19</v>
      </c>
      <c r="L137" s="39">
        <v>-9168.661499190352</v>
      </c>
      <c r="M137" s="39">
        <v>-1604.4911982503133</v>
      </c>
      <c r="N137" s="39">
        <v>-161.58506891759203</v>
      </c>
      <c r="O137" s="39">
        <v>-223575.6213817908</v>
      </c>
      <c r="P137" s="39">
        <v>-51287.8035250293</v>
      </c>
      <c r="Q137" s="39">
        <v>-61271.83113354142</v>
      </c>
      <c r="R137" s="39">
        <v>-40035.09308051161</v>
      </c>
      <c r="S137" s="39">
        <v>-33877.9222519757</v>
      </c>
      <c r="T137" s="39">
        <v>-83.77957846355937</v>
      </c>
      <c r="U137" s="39">
        <v>-3212.211282329338</v>
      </c>
      <c r="V137" s="39">
        <v>-2.1137024597567193E-20</v>
      </c>
      <c r="W137" s="39">
        <v>-9168.661499190352</v>
      </c>
      <c r="X137" s="39">
        <v>-3.5229383782687388E-19</v>
      </c>
      <c r="Y137" s="39">
        <v>-1604.4911982503133</v>
      </c>
      <c r="Z137" s="39">
        <v>0</v>
      </c>
      <c r="AA137" s="39">
        <v>-161.58506891759203</v>
      </c>
      <c r="AB137" s="39"/>
      <c r="AC137" s="39"/>
      <c r="AD137" s="39"/>
      <c r="AE137" s="39"/>
      <c r="AF137" s="39"/>
      <c r="AG137" s="39"/>
      <c r="AH137"/>
      <c r="AI137"/>
      <c r="AJ137"/>
      <c r="AK137"/>
      <c r="AL137"/>
      <c r="AM137"/>
      <c r="AN137"/>
    </row>
    <row r="138" spans="1:40" s="92" customFormat="1" ht="11.25">
      <c r="A138" s="96">
        <v>93</v>
      </c>
      <c r="B138" s="224" t="s">
        <v>55</v>
      </c>
      <c r="C138" s="223" t="s">
        <v>56</v>
      </c>
      <c r="D138" s="215" t="s">
        <v>964</v>
      </c>
      <c r="E138" s="39">
        <v>-306185</v>
      </c>
      <c r="F138" s="39">
        <v>-201735.08016326017</v>
      </c>
      <c r="G138" s="39">
        <v>-36583.99439741377</v>
      </c>
      <c r="H138" s="39">
        <v>-30052.609171799428</v>
      </c>
      <c r="I138" s="39">
        <v>-12773.343923949451</v>
      </c>
      <c r="J138" s="39">
        <v>-14746.95695724957</v>
      </c>
      <c r="K138" s="39">
        <v>-3201.9220092664664</v>
      </c>
      <c r="L138" s="39">
        <v>-1051.655608749249</v>
      </c>
      <c r="M138" s="39">
        <v>-4916.055911323239</v>
      </c>
      <c r="N138" s="39">
        <v>-1123.381856988628</v>
      </c>
      <c r="O138" s="39">
        <v>-201735.08016326017</v>
      </c>
      <c r="P138" s="39">
        <v>-36583.99439741377</v>
      </c>
      <c r="Q138" s="39">
        <v>-30052.609171799428</v>
      </c>
      <c r="R138" s="39">
        <v>-12773.343923949451</v>
      </c>
      <c r="S138" s="39">
        <v>-10881.488954630959</v>
      </c>
      <c r="T138" s="39">
        <v>-46.22598892412218</v>
      </c>
      <c r="U138" s="39">
        <v>-3819.242013694487</v>
      </c>
      <c r="V138" s="39">
        <v>-480.51550850807325</v>
      </c>
      <c r="W138" s="39">
        <v>-1051.655608749249</v>
      </c>
      <c r="X138" s="39">
        <v>-2721.4065007583936</v>
      </c>
      <c r="Y138" s="39">
        <v>-4916.055911323239</v>
      </c>
      <c r="Z138" s="39">
        <v>-1082.1141662468197</v>
      </c>
      <c r="AA138" s="39">
        <v>-41.267690741808465</v>
      </c>
      <c r="AB138" s="39"/>
      <c r="AC138" s="39"/>
      <c r="AD138" s="39"/>
      <c r="AE138" s="39"/>
      <c r="AF138" s="39"/>
      <c r="AG138" s="39"/>
      <c r="AH138"/>
      <c r="AI138"/>
      <c r="AJ138"/>
      <c r="AK138"/>
      <c r="AL138"/>
      <c r="AM138"/>
      <c r="AN138"/>
    </row>
    <row r="139" spans="1:40" s="92" customFormat="1" ht="11.25">
      <c r="A139" s="96">
        <v>94</v>
      </c>
      <c r="B139" s="211" t="s">
        <v>57</v>
      </c>
      <c r="C139" s="213" t="s">
        <v>58</v>
      </c>
      <c r="D139" s="216" t="s">
        <v>967</v>
      </c>
      <c r="E139" s="39">
        <v>-60059597</v>
      </c>
      <c r="F139" s="39">
        <v>-38322103.74839382</v>
      </c>
      <c r="G139" s="39">
        <v>-7100630.386737775</v>
      </c>
      <c r="H139" s="39">
        <v>-5922551.347763766</v>
      </c>
      <c r="I139" s="39">
        <v>-3146641.3809226737</v>
      </c>
      <c r="J139" s="39">
        <v>-3249609.555966887</v>
      </c>
      <c r="K139" s="39">
        <v>-563206.0324567275</v>
      </c>
      <c r="L139" s="39">
        <v>-621492.0308837441</v>
      </c>
      <c r="M139" s="39">
        <v>-995020.8672641079</v>
      </c>
      <c r="N139" s="39">
        <v>-138341.64961048908</v>
      </c>
      <c r="O139" s="39">
        <v>-38322103.74839382</v>
      </c>
      <c r="P139" s="39">
        <v>-7100630.386737775</v>
      </c>
      <c r="Q139" s="39">
        <v>-5922551.347763766</v>
      </c>
      <c r="R139" s="39">
        <v>-3146641.3809226737</v>
      </c>
      <c r="S139" s="39">
        <v>-2669327.6128958673</v>
      </c>
      <c r="T139" s="39">
        <v>-8432.832423167558</v>
      </c>
      <c r="U139" s="39">
        <v>-571849.1106478521</v>
      </c>
      <c r="V139" s="39">
        <v>-67547.15201032875</v>
      </c>
      <c r="W139" s="39">
        <v>-621492.0308837441</v>
      </c>
      <c r="X139" s="39">
        <v>-495658.88044639875</v>
      </c>
      <c r="Y139" s="39">
        <v>-995020.8672641079</v>
      </c>
      <c r="Z139" s="39">
        <v>-120595.44861461988</v>
      </c>
      <c r="AA139" s="39">
        <v>-17746.200995869214</v>
      </c>
      <c r="AB139" s="39"/>
      <c r="AC139" s="39"/>
      <c r="AD139" s="39"/>
      <c r="AE139" s="39"/>
      <c r="AF139" s="39"/>
      <c r="AG139" s="39"/>
      <c r="AH139"/>
      <c r="AI139"/>
      <c r="AJ139"/>
      <c r="AK139"/>
      <c r="AL139"/>
      <c r="AM139"/>
      <c r="AN139"/>
    </row>
    <row r="140" spans="1:40" s="92" customFormat="1" ht="22.5">
      <c r="A140" s="96">
        <v>95</v>
      </c>
      <c r="B140" s="205" t="s">
        <v>59</v>
      </c>
      <c r="C140" s="213" t="s">
        <v>60</v>
      </c>
      <c r="D140" s="216" t="s">
        <v>852</v>
      </c>
      <c r="E140" s="39">
        <f aca="true" t="shared" si="19" ref="E140:AA140">(E135+E136+E137+E138+E139)</f>
        <v>-62198152</v>
      </c>
      <c r="F140" s="39">
        <f t="shared" si="19"/>
        <v>-39489413.98394151</v>
      </c>
      <c r="G140" s="39">
        <f t="shared" si="19"/>
        <v>-7358715.404153434</v>
      </c>
      <c r="H140" s="39">
        <f t="shared" si="19"/>
        <v>-6217223.853782139</v>
      </c>
      <c r="I140" s="39">
        <f t="shared" si="19"/>
        <v>-3332317.7049798304</v>
      </c>
      <c r="J140" s="39">
        <f t="shared" si="19"/>
        <v>-3424902.6704536015</v>
      </c>
      <c r="K140" s="39">
        <f t="shared" si="19"/>
        <v>-566407.9544659939</v>
      </c>
      <c r="L140" s="39">
        <f t="shared" si="19"/>
        <v>-662141.168977536</v>
      </c>
      <c r="M140" s="39">
        <f t="shared" si="19"/>
        <v>-1006866.3765231998</v>
      </c>
      <c r="N140" s="39">
        <f t="shared" si="19"/>
        <v>-140162.8827227426</v>
      </c>
      <c r="O140" s="39">
        <f t="shared" si="19"/>
        <v>-39489413.98394151</v>
      </c>
      <c r="P140" s="39">
        <f t="shared" si="19"/>
        <v>-7358715.404153434</v>
      </c>
      <c r="Q140" s="39">
        <f t="shared" si="19"/>
        <v>-6217223.853782139</v>
      </c>
      <c r="R140" s="39">
        <f t="shared" si="19"/>
        <v>-3332317.7049798304</v>
      </c>
      <c r="S140" s="39">
        <f t="shared" si="19"/>
        <v>-2826520.581789059</v>
      </c>
      <c r="T140" s="39">
        <f t="shared" si="19"/>
        <v>-8840.884442107948</v>
      </c>
      <c r="U140" s="39">
        <f t="shared" si="19"/>
        <v>-589541.2042224341</v>
      </c>
      <c r="V140" s="39">
        <f t="shared" si="19"/>
        <v>-68027.66751883682</v>
      </c>
      <c r="W140" s="39">
        <f t="shared" si="19"/>
        <v>-662141.168977536</v>
      </c>
      <c r="X140" s="39">
        <f t="shared" si="19"/>
        <v>-498380.2869471571</v>
      </c>
      <c r="Y140" s="39">
        <f t="shared" si="19"/>
        <v>-1006866.3765231998</v>
      </c>
      <c r="Z140" s="39">
        <f t="shared" si="19"/>
        <v>-121677.56278086669</v>
      </c>
      <c r="AA140" s="39">
        <f t="shared" si="19"/>
        <v>-18485.319941875903</v>
      </c>
      <c r="AB140" s="39"/>
      <c r="AC140" s="39"/>
      <c r="AD140" s="39"/>
      <c r="AE140" s="39"/>
      <c r="AF140" s="39"/>
      <c r="AG140" s="39"/>
      <c r="AH140"/>
      <c r="AI140"/>
      <c r="AJ140"/>
      <c r="AK140"/>
      <c r="AL140"/>
      <c r="AM140"/>
      <c r="AN140"/>
    </row>
    <row r="141" spans="1:40" s="92" customFormat="1" ht="11.25">
      <c r="A141" s="96"/>
      <c r="B141" s="198"/>
      <c r="C141" s="96"/>
      <c r="D141" s="9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/>
      <c r="AI141"/>
      <c r="AJ141"/>
      <c r="AK141"/>
      <c r="AL141"/>
      <c r="AM141"/>
      <c r="AN141"/>
    </row>
    <row r="142" spans="1:40" s="92" customFormat="1" ht="22.5">
      <c r="A142" s="96">
        <v>96</v>
      </c>
      <c r="B142" s="211" t="s">
        <v>61</v>
      </c>
      <c r="C142" s="213" t="s">
        <v>62</v>
      </c>
      <c r="D142" s="216" t="s">
        <v>852</v>
      </c>
      <c r="E142" s="39">
        <f aca="true" t="shared" si="20" ref="E142:AA142">(E133+E140)</f>
        <v>-1784818275</v>
      </c>
      <c r="F142" s="39">
        <f t="shared" si="20"/>
        <v>-1064177556.5982014</v>
      </c>
      <c r="G142" s="39">
        <f t="shared" si="20"/>
        <v>-212217234.6786138</v>
      </c>
      <c r="H142" s="39">
        <f t="shared" si="20"/>
        <v>-208188083.44737568</v>
      </c>
      <c r="I142" s="39">
        <f t="shared" si="20"/>
        <v>-114640170.482959</v>
      </c>
      <c r="J142" s="39">
        <f t="shared" si="20"/>
        <v>-115491215.8787867</v>
      </c>
      <c r="K142" s="39">
        <f t="shared" si="20"/>
        <v>-25358047.86402367</v>
      </c>
      <c r="L142" s="39">
        <f t="shared" si="20"/>
        <v>-20655728.46397335</v>
      </c>
      <c r="M142" s="39">
        <f t="shared" si="20"/>
        <v>-19324466.85575109</v>
      </c>
      <c r="N142" s="39">
        <f t="shared" si="20"/>
        <v>-4765770.730315209</v>
      </c>
      <c r="O142" s="39">
        <f t="shared" si="20"/>
        <v>-1064177556.5982014</v>
      </c>
      <c r="P142" s="39">
        <f t="shared" si="20"/>
        <v>-212217234.6786138</v>
      </c>
      <c r="Q142" s="39">
        <f t="shared" si="20"/>
        <v>-208188083.44737568</v>
      </c>
      <c r="R142" s="39">
        <f t="shared" si="20"/>
        <v>-114640170.482959</v>
      </c>
      <c r="S142" s="39">
        <f t="shared" si="20"/>
        <v>-97230511.25499378</v>
      </c>
      <c r="T142" s="39">
        <f t="shared" si="20"/>
        <v>-299952.68545588467</v>
      </c>
      <c r="U142" s="39">
        <f t="shared" si="20"/>
        <v>-17960751.938337006</v>
      </c>
      <c r="V142" s="39">
        <f t="shared" si="20"/>
        <v>-2376798.690155341</v>
      </c>
      <c r="W142" s="39">
        <f t="shared" si="20"/>
        <v>-20655728.46397335</v>
      </c>
      <c r="X142" s="39">
        <f t="shared" si="20"/>
        <v>-22981249.173868332</v>
      </c>
      <c r="Y142" s="39">
        <f t="shared" si="20"/>
        <v>-19324466.85575109</v>
      </c>
      <c r="Z142" s="39">
        <f t="shared" si="20"/>
        <v>-4319840.3299078625</v>
      </c>
      <c r="AA142" s="39">
        <f t="shared" si="20"/>
        <v>-445930.4004073469</v>
      </c>
      <c r="AB142" s="39"/>
      <c r="AC142" s="39"/>
      <c r="AD142" s="39"/>
      <c r="AE142" s="39"/>
      <c r="AF142" s="39"/>
      <c r="AG142" s="39"/>
      <c r="AH142"/>
      <c r="AI142"/>
      <c r="AJ142"/>
      <c r="AK142"/>
      <c r="AL142"/>
      <c r="AM142"/>
      <c r="AN142"/>
    </row>
    <row r="143" spans="1:40" s="162" customFormat="1" ht="11.25">
      <c r="A143" s="194"/>
      <c r="B143" s="205"/>
      <c r="C143" s="194"/>
      <c r="D143" s="194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/>
      <c r="AI143"/>
      <c r="AJ143"/>
      <c r="AK143"/>
      <c r="AL143"/>
      <c r="AM143"/>
      <c r="AN143"/>
    </row>
    <row r="144" spans="1:40" s="92" customFormat="1" ht="11.25">
      <c r="A144" s="96"/>
      <c r="B144" s="211" t="s">
        <v>63</v>
      </c>
      <c r="C144" s="216"/>
      <c r="D144" s="21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/>
      <c r="AI144"/>
      <c r="AJ144"/>
      <c r="AK144"/>
      <c r="AL144"/>
      <c r="AM144"/>
      <c r="AN144"/>
    </row>
    <row r="145" spans="1:40" s="92" customFormat="1" ht="11.25">
      <c r="A145" s="96"/>
      <c r="B145" s="211"/>
      <c r="C145" s="216"/>
      <c r="D145" s="21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/>
      <c r="AI145"/>
      <c r="AJ145"/>
      <c r="AK145"/>
      <c r="AL145"/>
      <c r="AM145"/>
      <c r="AN145"/>
    </row>
    <row r="146" spans="1:40" s="92" customFormat="1" ht="11.25">
      <c r="A146" s="96">
        <v>97</v>
      </c>
      <c r="B146" s="211" t="s">
        <v>64</v>
      </c>
      <c r="C146" s="194" t="s">
        <v>65</v>
      </c>
      <c r="D146" s="194" t="s">
        <v>933</v>
      </c>
      <c r="E146" s="39">
        <v>-529220</v>
      </c>
      <c r="F146" s="39">
        <v>-278874.7271198229</v>
      </c>
      <c r="G146" s="39">
        <v>-63973.30855761424</v>
      </c>
      <c r="H146" s="39">
        <v>-76426.78160477609</v>
      </c>
      <c r="I146" s="39">
        <v>-49937.35716372565</v>
      </c>
      <c r="J146" s="39">
        <v>-46368.49407474657</v>
      </c>
      <c r="K146" s="39">
        <v>-4.657951041938506E-19</v>
      </c>
      <c r="L146" s="39">
        <v>-11436.434606948536</v>
      </c>
      <c r="M146" s="39">
        <v>-2001.3454164312423</v>
      </c>
      <c r="N146" s="39">
        <v>-201.5514559348166</v>
      </c>
      <c r="O146" s="39">
        <v>-278874.7271198229</v>
      </c>
      <c r="P146" s="39">
        <v>-63973.30855761424</v>
      </c>
      <c r="Q146" s="39">
        <v>-76426.78160477609</v>
      </c>
      <c r="R146" s="39">
        <v>-49937.35716372565</v>
      </c>
      <c r="S146" s="39">
        <v>-42257.27413845744</v>
      </c>
      <c r="T146" s="39">
        <v>-104.50158625452802</v>
      </c>
      <c r="U146" s="39">
        <v>-4006.7183500346055</v>
      </c>
      <c r="V146" s="39">
        <v>-2.6365047898963918E-20</v>
      </c>
      <c r="W146" s="39">
        <v>-11436.434606948536</v>
      </c>
      <c r="X146" s="39">
        <v>-4.394300562948867E-19</v>
      </c>
      <c r="Y146" s="39">
        <v>-2001.3454164312423</v>
      </c>
      <c r="Z146" s="39">
        <v>0</v>
      </c>
      <c r="AA146" s="39">
        <v>-201.5514559348166</v>
      </c>
      <c r="AB146" s="39"/>
      <c r="AC146" s="39"/>
      <c r="AD146" s="39"/>
      <c r="AE146" s="39"/>
      <c r="AF146" s="39"/>
      <c r="AG146" s="39"/>
      <c r="AH146"/>
      <c r="AI146"/>
      <c r="AJ146"/>
      <c r="AK146"/>
      <c r="AL146"/>
      <c r="AM146"/>
      <c r="AN146"/>
    </row>
    <row r="147" spans="1:40" s="92" customFormat="1" ht="11.25">
      <c r="A147" s="96">
        <v>98</v>
      </c>
      <c r="B147" s="211" t="s">
        <v>66</v>
      </c>
      <c r="C147" s="194" t="s">
        <v>67</v>
      </c>
      <c r="D147" s="194" t="s">
        <v>977</v>
      </c>
      <c r="E147" s="39">
        <v>39643777</v>
      </c>
      <c r="F147" s="39">
        <v>24989452.273036122</v>
      </c>
      <c r="G147" s="39">
        <v>4697311.485227035</v>
      </c>
      <c r="H147" s="39">
        <v>4154682.566083974</v>
      </c>
      <c r="I147" s="39">
        <v>1982219.1241649329</v>
      </c>
      <c r="J147" s="39">
        <v>2148324.114372326</v>
      </c>
      <c r="K147" s="39">
        <v>722214.760962116</v>
      </c>
      <c r="L147" s="39">
        <v>253903.2097874352</v>
      </c>
      <c r="M147" s="39">
        <v>549373.8731453032</v>
      </c>
      <c r="N147" s="39">
        <v>146295.59322075156</v>
      </c>
      <c r="O147" s="39">
        <v>24989452.273036122</v>
      </c>
      <c r="P147" s="39">
        <v>4697311.485227035</v>
      </c>
      <c r="Q147" s="39">
        <v>4154682.566083974</v>
      </c>
      <c r="R147" s="39">
        <v>1982219.1241649329</v>
      </c>
      <c r="S147" s="39">
        <v>1685052.9241230919</v>
      </c>
      <c r="T147" s="39">
        <v>6223.662702971633</v>
      </c>
      <c r="U147" s="39">
        <v>457047.5275462625</v>
      </c>
      <c r="V147" s="39">
        <v>72778.89478933695</v>
      </c>
      <c r="W147" s="39">
        <v>253903.2097874352</v>
      </c>
      <c r="X147" s="39">
        <v>649435.8661727789</v>
      </c>
      <c r="Y147" s="39">
        <v>549373.8731453032</v>
      </c>
      <c r="Z147" s="39">
        <v>139391.97354368994</v>
      </c>
      <c r="AA147" s="39">
        <v>6903.619677061593</v>
      </c>
      <c r="AB147" s="39"/>
      <c r="AC147" s="39"/>
      <c r="AD147" s="39"/>
      <c r="AE147" s="39"/>
      <c r="AF147" s="39"/>
      <c r="AG147" s="39"/>
      <c r="AH147"/>
      <c r="AI147"/>
      <c r="AJ147"/>
      <c r="AK147"/>
      <c r="AL147"/>
      <c r="AM147"/>
      <c r="AN147"/>
    </row>
    <row r="148" spans="1:40" s="92" customFormat="1" ht="11.25">
      <c r="A148" s="96">
        <v>99</v>
      </c>
      <c r="B148" s="211" t="s">
        <v>68</v>
      </c>
      <c r="C148" s="206" t="s">
        <v>69</v>
      </c>
      <c r="D148" s="194" t="s">
        <v>1149</v>
      </c>
      <c r="E148" s="39">
        <v>-424862712</v>
      </c>
      <c r="F148" s="39">
        <v>-256016711.35976246</v>
      </c>
      <c r="G148" s="39">
        <v>-50612175.01719031</v>
      </c>
      <c r="H148" s="39">
        <v>-48963241.11609451</v>
      </c>
      <c r="I148" s="39">
        <v>-26448156.019639302</v>
      </c>
      <c r="J148" s="39">
        <v>-26897802.290257297</v>
      </c>
      <c r="K148" s="39">
        <v>-5403911.302315566</v>
      </c>
      <c r="L148" s="39">
        <v>-4584071.208394431</v>
      </c>
      <c r="M148" s="39">
        <v>-4787626.469818232</v>
      </c>
      <c r="N148" s="39">
        <v>-1149017.2165278634</v>
      </c>
      <c r="O148" s="39">
        <v>-256016711.35976246</v>
      </c>
      <c r="P148" s="39">
        <v>-50612175.01719031</v>
      </c>
      <c r="Q148" s="39">
        <v>-48963241.11609451</v>
      </c>
      <c r="R148" s="39">
        <v>-26448156.019639302</v>
      </c>
      <c r="S148" s="39">
        <v>-22438366.90307639</v>
      </c>
      <c r="T148" s="39">
        <v>-70973.60429787381</v>
      </c>
      <c r="U148" s="39">
        <v>-4388461.782883034</v>
      </c>
      <c r="V148" s="39">
        <v>-549103.255120173</v>
      </c>
      <c r="W148" s="39">
        <v>-4584071.208394431</v>
      </c>
      <c r="X148" s="39">
        <v>-4854808.047195392</v>
      </c>
      <c r="Y148" s="39">
        <v>-4787626.469818232</v>
      </c>
      <c r="Z148" s="39">
        <v>-1047993.457685434</v>
      </c>
      <c r="AA148" s="39">
        <v>-101023.75884242958</v>
      </c>
      <c r="AB148" s="39"/>
      <c r="AC148" s="39"/>
      <c r="AD148" s="39"/>
      <c r="AE148" s="39"/>
      <c r="AF148" s="39"/>
      <c r="AG148" s="39"/>
      <c r="AH148"/>
      <c r="AI148"/>
      <c r="AJ148"/>
      <c r="AK148"/>
      <c r="AL148"/>
      <c r="AM148"/>
      <c r="AN148"/>
    </row>
    <row r="149" spans="1:40" s="92" customFormat="1" ht="22.5">
      <c r="A149" s="96">
        <v>100</v>
      </c>
      <c r="B149" s="211" t="s">
        <v>70</v>
      </c>
      <c r="C149" s="206" t="s">
        <v>71</v>
      </c>
      <c r="D149" s="194" t="s">
        <v>852</v>
      </c>
      <c r="E149" s="39">
        <f aca="true" t="shared" si="21" ref="E149:AA149">(E146+E147+E148)</f>
        <v>-385748155</v>
      </c>
      <c r="F149" s="39">
        <f t="shared" si="21"/>
        <v>-231306133.81384617</v>
      </c>
      <c r="G149" s="39">
        <f t="shared" si="21"/>
        <v>-45978836.84052089</v>
      </c>
      <c r="H149" s="39">
        <f t="shared" si="21"/>
        <v>-44884985.33161531</v>
      </c>
      <c r="I149" s="39">
        <f t="shared" si="21"/>
        <v>-24515874.252638094</v>
      </c>
      <c r="J149" s="39">
        <f t="shared" si="21"/>
        <v>-24795846.669959716</v>
      </c>
      <c r="K149" s="39">
        <f t="shared" si="21"/>
        <v>-4681696.54135345</v>
      </c>
      <c r="L149" s="39">
        <f t="shared" si="21"/>
        <v>-4341604.433213944</v>
      </c>
      <c r="M149" s="39">
        <f t="shared" si="21"/>
        <v>-4240253.942089359</v>
      </c>
      <c r="N149" s="39">
        <f t="shared" si="21"/>
        <v>-1002923.1747630467</v>
      </c>
      <c r="O149" s="39">
        <f t="shared" si="21"/>
        <v>-231306133.81384617</v>
      </c>
      <c r="P149" s="39">
        <f t="shared" si="21"/>
        <v>-45978836.84052089</v>
      </c>
      <c r="Q149" s="39">
        <f t="shared" si="21"/>
        <v>-44884985.33161531</v>
      </c>
      <c r="R149" s="39">
        <f t="shared" si="21"/>
        <v>-24515874.252638094</v>
      </c>
      <c r="S149" s="39">
        <f t="shared" si="21"/>
        <v>-20795571.253091756</v>
      </c>
      <c r="T149" s="39">
        <f t="shared" si="21"/>
        <v>-64854.443181156705</v>
      </c>
      <c r="U149" s="39">
        <f t="shared" si="21"/>
        <v>-3935420.9736868064</v>
      </c>
      <c r="V149" s="39">
        <f t="shared" si="21"/>
        <v>-476324.36033083603</v>
      </c>
      <c r="W149" s="39">
        <f t="shared" si="21"/>
        <v>-4341604.433213944</v>
      </c>
      <c r="X149" s="39">
        <f t="shared" si="21"/>
        <v>-4205372.181022612</v>
      </c>
      <c r="Y149" s="39">
        <f t="shared" si="21"/>
        <v>-4240253.942089359</v>
      </c>
      <c r="Z149" s="39">
        <f t="shared" si="21"/>
        <v>-908601.4841417441</v>
      </c>
      <c r="AA149" s="39">
        <f t="shared" si="21"/>
        <v>-94321.69062130281</v>
      </c>
      <c r="AB149" s="39"/>
      <c r="AC149" s="39"/>
      <c r="AD149" s="39"/>
      <c r="AE149" s="39"/>
      <c r="AF149" s="39"/>
      <c r="AG149" s="39"/>
      <c r="AH149"/>
      <c r="AI149"/>
      <c r="AJ149"/>
      <c r="AK149"/>
      <c r="AL149"/>
      <c r="AM149"/>
      <c r="AN149"/>
    </row>
    <row r="150" spans="1:40" s="162" customFormat="1" ht="11.25">
      <c r="A150" s="194"/>
      <c r="B150" s="205"/>
      <c r="C150" s="194"/>
      <c r="D150" s="194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/>
      <c r="AI150"/>
      <c r="AJ150"/>
      <c r="AK150"/>
      <c r="AL150"/>
      <c r="AM150"/>
      <c r="AN150"/>
    </row>
    <row r="151" spans="1:40" s="92" customFormat="1" ht="11.25">
      <c r="A151" s="96">
        <v>101</v>
      </c>
      <c r="B151" s="214" t="s">
        <v>72</v>
      </c>
      <c r="C151" s="96" t="s">
        <v>813</v>
      </c>
      <c r="D151" s="96" t="s">
        <v>73</v>
      </c>
      <c r="E151" s="39">
        <v>-8752784</v>
      </c>
      <c r="F151" s="39">
        <v>-7241560.201566638</v>
      </c>
      <c r="G151" s="39">
        <v>-965167.6812595879</v>
      </c>
      <c r="H151" s="39">
        <v>-358820.1139864428</v>
      </c>
      <c r="I151" s="39">
        <v>-37477.7329241252</v>
      </c>
      <c r="J151" s="39">
        <v>-35132.74336890128</v>
      </c>
      <c r="K151" s="39">
        <v>0</v>
      </c>
      <c r="L151" s="39">
        <v>-114625.52689430305</v>
      </c>
      <c r="M151" s="39">
        <v>0</v>
      </c>
      <c r="N151" s="39">
        <v>0</v>
      </c>
      <c r="O151" s="39">
        <v>-7241560.201566638</v>
      </c>
      <c r="P151" s="39">
        <v>-965167.6812595879</v>
      </c>
      <c r="Q151" s="39">
        <v>-358820.1139864428</v>
      </c>
      <c r="R151" s="39">
        <v>-37477.7329241252</v>
      </c>
      <c r="S151" s="39">
        <v>-35132.74336890128</v>
      </c>
      <c r="T151" s="39">
        <v>0</v>
      </c>
      <c r="U151" s="39">
        <v>0</v>
      </c>
      <c r="V151" s="39">
        <v>0</v>
      </c>
      <c r="W151" s="39">
        <v>-114625.52689430305</v>
      </c>
      <c r="X151" s="39">
        <v>0</v>
      </c>
      <c r="Y151" s="39">
        <v>0</v>
      </c>
      <c r="Z151" s="39">
        <v>0</v>
      </c>
      <c r="AA151" s="39">
        <v>0</v>
      </c>
      <c r="AB151" s="39"/>
      <c r="AC151" s="39"/>
      <c r="AD151" s="39"/>
      <c r="AE151" s="39"/>
      <c r="AF151" s="39"/>
      <c r="AG151" s="39"/>
      <c r="AH151"/>
      <c r="AI151"/>
      <c r="AJ151"/>
      <c r="AK151"/>
      <c r="AL151"/>
      <c r="AM151"/>
      <c r="AN151"/>
    </row>
    <row r="152" spans="1:40" s="92" customFormat="1" ht="11.25">
      <c r="A152" s="96"/>
      <c r="B152" s="214"/>
      <c r="C152" s="96"/>
      <c r="D152" s="9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/>
      <c r="AI152"/>
      <c r="AJ152"/>
      <c r="AK152"/>
      <c r="AL152"/>
      <c r="AM152"/>
      <c r="AN152"/>
    </row>
    <row r="153" spans="1:40" s="92" customFormat="1" ht="11.25">
      <c r="A153" s="96">
        <v>102</v>
      </c>
      <c r="B153" s="214" t="s">
        <v>74</v>
      </c>
      <c r="C153" s="215" t="s">
        <v>815</v>
      </c>
      <c r="D153" s="96" t="s">
        <v>928</v>
      </c>
      <c r="E153" s="39">
        <v>-23664861</v>
      </c>
      <c r="F153" s="39">
        <v>-21000337.91572594</v>
      </c>
      <c r="G153" s="39">
        <v>-2469129.501707094</v>
      </c>
      <c r="H153" s="39">
        <v>-179086.07567594657</v>
      </c>
      <c r="I153" s="39">
        <v>-16307.506891021627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-21000337.91572594</v>
      </c>
      <c r="P153" s="39">
        <v>-2469129.501707094</v>
      </c>
      <c r="Q153" s="39">
        <v>-179086.07567594657</v>
      </c>
      <c r="R153" s="39">
        <v>-16307.506891021627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/>
      <c r="AC153" s="39"/>
      <c r="AD153" s="39"/>
      <c r="AE153" s="39"/>
      <c r="AF153" s="39"/>
      <c r="AG153" s="39"/>
      <c r="AH153"/>
      <c r="AI153"/>
      <c r="AJ153"/>
      <c r="AK153"/>
      <c r="AL153"/>
      <c r="AM153"/>
      <c r="AN153"/>
    </row>
    <row r="154" spans="1:40" s="92" customFormat="1" ht="11.25">
      <c r="A154" s="96"/>
      <c r="B154" s="198"/>
      <c r="C154" s="96"/>
      <c r="D154" s="9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/>
      <c r="AI154"/>
      <c r="AJ154"/>
      <c r="AK154"/>
      <c r="AL154"/>
      <c r="AM154"/>
      <c r="AN154"/>
    </row>
    <row r="155" spans="1:40" s="92" customFormat="1" ht="33.75">
      <c r="A155" s="96">
        <v>103</v>
      </c>
      <c r="B155" s="198" t="s">
        <v>75</v>
      </c>
      <c r="C155" s="204" t="s">
        <v>76</v>
      </c>
      <c r="D155" s="96" t="s">
        <v>852</v>
      </c>
      <c r="E155" s="39">
        <f aca="true" t="shared" si="22" ref="E155:AA155">(E87+E93+E95+E97+E121+E142+E149+E151+E153)</f>
        <v>2546059451</v>
      </c>
      <c r="F155" s="39">
        <f t="shared" si="22"/>
        <v>1515659393.5763924</v>
      </c>
      <c r="G155" s="39">
        <f t="shared" si="22"/>
        <v>304578977.65864056</v>
      </c>
      <c r="H155" s="39">
        <f t="shared" si="22"/>
        <v>301734701.641982</v>
      </c>
      <c r="I155" s="39">
        <f t="shared" si="22"/>
        <v>166688661.60768616</v>
      </c>
      <c r="J155" s="39">
        <f t="shared" si="22"/>
        <v>167816584.25824538</v>
      </c>
      <c r="K155" s="39">
        <f t="shared" si="22"/>
        <v>25308800.089341566</v>
      </c>
      <c r="L155" s="39">
        <f t="shared" si="22"/>
        <v>30065862.03355756</v>
      </c>
      <c r="M155" s="39">
        <f t="shared" si="22"/>
        <v>28046739.32289249</v>
      </c>
      <c r="N155" s="39">
        <f t="shared" si="22"/>
        <v>6159730.811262628</v>
      </c>
      <c r="O155" s="39">
        <f t="shared" si="22"/>
        <v>1515659393.5763924</v>
      </c>
      <c r="P155" s="39">
        <f t="shared" si="22"/>
        <v>304578977.65864056</v>
      </c>
      <c r="Q155" s="39">
        <f t="shared" si="22"/>
        <v>301734701.641982</v>
      </c>
      <c r="R155" s="39">
        <f t="shared" si="22"/>
        <v>166688661.60768616</v>
      </c>
      <c r="S155" s="39">
        <f t="shared" si="22"/>
        <v>141382985.40258446</v>
      </c>
      <c r="T155" s="39">
        <f t="shared" si="22"/>
        <v>435358.44940604974</v>
      </c>
      <c r="U155" s="39">
        <f t="shared" si="22"/>
        <v>25998240.406254888</v>
      </c>
      <c r="V155" s="39">
        <f t="shared" si="22"/>
        <v>2789547.8224040843</v>
      </c>
      <c r="W155" s="39">
        <f t="shared" si="22"/>
        <v>30065862.03355756</v>
      </c>
      <c r="X155" s="39">
        <f t="shared" si="22"/>
        <v>22519252.266937494</v>
      </c>
      <c r="Y155" s="39">
        <f t="shared" si="22"/>
        <v>28046739.32289249</v>
      </c>
      <c r="Z155" s="39">
        <f t="shared" si="22"/>
        <v>5508209.291520569</v>
      </c>
      <c r="AA155" s="39">
        <f t="shared" si="22"/>
        <v>651521.519742062</v>
      </c>
      <c r="AB155" s="39"/>
      <c r="AC155" s="39"/>
      <c r="AD155" s="39"/>
      <c r="AE155" s="39"/>
      <c r="AF155" s="39"/>
      <c r="AG155" s="39"/>
      <c r="AH155"/>
      <c r="AI155"/>
      <c r="AJ155"/>
      <c r="AK155"/>
      <c r="AL155"/>
      <c r="AM155"/>
      <c r="AN155"/>
    </row>
    <row r="156" spans="5:7" ht="11.25">
      <c r="E156" s="225"/>
      <c r="G156" s="181"/>
    </row>
    <row r="157" spans="5:7" ht="11.25">
      <c r="E157" s="225"/>
      <c r="G157" s="181"/>
    </row>
    <row r="158" spans="5:7" ht="11.25">
      <c r="E158" s="225"/>
      <c r="G158" s="181"/>
    </row>
    <row r="159" spans="5:7" ht="11.25">
      <c r="E159" s="225"/>
      <c r="G159" s="181"/>
    </row>
    <row r="160" spans="5:7" ht="11.25">
      <c r="E160" s="225"/>
      <c r="G160" s="181"/>
    </row>
    <row r="161" spans="5:7" ht="11.25">
      <c r="E161" s="225"/>
      <c r="G161" s="181"/>
    </row>
    <row r="162" spans="5:7" ht="11.25">
      <c r="E162" s="225"/>
      <c r="G162" s="181"/>
    </row>
    <row r="163" spans="5:7" ht="11.25">
      <c r="E163" s="225"/>
      <c r="G163" s="181"/>
    </row>
    <row r="164" spans="5:7" ht="11.25">
      <c r="E164" s="225"/>
      <c r="G164" s="181"/>
    </row>
    <row r="165" spans="5:7" ht="11.25">
      <c r="E165" s="225"/>
      <c r="G165" s="181"/>
    </row>
    <row r="166" spans="5:7" ht="11.25">
      <c r="E166" s="225"/>
      <c r="G166" s="181"/>
    </row>
    <row r="167" spans="5:7" ht="11.25">
      <c r="E167" s="225"/>
      <c r="G167" s="181"/>
    </row>
    <row r="168" spans="5:7" ht="11.25">
      <c r="E168" s="225"/>
      <c r="G168" s="181"/>
    </row>
    <row r="169" spans="5:7" ht="11.25">
      <c r="E169" s="225"/>
      <c r="G169" s="181"/>
    </row>
    <row r="170" spans="5:7" ht="11.25">
      <c r="E170" s="225"/>
      <c r="G170" s="181"/>
    </row>
    <row r="171" spans="5:7" ht="11.25">
      <c r="E171" s="225"/>
      <c r="G171" s="181"/>
    </row>
    <row r="172" spans="5:7" ht="11.25">
      <c r="E172" s="225"/>
      <c r="G172" s="181"/>
    </row>
    <row r="173" spans="5:7" ht="11.25">
      <c r="E173" s="225"/>
      <c r="G173" s="181"/>
    </row>
    <row r="174" spans="5:7" ht="11.25">
      <c r="E174" s="225"/>
      <c r="G174" s="181"/>
    </row>
    <row r="175" ht="11.25">
      <c r="G175" s="181"/>
    </row>
    <row r="176" ht="11.25">
      <c r="G176" s="181"/>
    </row>
    <row r="177" ht="11.25">
      <c r="G177" s="181"/>
    </row>
    <row r="178" ht="11.25">
      <c r="G178" s="181"/>
    </row>
    <row r="179" ht="11.25">
      <c r="G179" s="181"/>
    </row>
    <row r="180" ht="11.25">
      <c r="G180" s="181"/>
    </row>
    <row r="181" ht="11.25">
      <c r="G181" s="181"/>
    </row>
    <row r="182" ht="11.25">
      <c r="G182" s="181"/>
    </row>
    <row r="183" ht="11.25">
      <c r="G183" s="181"/>
    </row>
    <row r="184" ht="11.25">
      <c r="G184" s="181"/>
    </row>
    <row r="185" ht="11.25">
      <c r="G185" s="181"/>
    </row>
    <row r="186" ht="11.25">
      <c r="G186" s="181"/>
    </row>
    <row r="187" ht="11.25">
      <c r="G187" s="181"/>
    </row>
    <row r="188" ht="11.25">
      <c r="G188" s="181"/>
    </row>
    <row r="189" ht="11.25">
      <c r="G189" s="181"/>
    </row>
    <row r="190" ht="11.25">
      <c r="G190" s="181"/>
    </row>
    <row r="191" ht="11.25">
      <c r="G191" s="181"/>
    </row>
    <row r="192" ht="11.25">
      <c r="G192" s="181"/>
    </row>
    <row r="193" ht="11.25">
      <c r="G193" s="181"/>
    </row>
    <row r="194" ht="11.25">
      <c r="G194" s="181"/>
    </row>
    <row r="195" ht="11.25">
      <c r="G195" s="181"/>
    </row>
    <row r="196" ht="11.25">
      <c r="G196" s="181"/>
    </row>
    <row r="197" ht="11.25">
      <c r="G197" s="181"/>
    </row>
    <row r="198" ht="11.25">
      <c r="G198" s="181"/>
    </row>
    <row r="199" ht="11.25">
      <c r="G199" s="181"/>
    </row>
    <row r="200" ht="11.25">
      <c r="G200" s="181"/>
    </row>
    <row r="201" ht="11.25">
      <c r="G201" s="181"/>
    </row>
    <row r="202" ht="11.25">
      <c r="G202" s="181"/>
    </row>
    <row r="203" ht="11.25">
      <c r="G203" s="181"/>
    </row>
    <row r="204" ht="11.25">
      <c r="G204" s="181"/>
    </row>
    <row r="205" ht="11.25">
      <c r="G205" s="181"/>
    </row>
    <row r="206" ht="11.25">
      <c r="G206" s="181"/>
    </row>
    <row r="207" ht="11.25">
      <c r="G207" s="181"/>
    </row>
    <row r="208" ht="11.25">
      <c r="G208" s="181"/>
    </row>
    <row r="209" ht="11.25">
      <c r="G209" s="181"/>
    </row>
    <row r="210" ht="11.25">
      <c r="G210" s="181"/>
    </row>
    <row r="211" ht="11.25">
      <c r="G211" s="181"/>
    </row>
    <row r="212" ht="11.25">
      <c r="G212" s="181"/>
    </row>
    <row r="213" ht="11.25">
      <c r="G213" s="181"/>
    </row>
    <row r="214" ht="11.25">
      <c r="G214" s="181"/>
    </row>
    <row r="215" ht="11.25">
      <c r="G215" s="181"/>
    </row>
    <row r="216" ht="11.25">
      <c r="G216" s="181"/>
    </row>
    <row r="217" ht="11.25">
      <c r="G217" s="181"/>
    </row>
    <row r="218" ht="11.25">
      <c r="G218" s="181"/>
    </row>
    <row r="219" ht="11.25">
      <c r="G219" s="181"/>
    </row>
    <row r="220" ht="11.25">
      <c r="G220" s="181"/>
    </row>
    <row r="221" ht="11.25">
      <c r="G221" s="181"/>
    </row>
    <row r="222" ht="11.25">
      <c r="G222" s="181"/>
    </row>
    <row r="223" ht="11.25">
      <c r="G223" s="181"/>
    </row>
    <row r="224" ht="11.25">
      <c r="G224" s="181"/>
    </row>
    <row r="225" ht="11.25">
      <c r="G225" s="181"/>
    </row>
    <row r="226" ht="11.25">
      <c r="G226" s="181"/>
    </row>
    <row r="227" ht="11.25">
      <c r="G227" s="181"/>
    </row>
    <row r="228" ht="11.25">
      <c r="G228" s="181"/>
    </row>
    <row r="229" ht="11.25">
      <c r="G229" s="181"/>
    </row>
    <row r="230" ht="11.25">
      <c r="G230" s="181"/>
    </row>
    <row r="231" ht="11.25">
      <c r="G231" s="181"/>
    </row>
    <row r="232" ht="11.25">
      <c r="G232" s="181"/>
    </row>
    <row r="233" ht="11.25">
      <c r="G233" s="181"/>
    </row>
    <row r="234" ht="11.25">
      <c r="G234" s="181"/>
    </row>
    <row r="235" ht="11.25">
      <c r="G235" s="181"/>
    </row>
    <row r="236" ht="11.25">
      <c r="G236" s="181"/>
    </row>
    <row r="237" ht="11.25">
      <c r="G237" s="181"/>
    </row>
    <row r="238" ht="11.25">
      <c r="G238" s="181"/>
    </row>
    <row r="239" ht="11.25">
      <c r="G239" s="181"/>
    </row>
    <row r="240" ht="11.25">
      <c r="G240" s="181"/>
    </row>
    <row r="241" ht="11.25">
      <c r="G241" s="181"/>
    </row>
    <row r="242" ht="11.25">
      <c r="G242" s="181"/>
    </row>
    <row r="243" ht="11.25">
      <c r="G243" s="181"/>
    </row>
    <row r="244" ht="11.25">
      <c r="G244" s="181"/>
    </row>
    <row r="245" ht="11.25">
      <c r="G245" s="181"/>
    </row>
    <row r="246" ht="11.25">
      <c r="G246" s="181"/>
    </row>
    <row r="247" ht="11.25">
      <c r="G247" s="181"/>
    </row>
    <row r="248" ht="11.25">
      <c r="G248" s="181"/>
    </row>
    <row r="249" ht="11.25">
      <c r="G249" s="181"/>
    </row>
    <row r="250" ht="11.25">
      <c r="G250" s="181"/>
    </row>
    <row r="251" ht="11.25">
      <c r="G251" s="181"/>
    </row>
    <row r="252" ht="11.25">
      <c r="G252" s="181"/>
    </row>
    <row r="253" ht="11.25">
      <c r="G253" s="181"/>
    </row>
    <row r="254" ht="11.25">
      <c r="G254" s="181"/>
    </row>
    <row r="255" ht="11.25">
      <c r="G255" s="181"/>
    </row>
    <row r="256" ht="11.25">
      <c r="G256" s="181"/>
    </row>
    <row r="257" ht="11.25">
      <c r="G257" s="181"/>
    </row>
    <row r="258" ht="11.25">
      <c r="G258" s="181"/>
    </row>
    <row r="259" ht="11.25">
      <c r="G259" s="181"/>
    </row>
    <row r="260" ht="11.25">
      <c r="G260" s="181"/>
    </row>
    <row r="261" ht="11.25">
      <c r="G261" s="181"/>
    </row>
    <row r="262" ht="11.25">
      <c r="G262" s="181"/>
    </row>
    <row r="263" ht="11.25">
      <c r="G263" s="181"/>
    </row>
    <row r="264" ht="11.25">
      <c r="G264" s="181"/>
    </row>
    <row r="265" ht="11.25">
      <c r="G265" s="181"/>
    </row>
    <row r="266" ht="11.25">
      <c r="G266" s="181"/>
    </row>
    <row r="267" ht="11.25">
      <c r="G267" s="181"/>
    </row>
    <row r="268" ht="11.25">
      <c r="G268" s="181"/>
    </row>
    <row r="269" ht="11.25">
      <c r="G269" s="181"/>
    </row>
    <row r="270" ht="11.25">
      <c r="G270" s="181"/>
    </row>
    <row r="271" ht="11.25">
      <c r="G271" s="181"/>
    </row>
    <row r="272" ht="11.25">
      <c r="G272" s="181"/>
    </row>
    <row r="273" ht="11.25">
      <c r="G273" s="181"/>
    </row>
    <row r="274" ht="11.25">
      <c r="G274" s="181"/>
    </row>
    <row r="275" ht="11.25">
      <c r="G275" s="181"/>
    </row>
    <row r="276" ht="11.25">
      <c r="G276" s="181"/>
    </row>
    <row r="277" ht="11.25">
      <c r="G277" s="181"/>
    </row>
    <row r="278" ht="11.25">
      <c r="G278" s="181"/>
    </row>
    <row r="279" ht="11.25">
      <c r="G279" s="181"/>
    </row>
    <row r="280" ht="11.25">
      <c r="G280" s="181"/>
    </row>
    <row r="281" ht="11.25">
      <c r="G281" s="181"/>
    </row>
    <row r="282" ht="11.25">
      <c r="G282" s="181"/>
    </row>
    <row r="283" ht="11.25">
      <c r="G283" s="181"/>
    </row>
    <row r="284" ht="11.25">
      <c r="G284" s="181"/>
    </row>
    <row r="285" ht="11.25">
      <c r="G285" s="181"/>
    </row>
    <row r="286" ht="11.25">
      <c r="G286" s="181"/>
    </row>
    <row r="287" ht="11.25">
      <c r="G287" s="181"/>
    </row>
    <row r="288" ht="11.25">
      <c r="G288" s="181"/>
    </row>
    <row r="289" ht="11.25">
      <c r="G289" s="181"/>
    </row>
    <row r="290" ht="11.25">
      <c r="G290" s="181"/>
    </row>
    <row r="291" ht="11.25">
      <c r="G291" s="181"/>
    </row>
    <row r="292" ht="11.25">
      <c r="G292" s="181"/>
    </row>
    <row r="293" ht="11.25">
      <c r="G293" s="181"/>
    </row>
    <row r="294" ht="11.25">
      <c r="G294" s="181"/>
    </row>
    <row r="295" ht="11.25">
      <c r="G295" s="181"/>
    </row>
    <row r="296" ht="11.25">
      <c r="G296" s="181"/>
    </row>
    <row r="297" ht="11.25">
      <c r="G297" s="181"/>
    </row>
    <row r="298" ht="11.25">
      <c r="G298" s="181"/>
    </row>
    <row r="299" ht="11.25">
      <c r="G299" s="181"/>
    </row>
    <row r="300" ht="11.25">
      <c r="G300" s="181"/>
    </row>
    <row r="301" ht="11.25">
      <c r="G301" s="181"/>
    </row>
    <row r="302" ht="11.25">
      <c r="G302" s="181"/>
    </row>
    <row r="303" ht="11.25">
      <c r="G303" s="181"/>
    </row>
    <row r="304" ht="11.25">
      <c r="G304" s="181"/>
    </row>
    <row r="305" ht="11.25">
      <c r="G305" s="181"/>
    </row>
    <row r="306" ht="11.25">
      <c r="G306" s="181"/>
    </row>
    <row r="307" ht="11.25">
      <c r="G307" s="181"/>
    </row>
    <row r="308" ht="11.25">
      <c r="G308" s="181"/>
    </row>
    <row r="309" ht="11.25">
      <c r="G309" s="181"/>
    </row>
    <row r="310" ht="11.25">
      <c r="G310" s="181"/>
    </row>
    <row r="311" ht="11.25">
      <c r="G311" s="181"/>
    </row>
    <row r="312" ht="11.25">
      <c r="G312" s="181"/>
    </row>
    <row r="313" ht="11.25">
      <c r="G313" s="181"/>
    </row>
    <row r="314" ht="11.25">
      <c r="G314" s="181"/>
    </row>
    <row r="315" ht="11.25">
      <c r="G315" s="181"/>
    </row>
    <row r="316" ht="11.25">
      <c r="G316" s="181"/>
    </row>
    <row r="317" ht="11.25">
      <c r="G317" s="181"/>
    </row>
    <row r="318" ht="11.25">
      <c r="G318" s="181"/>
    </row>
    <row r="319" ht="11.25">
      <c r="G319" s="181"/>
    </row>
    <row r="320" ht="11.25">
      <c r="G320" s="181"/>
    </row>
    <row r="321" ht="11.25">
      <c r="G321" s="181"/>
    </row>
    <row r="322" ht="11.25">
      <c r="G322" s="181"/>
    </row>
    <row r="323" ht="11.25">
      <c r="G323" s="181"/>
    </row>
    <row r="324" ht="11.25">
      <c r="G324" s="181"/>
    </row>
    <row r="325" ht="11.25">
      <c r="G325" s="181"/>
    </row>
    <row r="326" ht="11.25">
      <c r="G326" s="181"/>
    </row>
    <row r="327" ht="11.25">
      <c r="G327" s="181"/>
    </row>
    <row r="328" ht="11.25">
      <c r="G328" s="181"/>
    </row>
    <row r="329" ht="11.25">
      <c r="G329" s="181"/>
    </row>
    <row r="330" ht="11.25">
      <c r="G330" s="181"/>
    </row>
    <row r="331" ht="11.25">
      <c r="G331" s="181"/>
    </row>
    <row r="332" ht="11.25">
      <c r="G332" s="181"/>
    </row>
    <row r="333" ht="11.25">
      <c r="G333" s="181"/>
    </row>
    <row r="334" ht="11.25">
      <c r="G334" s="181"/>
    </row>
    <row r="335" ht="11.25">
      <c r="G335" s="181"/>
    </row>
    <row r="336" ht="11.25">
      <c r="G336" s="181"/>
    </row>
    <row r="337" ht="11.25">
      <c r="G337" s="181"/>
    </row>
    <row r="338" ht="11.25">
      <c r="G338" s="181"/>
    </row>
    <row r="339" ht="11.25">
      <c r="G339" s="181"/>
    </row>
    <row r="340" ht="11.25">
      <c r="G340" s="181"/>
    </row>
    <row r="341" ht="11.25">
      <c r="G341" s="181"/>
    </row>
    <row r="342" ht="11.25">
      <c r="G342" s="181"/>
    </row>
    <row r="343" ht="11.25">
      <c r="G343" s="181"/>
    </row>
    <row r="344" ht="11.25">
      <c r="G344" s="181"/>
    </row>
    <row r="345" ht="11.25">
      <c r="G345" s="181"/>
    </row>
    <row r="346" ht="11.25">
      <c r="G346" s="181"/>
    </row>
    <row r="347" ht="11.25">
      <c r="G347" s="181"/>
    </row>
    <row r="348" ht="11.25">
      <c r="G348" s="181"/>
    </row>
    <row r="349" ht="11.25">
      <c r="G349" s="181"/>
    </row>
    <row r="350" ht="11.25">
      <c r="G350" s="181"/>
    </row>
    <row r="351" ht="11.25">
      <c r="G351" s="181"/>
    </row>
    <row r="352" ht="11.25">
      <c r="G352" s="181"/>
    </row>
    <row r="353" ht="11.25">
      <c r="G353" s="181"/>
    </row>
    <row r="354" ht="11.25">
      <c r="G354" s="181"/>
    </row>
    <row r="355" ht="11.25">
      <c r="G355" s="181"/>
    </row>
    <row r="356" ht="11.25">
      <c r="G356" s="181"/>
    </row>
    <row r="357" ht="11.25">
      <c r="G357" s="181"/>
    </row>
    <row r="358" ht="11.25">
      <c r="G358" s="181"/>
    </row>
    <row r="359" ht="11.25">
      <c r="G359" s="181"/>
    </row>
    <row r="360" ht="11.25">
      <c r="G360" s="181"/>
    </row>
    <row r="361" ht="11.25">
      <c r="G361" s="181"/>
    </row>
    <row r="362" ht="11.25">
      <c r="G362" s="181"/>
    </row>
    <row r="363" ht="11.25">
      <c r="G363" s="181"/>
    </row>
    <row r="364" ht="11.25">
      <c r="G364" s="181"/>
    </row>
    <row r="365" ht="11.25">
      <c r="G365" s="181"/>
    </row>
    <row r="366" ht="11.25">
      <c r="G366" s="181"/>
    </row>
    <row r="367" ht="11.25">
      <c r="G367" s="181"/>
    </row>
    <row r="368" ht="11.25">
      <c r="G368" s="181"/>
    </row>
    <row r="369" ht="11.25">
      <c r="G369" s="181"/>
    </row>
    <row r="370" ht="11.25">
      <c r="G370" s="181"/>
    </row>
    <row r="371" ht="11.25">
      <c r="G371" s="181"/>
    </row>
    <row r="372" ht="11.25">
      <c r="G372" s="181"/>
    </row>
    <row r="373" ht="11.25">
      <c r="G373" s="181"/>
    </row>
    <row r="374" ht="11.25">
      <c r="G374" s="181"/>
    </row>
    <row r="375" ht="11.25">
      <c r="G375" s="181"/>
    </row>
    <row r="376" ht="11.25">
      <c r="G376" s="181"/>
    </row>
    <row r="377" ht="11.25">
      <c r="G377" s="181"/>
    </row>
    <row r="378" ht="11.25">
      <c r="G378" s="181"/>
    </row>
    <row r="379" ht="11.25">
      <c r="G379" s="181"/>
    </row>
    <row r="380" ht="11.25">
      <c r="G380" s="181"/>
    </row>
    <row r="381" ht="11.25">
      <c r="G381" s="181"/>
    </row>
    <row r="382" ht="11.25">
      <c r="G382" s="181"/>
    </row>
    <row r="383" ht="11.25">
      <c r="G383" s="181"/>
    </row>
    <row r="384" ht="11.25">
      <c r="G384" s="181"/>
    </row>
    <row r="385" ht="11.25">
      <c r="G385" s="181"/>
    </row>
    <row r="386" ht="11.25">
      <c r="G386" s="181"/>
    </row>
    <row r="387" ht="11.25">
      <c r="G387" s="181"/>
    </row>
    <row r="388" ht="11.25">
      <c r="G388" s="181"/>
    </row>
    <row r="389" ht="11.25">
      <c r="G389" s="181"/>
    </row>
    <row r="390" ht="11.25">
      <c r="G390" s="181"/>
    </row>
    <row r="391" ht="11.25">
      <c r="G391" s="181"/>
    </row>
    <row r="392" ht="11.25">
      <c r="G392" s="181"/>
    </row>
    <row r="393" ht="11.25">
      <c r="G393" s="181"/>
    </row>
    <row r="394" ht="11.25">
      <c r="G394" s="181"/>
    </row>
    <row r="395" ht="11.25">
      <c r="G395" s="181"/>
    </row>
    <row r="396" ht="11.25">
      <c r="G396" s="181"/>
    </row>
    <row r="397" ht="11.25">
      <c r="G397" s="181"/>
    </row>
    <row r="398" ht="11.25">
      <c r="G398" s="181"/>
    </row>
    <row r="399" ht="11.25">
      <c r="G399" s="181"/>
    </row>
    <row r="400" ht="11.25">
      <c r="G400" s="181"/>
    </row>
    <row r="401" ht="11.25">
      <c r="G401" s="181"/>
    </row>
    <row r="402" ht="11.25">
      <c r="G402" s="181"/>
    </row>
    <row r="403" ht="11.25">
      <c r="G403" s="181"/>
    </row>
    <row r="404" ht="11.25">
      <c r="G404" s="181"/>
    </row>
    <row r="405" ht="11.25">
      <c r="G405" s="181"/>
    </row>
    <row r="406" ht="11.25">
      <c r="G406" s="181"/>
    </row>
    <row r="407" ht="11.25">
      <c r="G407" s="181"/>
    </row>
    <row r="408" ht="11.25">
      <c r="G408" s="181"/>
    </row>
    <row r="409" ht="11.25">
      <c r="G409" s="181"/>
    </row>
    <row r="410" ht="11.25">
      <c r="G410" s="181"/>
    </row>
    <row r="411" ht="11.25">
      <c r="G411" s="181"/>
    </row>
    <row r="412" ht="11.25">
      <c r="G412" s="181"/>
    </row>
    <row r="413" ht="11.25">
      <c r="G413" s="181"/>
    </row>
    <row r="414" ht="11.25">
      <c r="G414" s="181"/>
    </row>
    <row r="415" ht="11.25">
      <c r="G415" s="181"/>
    </row>
    <row r="416" ht="11.25">
      <c r="G416" s="181"/>
    </row>
    <row r="417" ht="11.25">
      <c r="G417" s="181"/>
    </row>
    <row r="418" ht="11.25">
      <c r="G418" s="181"/>
    </row>
    <row r="419" ht="11.25">
      <c r="G419" s="181"/>
    </row>
    <row r="420" ht="11.25">
      <c r="G420" s="181"/>
    </row>
    <row r="421" ht="11.25">
      <c r="G421" s="181"/>
    </row>
    <row r="422" ht="11.25">
      <c r="G422" s="181"/>
    </row>
    <row r="423" ht="11.25">
      <c r="G423" s="181"/>
    </row>
    <row r="424" ht="11.25">
      <c r="G424" s="181"/>
    </row>
    <row r="425" ht="11.25">
      <c r="G425" s="181"/>
    </row>
    <row r="426" ht="11.25">
      <c r="G426" s="181"/>
    </row>
    <row r="427" ht="11.25">
      <c r="G427" s="181"/>
    </row>
    <row r="428" ht="11.25">
      <c r="G428" s="181"/>
    </row>
    <row r="429" ht="11.25">
      <c r="G429" s="181"/>
    </row>
    <row r="430" ht="11.25">
      <c r="G430" s="181"/>
    </row>
    <row r="431" ht="11.25">
      <c r="G431" s="181"/>
    </row>
    <row r="432" ht="11.25">
      <c r="G432" s="181"/>
    </row>
    <row r="433" ht="11.25">
      <c r="G433" s="181"/>
    </row>
    <row r="434" ht="11.25">
      <c r="G434" s="181"/>
    </row>
    <row r="435" ht="11.25">
      <c r="G435" s="181"/>
    </row>
    <row r="436" ht="11.25">
      <c r="G436" s="181"/>
    </row>
    <row r="437" ht="11.25">
      <c r="G437" s="181"/>
    </row>
    <row r="438" ht="11.25">
      <c r="G438" s="181"/>
    </row>
    <row r="439" ht="11.25">
      <c r="G439" s="181"/>
    </row>
    <row r="440" ht="11.25">
      <c r="G440" s="181"/>
    </row>
    <row r="441" ht="11.25">
      <c r="G441" s="181"/>
    </row>
    <row r="442" ht="11.25">
      <c r="G442" s="181"/>
    </row>
    <row r="443" ht="11.25">
      <c r="G443" s="181"/>
    </row>
    <row r="444" ht="11.25">
      <c r="G444" s="181"/>
    </row>
    <row r="445" ht="11.25">
      <c r="G445" s="181"/>
    </row>
    <row r="446" ht="11.25">
      <c r="G446" s="181"/>
    </row>
    <row r="447" ht="11.25">
      <c r="G447" s="181"/>
    </row>
    <row r="448" ht="11.25">
      <c r="G448" s="181"/>
    </row>
    <row r="449" ht="11.25">
      <c r="G449" s="181"/>
    </row>
    <row r="450" ht="11.25">
      <c r="G450" s="181"/>
    </row>
    <row r="451" ht="11.25">
      <c r="G451" s="181"/>
    </row>
    <row r="452" ht="11.25">
      <c r="G452" s="181"/>
    </row>
    <row r="453" ht="11.25">
      <c r="G453" s="181"/>
    </row>
    <row r="454" ht="11.25">
      <c r="G454" s="181"/>
    </row>
    <row r="455" ht="11.25">
      <c r="G455" s="181"/>
    </row>
    <row r="456" ht="11.25">
      <c r="G456" s="181"/>
    </row>
    <row r="457" ht="11.25">
      <c r="G457" s="181"/>
    </row>
    <row r="458" ht="11.25">
      <c r="G458" s="181"/>
    </row>
    <row r="459" ht="11.25">
      <c r="G459" s="181"/>
    </row>
    <row r="460" ht="11.25">
      <c r="G460" s="181"/>
    </row>
    <row r="461" ht="11.25">
      <c r="G461" s="181"/>
    </row>
    <row r="462" ht="11.25">
      <c r="G462" s="181"/>
    </row>
    <row r="463" ht="11.25">
      <c r="G463" s="181"/>
    </row>
    <row r="464" ht="11.25">
      <c r="G464" s="181"/>
    </row>
    <row r="465" ht="11.25">
      <c r="G465" s="181"/>
    </row>
    <row r="466" ht="11.25">
      <c r="G466" s="181"/>
    </row>
    <row r="467" ht="11.25">
      <c r="G467" s="181"/>
    </row>
    <row r="468" ht="11.25">
      <c r="G468" s="181"/>
    </row>
    <row r="469" ht="11.25">
      <c r="G469" s="181"/>
    </row>
    <row r="470" ht="11.25">
      <c r="G470" s="181"/>
    </row>
    <row r="471" ht="11.25">
      <c r="G471" s="181"/>
    </row>
    <row r="472" ht="11.25">
      <c r="G472" s="181"/>
    </row>
    <row r="473" ht="11.25">
      <c r="G473" s="181"/>
    </row>
    <row r="474" ht="11.25">
      <c r="G474" s="181"/>
    </row>
    <row r="475" ht="11.25">
      <c r="G475" s="181"/>
    </row>
    <row r="476" ht="11.25">
      <c r="G476" s="181"/>
    </row>
    <row r="477" ht="11.25">
      <c r="G477" s="181"/>
    </row>
    <row r="478" ht="11.25">
      <c r="G478" s="181"/>
    </row>
    <row r="479" ht="11.25">
      <c r="G479" s="181"/>
    </row>
    <row r="480" ht="11.25">
      <c r="G480" s="181"/>
    </row>
    <row r="481" ht="11.25">
      <c r="G481" s="181"/>
    </row>
    <row r="482" ht="11.25">
      <c r="G482" s="181"/>
    </row>
    <row r="483" ht="11.25">
      <c r="G483" s="181"/>
    </row>
    <row r="484" ht="11.25">
      <c r="G484" s="181"/>
    </row>
    <row r="485" ht="11.25">
      <c r="G485" s="181"/>
    </row>
    <row r="486" ht="11.25">
      <c r="G486" s="181"/>
    </row>
    <row r="487" ht="11.25">
      <c r="G487" s="181"/>
    </row>
    <row r="488" ht="11.25">
      <c r="G488" s="181"/>
    </row>
    <row r="489" ht="11.25">
      <c r="G489" s="181"/>
    </row>
    <row r="490" ht="11.25">
      <c r="G490" s="181"/>
    </row>
    <row r="491" ht="11.25">
      <c r="G491" s="181"/>
    </row>
    <row r="492" ht="11.25">
      <c r="G492" s="181"/>
    </row>
    <row r="493" ht="11.25">
      <c r="G493" s="181"/>
    </row>
    <row r="494" ht="11.25">
      <c r="G494" s="181"/>
    </row>
    <row r="495" ht="11.25">
      <c r="G495" s="181"/>
    </row>
    <row r="496" ht="11.25">
      <c r="G496" s="181"/>
    </row>
    <row r="497" ht="11.25">
      <c r="G497" s="181"/>
    </row>
    <row r="498" ht="11.25">
      <c r="G498" s="181"/>
    </row>
    <row r="499" ht="11.25">
      <c r="G499" s="181"/>
    </row>
    <row r="500" ht="11.25">
      <c r="G500" s="181"/>
    </row>
    <row r="501" ht="11.25">
      <c r="G501" s="181"/>
    </row>
    <row r="502" ht="11.25">
      <c r="G502" s="181"/>
    </row>
    <row r="503" ht="11.25">
      <c r="G503" s="181"/>
    </row>
    <row r="504" ht="11.25">
      <c r="G504" s="181"/>
    </row>
    <row r="505" ht="11.25">
      <c r="G505" s="181"/>
    </row>
    <row r="506" ht="11.25">
      <c r="G506" s="181"/>
    </row>
    <row r="507" ht="11.25">
      <c r="G507" s="181"/>
    </row>
  </sheetData>
  <printOptions horizontalCentered="1"/>
  <pageMargins left="0.5" right="0.5" top="1.25" bottom="0.75" header="0.5" footer="0.5"/>
  <pageSetup firstPageNumber="1" useFirstPageNumber="1" fitToWidth="2"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Electric Plant in Service&amp;RExhibit No. ___(CEP-13)
Page &amp;P+11 of &amp;N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N55"/>
  <sheetViews>
    <sheetView workbookViewId="0" topLeftCell="A1">
      <pane xSplit="5" ySplit="9" topLeftCell="J40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7" sqref="A7:B8"/>
    </sheetView>
  </sheetViews>
  <sheetFormatPr defaultColWidth="9.33203125" defaultRowHeight="11.25"/>
  <cols>
    <col min="1" max="1" width="10.33203125" style="1" customWidth="1"/>
    <col min="2" max="2" width="32" style="8" customWidth="1"/>
    <col min="3" max="3" width="9.5" style="1" customWidth="1"/>
    <col min="4" max="4" width="15.16015625" style="1" customWidth="1"/>
    <col min="5" max="5" width="9.33203125" style="1" customWidth="1"/>
    <col min="6" max="7" width="10.16015625" style="4" bestFit="1" customWidth="1"/>
    <col min="8" max="10" width="10.5" style="4" customWidth="1"/>
    <col min="11" max="11" width="9.16015625" style="4" bestFit="1" customWidth="1"/>
    <col min="12" max="12" width="13.83203125" style="4" bestFit="1" customWidth="1"/>
    <col min="13" max="13" width="13" style="4" bestFit="1" customWidth="1"/>
    <col min="14" max="14" width="11" style="4" customWidth="1"/>
    <col min="15" max="15" width="10.5" style="4" bestFit="1" customWidth="1"/>
    <col min="16" max="16" width="10.16015625" style="4" hidden="1" customWidth="1"/>
    <col min="17" max="17" width="14.16015625" style="4" hidden="1" customWidth="1"/>
    <col min="18" max="18" width="15.5" style="4" hidden="1" customWidth="1"/>
    <col min="19" max="19" width="11.66015625" style="4" hidden="1" customWidth="1"/>
    <col min="20" max="20" width="14" style="4" hidden="1" customWidth="1"/>
    <col min="21" max="21" width="14.5" style="4" hidden="1" customWidth="1"/>
    <col min="22" max="22" width="17" style="4" hidden="1" customWidth="1"/>
    <col min="23" max="23" width="13.83203125" style="4" hidden="1" customWidth="1"/>
    <col min="24" max="24" width="14.16015625" style="4" hidden="1" customWidth="1"/>
    <col min="25" max="25" width="11.5" style="4" hidden="1" customWidth="1"/>
    <col min="26" max="26" width="11.66015625" style="4" hidden="1" customWidth="1"/>
    <col min="27" max="28" width="10.5" style="4" hidden="1" customWidth="1"/>
    <col min="29" max="29" width="19" style="4" customWidth="1"/>
    <col min="30" max="16384" width="9.33203125" style="4" customWidth="1"/>
  </cols>
  <sheetData>
    <row r="1" spans="1:13" ht="10.5">
      <c r="A1" s="1">
        <v>53</v>
      </c>
      <c r="B1" s="2" t="s">
        <v>730</v>
      </c>
      <c r="C1" s="3">
        <v>2</v>
      </c>
      <c r="K1" s="4" t="s">
        <v>731</v>
      </c>
      <c r="L1" s="4" t="s">
        <v>863</v>
      </c>
      <c r="M1" s="4" t="s">
        <v>846</v>
      </c>
    </row>
    <row r="2" spans="1:13" ht="11.25" thickBot="1">
      <c r="A2" s="1">
        <v>3</v>
      </c>
      <c r="B2" s="5" t="s">
        <v>732</v>
      </c>
      <c r="C2" s="6">
        <v>2</v>
      </c>
      <c r="K2" s="127" t="s">
        <v>1152</v>
      </c>
      <c r="L2" s="127" t="s">
        <v>852</v>
      </c>
      <c r="M2" s="109" t="s">
        <v>861</v>
      </c>
    </row>
    <row r="4" spans="1:7" ht="11.25">
      <c r="A4" s="10"/>
      <c r="B4" s="9" t="s">
        <v>823</v>
      </c>
      <c r="D4" s="11"/>
      <c r="E4" s="12"/>
      <c r="F4" s="226"/>
      <c r="G4" s="17"/>
    </row>
    <row r="5" spans="2:5" ht="21">
      <c r="B5" s="9" t="s">
        <v>77</v>
      </c>
      <c r="D5" s="14"/>
      <c r="E5" s="112"/>
    </row>
    <row r="6" spans="2:4" ht="11.25" thickBot="1">
      <c r="B6" s="118" t="s">
        <v>736</v>
      </c>
      <c r="D6" s="16">
        <v>38290</v>
      </c>
    </row>
    <row r="7" spans="1:34" s="24" customFormat="1" ht="21">
      <c r="A7" s="18"/>
      <c r="B7" s="19"/>
      <c r="C7" s="20" t="s">
        <v>738</v>
      </c>
      <c r="D7" s="20" t="s">
        <v>738</v>
      </c>
      <c r="E7" s="20" t="s">
        <v>738</v>
      </c>
      <c r="F7" s="20"/>
      <c r="G7" s="21" t="s">
        <v>739</v>
      </c>
      <c r="H7" s="21" t="s">
        <v>739</v>
      </c>
      <c r="I7" s="21" t="s">
        <v>739</v>
      </c>
      <c r="J7" s="21" t="s">
        <v>739</v>
      </c>
      <c r="K7" s="21" t="s">
        <v>739</v>
      </c>
      <c r="L7" s="21" t="s">
        <v>739</v>
      </c>
      <c r="M7" s="21" t="s">
        <v>739</v>
      </c>
      <c r="N7" s="21" t="s">
        <v>739</v>
      </c>
      <c r="O7" s="22" t="s">
        <v>739</v>
      </c>
      <c r="P7" s="21" t="s">
        <v>740</v>
      </c>
      <c r="Q7" s="23" t="s">
        <v>741</v>
      </c>
      <c r="R7" s="21" t="s">
        <v>741</v>
      </c>
      <c r="S7" s="21" t="s">
        <v>741</v>
      </c>
      <c r="T7" s="21" t="s">
        <v>742</v>
      </c>
      <c r="U7" s="21" t="s">
        <v>742</v>
      </c>
      <c r="V7" s="21" t="s">
        <v>742</v>
      </c>
      <c r="W7" s="21" t="s">
        <v>743</v>
      </c>
      <c r="X7" s="21" t="s">
        <v>744</v>
      </c>
      <c r="Y7" s="21" t="s">
        <v>743</v>
      </c>
      <c r="Z7" s="21" t="s">
        <v>745</v>
      </c>
      <c r="AA7" s="21" t="s">
        <v>746</v>
      </c>
      <c r="AB7" s="21" t="s">
        <v>746</v>
      </c>
      <c r="AC7" s="191"/>
      <c r="AD7" s="191"/>
      <c r="AE7" s="191"/>
      <c r="AF7" s="191"/>
      <c r="AG7" s="191"/>
      <c r="AH7" s="192"/>
    </row>
    <row r="8" spans="1:34" s="24" customFormat="1" ht="11.25">
      <c r="A8" s="25"/>
      <c r="B8" s="26"/>
      <c r="C8" s="27" t="s">
        <v>748</v>
      </c>
      <c r="D8" s="27" t="s">
        <v>866</v>
      </c>
      <c r="E8" s="27"/>
      <c r="F8" s="27" t="s">
        <v>749</v>
      </c>
      <c r="G8" s="28" t="s">
        <v>750</v>
      </c>
      <c r="H8" s="28" t="s">
        <v>751</v>
      </c>
      <c r="I8" s="28" t="s">
        <v>752</v>
      </c>
      <c r="J8" s="28" t="s">
        <v>753</v>
      </c>
      <c r="K8" s="28" t="s">
        <v>754</v>
      </c>
      <c r="L8" s="28" t="s">
        <v>743</v>
      </c>
      <c r="M8" s="28" t="s">
        <v>755</v>
      </c>
      <c r="N8" s="28" t="s">
        <v>756</v>
      </c>
      <c r="O8" s="29" t="s">
        <v>746</v>
      </c>
      <c r="P8" s="28" t="s">
        <v>757</v>
      </c>
      <c r="Q8" s="30" t="s">
        <v>758</v>
      </c>
      <c r="R8" s="28" t="s">
        <v>759</v>
      </c>
      <c r="S8" s="28" t="s">
        <v>760</v>
      </c>
      <c r="T8" s="28" t="s">
        <v>761</v>
      </c>
      <c r="U8" s="28" t="s">
        <v>762</v>
      </c>
      <c r="V8" s="28" t="s">
        <v>763</v>
      </c>
      <c r="W8" s="28" t="s">
        <v>764</v>
      </c>
      <c r="X8" s="28" t="s">
        <v>765</v>
      </c>
      <c r="Y8" s="28" t="s">
        <v>755</v>
      </c>
      <c r="Z8" s="28" t="s">
        <v>766</v>
      </c>
      <c r="AA8" s="28" t="s">
        <v>767</v>
      </c>
      <c r="AB8" s="28" t="s">
        <v>768</v>
      </c>
      <c r="AC8" s="194"/>
      <c r="AD8" s="194"/>
      <c r="AE8" s="194"/>
      <c r="AF8" s="194"/>
      <c r="AG8" s="194"/>
      <c r="AH8" s="195"/>
    </row>
    <row r="9" spans="1:34" s="24" customFormat="1" ht="21.75" thickBot="1">
      <c r="A9" s="31"/>
      <c r="B9" s="32"/>
      <c r="C9" s="33" t="s">
        <v>731</v>
      </c>
      <c r="D9" s="33" t="s">
        <v>863</v>
      </c>
      <c r="E9" s="33" t="s">
        <v>846</v>
      </c>
      <c r="F9" s="33" t="s">
        <v>769</v>
      </c>
      <c r="G9" s="35"/>
      <c r="H9" s="35"/>
      <c r="I9" s="35"/>
      <c r="J9" s="35"/>
      <c r="K9" s="35"/>
      <c r="L9" s="35"/>
      <c r="M9" s="35"/>
      <c r="N9" s="35"/>
      <c r="O9" s="36"/>
      <c r="P9" s="35">
        <v>7</v>
      </c>
      <c r="Q9" s="37">
        <v>24</v>
      </c>
      <c r="R9" s="35" t="s">
        <v>770</v>
      </c>
      <c r="S9" s="35">
        <v>26</v>
      </c>
      <c r="T9" s="35">
        <v>31</v>
      </c>
      <c r="U9" s="35">
        <v>35</v>
      </c>
      <c r="V9" s="35">
        <v>43</v>
      </c>
      <c r="W9" s="35">
        <v>449</v>
      </c>
      <c r="X9" s="35">
        <v>49</v>
      </c>
      <c r="Y9" s="35">
        <v>449</v>
      </c>
      <c r="Z9" s="35" t="s">
        <v>771</v>
      </c>
      <c r="AA9" s="35" t="s">
        <v>772</v>
      </c>
      <c r="AB9" s="35" t="s">
        <v>772</v>
      </c>
      <c r="AC9" s="196"/>
      <c r="AD9" s="196"/>
      <c r="AE9" s="196"/>
      <c r="AF9" s="196"/>
      <c r="AG9" s="196"/>
      <c r="AH9" s="197"/>
    </row>
    <row r="10" spans="1:30" s="8" customFormat="1" ht="10.5">
      <c r="A10" s="109"/>
      <c r="B10" s="109" t="s">
        <v>78</v>
      </c>
      <c r="C10" s="109"/>
      <c r="D10" s="109"/>
      <c r="E10" s="10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41"/>
      <c r="AC10" s="41"/>
      <c r="AD10" s="41"/>
    </row>
    <row r="11" spans="1:40" s="8" customFormat="1" ht="11.25">
      <c r="A11" s="109"/>
      <c r="B11" s="91"/>
      <c r="C11" s="109"/>
      <c r="D11" s="109"/>
      <c r="E11" s="10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/>
      <c r="AI11"/>
      <c r="AJ11"/>
      <c r="AK11"/>
      <c r="AL11"/>
      <c r="AM11"/>
      <c r="AN11"/>
    </row>
    <row r="12" spans="1:40" s="8" customFormat="1" ht="11.25">
      <c r="A12" s="109"/>
      <c r="B12" s="91" t="s">
        <v>79</v>
      </c>
      <c r="C12" s="109"/>
      <c r="D12" s="109"/>
      <c r="E12" s="10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/>
      <c r="AI12"/>
      <c r="AJ12"/>
      <c r="AK12"/>
      <c r="AL12"/>
      <c r="AM12"/>
      <c r="AN12"/>
    </row>
    <row r="13" spans="1:40" s="8" customFormat="1" ht="11.25">
      <c r="A13" s="109"/>
      <c r="B13" s="91"/>
      <c r="C13" s="109"/>
      <c r="D13" s="109"/>
      <c r="E13" s="10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/>
      <c r="AI13"/>
      <c r="AJ13"/>
      <c r="AK13"/>
      <c r="AL13"/>
      <c r="AM13"/>
      <c r="AN13"/>
    </row>
    <row r="14" spans="1:40" s="8" customFormat="1" ht="11.25">
      <c r="A14" s="109">
        <v>1</v>
      </c>
      <c r="B14" s="132" t="s">
        <v>80</v>
      </c>
      <c r="C14" s="121" t="s">
        <v>81</v>
      </c>
      <c r="D14" s="127" t="s">
        <v>933</v>
      </c>
      <c r="E14" s="127" t="s">
        <v>852</v>
      </c>
      <c r="F14" s="39">
        <v>8906980</v>
      </c>
      <c r="G14" s="39">
        <v>4693570.947737652</v>
      </c>
      <c r="H14" s="39">
        <v>1076695.8540049484</v>
      </c>
      <c r="I14" s="39">
        <v>1286292.6858737546</v>
      </c>
      <c r="J14" s="39">
        <v>840465.2913914081</v>
      </c>
      <c r="K14" s="39">
        <v>780399.9269753337</v>
      </c>
      <c r="L14" s="39">
        <v>7.839514147523793E-18</v>
      </c>
      <c r="M14" s="39">
        <v>192479.67634518433</v>
      </c>
      <c r="N14" s="39">
        <v>33683.427680822235</v>
      </c>
      <c r="O14" s="39">
        <v>3392.189990896589</v>
      </c>
      <c r="P14" s="39">
        <v>4693570.947737652</v>
      </c>
      <c r="Q14" s="39">
        <v>1076695.8540049484</v>
      </c>
      <c r="R14" s="39">
        <v>1286292.6858737546</v>
      </c>
      <c r="S14" s="39">
        <v>840465.2913914081</v>
      </c>
      <c r="T14" s="39">
        <v>711206.4842707334</v>
      </c>
      <c r="U14" s="39">
        <v>1758.8026505751027</v>
      </c>
      <c r="V14" s="39">
        <v>67434.6400540252</v>
      </c>
      <c r="W14" s="39">
        <v>4.437340885361732E-19</v>
      </c>
      <c r="X14" s="39">
        <v>192479.67634518433</v>
      </c>
      <c r="Y14" s="39">
        <v>7.39578005898762E-18</v>
      </c>
      <c r="Z14" s="39">
        <v>33683.427680822235</v>
      </c>
      <c r="AA14" s="39">
        <v>0</v>
      </c>
      <c r="AB14" s="39">
        <v>3392.189990896589</v>
      </c>
      <c r="AC14" s="39"/>
      <c r="AD14" s="39"/>
      <c r="AE14" s="39"/>
      <c r="AF14" s="39"/>
      <c r="AG14" s="39"/>
      <c r="AH14"/>
      <c r="AI14"/>
      <c r="AJ14"/>
      <c r="AK14"/>
      <c r="AL14"/>
      <c r="AM14"/>
      <c r="AN14"/>
    </row>
    <row r="15" spans="1:40" s="8" customFormat="1" ht="21">
      <c r="A15" s="109">
        <v>2</v>
      </c>
      <c r="B15" s="132" t="s">
        <v>82</v>
      </c>
      <c r="C15" s="121" t="s">
        <v>81</v>
      </c>
      <c r="D15" s="127" t="s">
        <v>933</v>
      </c>
      <c r="E15" s="127" t="s">
        <v>859</v>
      </c>
      <c r="F15" s="39">
        <v>1870465.8</v>
      </c>
      <c r="G15" s="39">
        <v>1120655.9143740244</v>
      </c>
      <c r="H15" s="39">
        <v>205582.10758154365</v>
      </c>
      <c r="I15" s="39">
        <v>239110.23978684697</v>
      </c>
      <c r="J15" s="39">
        <v>150558.76364353503</v>
      </c>
      <c r="K15" s="39">
        <v>123484.93800974963</v>
      </c>
      <c r="L15" s="39">
        <v>0</v>
      </c>
      <c r="M15" s="39">
        <v>26918.22329268177</v>
      </c>
      <c r="N15" s="39">
        <v>3489.0266263860035</v>
      </c>
      <c r="O15" s="39">
        <v>666.5866852324414</v>
      </c>
      <c r="P15" s="39">
        <v>1120655.9143740244</v>
      </c>
      <c r="Q15" s="39">
        <v>205582.10758154365</v>
      </c>
      <c r="R15" s="39">
        <v>239110.23978684697</v>
      </c>
      <c r="S15" s="39">
        <v>150558.76364353503</v>
      </c>
      <c r="T15" s="39">
        <v>123483.46543238903</v>
      </c>
      <c r="U15" s="39">
        <v>1.4725773606018584</v>
      </c>
      <c r="V15" s="39">
        <v>0</v>
      </c>
      <c r="W15" s="39">
        <v>0</v>
      </c>
      <c r="X15" s="39">
        <v>26918.22329268177</v>
      </c>
      <c r="Y15" s="39">
        <v>0</v>
      </c>
      <c r="Z15" s="39">
        <v>3489.0266263860035</v>
      </c>
      <c r="AA15" s="39">
        <v>0</v>
      </c>
      <c r="AB15" s="39">
        <v>666.5866852324414</v>
      </c>
      <c r="AC15" s="39"/>
      <c r="AD15" s="39"/>
      <c r="AE15" s="39"/>
      <c r="AF15" s="39"/>
      <c r="AG15" s="39"/>
      <c r="AH15"/>
      <c r="AI15"/>
      <c r="AJ15"/>
      <c r="AK15"/>
      <c r="AL15"/>
      <c r="AM15"/>
      <c r="AN15"/>
    </row>
    <row r="16" spans="1:40" s="8" customFormat="1" ht="21">
      <c r="A16" s="109">
        <v>3</v>
      </c>
      <c r="B16" s="132" t="s">
        <v>83</v>
      </c>
      <c r="C16" s="121" t="s">
        <v>81</v>
      </c>
      <c r="D16" s="127" t="s">
        <v>933</v>
      </c>
      <c r="E16" s="127" t="s">
        <v>847</v>
      </c>
      <c r="F16" s="39">
        <v>7036514.2</v>
      </c>
      <c r="G16" s="39">
        <v>3572915.0333636277</v>
      </c>
      <c r="H16" s="39">
        <v>871113.7464234047</v>
      </c>
      <c r="I16" s="39">
        <v>1047182.4460869076</v>
      </c>
      <c r="J16" s="39">
        <v>689906.5277478731</v>
      </c>
      <c r="K16" s="39">
        <v>656914.9889655841</v>
      </c>
      <c r="L16" s="39">
        <v>7.839514147523793E-18</v>
      </c>
      <c r="M16" s="39">
        <v>165561.45305250256</v>
      </c>
      <c r="N16" s="39">
        <v>30194.401054436228</v>
      </c>
      <c r="O16" s="39">
        <v>2725.6033056641472</v>
      </c>
      <c r="P16" s="39">
        <v>3572915.0333636277</v>
      </c>
      <c r="Q16" s="39">
        <v>871113.7464234047</v>
      </c>
      <c r="R16" s="39">
        <v>1047182.4460869076</v>
      </c>
      <c r="S16" s="39">
        <v>689906.5277478731</v>
      </c>
      <c r="T16" s="39">
        <v>587723.0188383444</v>
      </c>
      <c r="U16" s="39">
        <v>1757.3300732145008</v>
      </c>
      <c r="V16" s="39">
        <v>67434.6400540252</v>
      </c>
      <c r="W16" s="39">
        <v>4.437340885361732E-19</v>
      </c>
      <c r="X16" s="39">
        <v>165561.45305250256</v>
      </c>
      <c r="Y16" s="39">
        <v>7.39578005898762E-18</v>
      </c>
      <c r="Z16" s="39">
        <v>30194.401054436228</v>
      </c>
      <c r="AA16" s="39">
        <v>0</v>
      </c>
      <c r="AB16" s="39">
        <v>2725.6033056641472</v>
      </c>
      <c r="AC16" s="39"/>
      <c r="AD16" s="39"/>
      <c r="AE16" s="39"/>
      <c r="AF16" s="39"/>
      <c r="AG16" s="39"/>
      <c r="AH16"/>
      <c r="AI16"/>
      <c r="AJ16"/>
      <c r="AK16"/>
      <c r="AL16"/>
      <c r="AM16"/>
      <c r="AN16"/>
    </row>
    <row r="17" spans="1:40" s="8" customFormat="1" ht="11.25">
      <c r="A17" s="109"/>
      <c r="B17" s="132"/>
      <c r="C17" s="121"/>
      <c r="D17" s="127"/>
      <c r="E17" s="12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/>
      <c r="AI17"/>
      <c r="AJ17"/>
      <c r="AK17"/>
      <c r="AL17"/>
      <c r="AM17"/>
      <c r="AN17"/>
    </row>
    <row r="18" spans="1:40" s="8" customFormat="1" ht="11.25">
      <c r="A18" s="109">
        <v>4</v>
      </c>
      <c r="B18" s="130" t="s">
        <v>84</v>
      </c>
      <c r="C18" s="127" t="s">
        <v>85</v>
      </c>
      <c r="D18" s="127" t="s">
        <v>936</v>
      </c>
      <c r="E18" s="127" t="s">
        <v>852</v>
      </c>
      <c r="F18" s="39">
        <v>1233818</v>
      </c>
      <c r="G18" s="39">
        <v>612810.414795222</v>
      </c>
      <c r="H18" s="39">
        <v>140436.22915139113</v>
      </c>
      <c r="I18" s="39">
        <v>167756.6778367421</v>
      </c>
      <c r="J18" s="39">
        <v>109596.85719768598</v>
      </c>
      <c r="K18" s="39">
        <v>101719.56702082044</v>
      </c>
      <c r="L18" s="39">
        <v>67358.03409682603</v>
      </c>
      <c r="M18" s="39">
        <v>25078.646815199267</v>
      </c>
      <c r="N18" s="39">
        <v>4385.344835912317</v>
      </c>
      <c r="O18" s="39">
        <v>4676.2282502006165</v>
      </c>
      <c r="P18" s="39">
        <v>612810.414795222</v>
      </c>
      <c r="Q18" s="39">
        <v>140436.22915139113</v>
      </c>
      <c r="R18" s="39">
        <v>167756.6778367421</v>
      </c>
      <c r="S18" s="39">
        <v>109596.85719768598</v>
      </c>
      <c r="T18" s="39">
        <v>92730.72632402951</v>
      </c>
      <c r="U18" s="39">
        <v>228.48796996634073</v>
      </c>
      <c r="V18" s="39">
        <v>8760.352726824598</v>
      </c>
      <c r="W18" s="39">
        <v>3806.1332465648416</v>
      </c>
      <c r="X18" s="39">
        <v>25078.646815199267</v>
      </c>
      <c r="Y18" s="39">
        <v>63551.90085026119</v>
      </c>
      <c r="Z18" s="39">
        <v>4385.344835912317</v>
      </c>
      <c r="AA18" s="39">
        <v>4233.724305590497</v>
      </c>
      <c r="AB18" s="39">
        <v>442.5039446101192</v>
      </c>
      <c r="AC18" s="39"/>
      <c r="AD18" s="39"/>
      <c r="AE18" s="39"/>
      <c r="AF18" s="39"/>
      <c r="AG18" s="39"/>
      <c r="AH18"/>
      <c r="AI18"/>
      <c r="AJ18"/>
      <c r="AK18"/>
      <c r="AL18"/>
      <c r="AM18"/>
      <c r="AN18"/>
    </row>
    <row r="19" spans="1:40" s="8" customFormat="1" ht="21">
      <c r="A19" s="109">
        <v>5</v>
      </c>
      <c r="B19" s="130" t="s">
        <v>86</v>
      </c>
      <c r="C19" s="127" t="s">
        <v>85</v>
      </c>
      <c r="D19" s="127" t="s">
        <v>936</v>
      </c>
      <c r="E19" s="127" t="s">
        <v>859</v>
      </c>
      <c r="F19" s="39">
        <v>259101.78</v>
      </c>
      <c r="G19" s="39">
        <v>148657.3336760274</v>
      </c>
      <c r="H19" s="39">
        <v>27270.893387147666</v>
      </c>
      <c r="I19" s="39">
        <v>31718.469733150185</v>
      </c>
      <c r="J19" s="39">
        <v>19971.93257781455</v>
      </c>
      <c r="K19" s="39">
        <v>16380.533398543417</v>
      </c>
      <c r="L19" s="39">
        <v>10325.6193715499</v>
      </c>
      <c r="M19" s="39">
        <v>3570.7582056720908</v>
      </c>
      <c r="N19" s="39">
        <v>462.8266256845899</v>
      </c>
      <c r="O19" s="39">
        <v>743.4130244101481</v>
      </c>
      <c r="P19" s="39">
        <v>148657.3336760274</v>
      </c>
      <c r="Q19" s="39">
        <v>27270.893387147666</v>
      </c>
      <c r="R19" s="39">
        <v>31718.469733150185</v>
      </c>
      <c r="S19" s="39">
        <v>19971.93257781455</v>
      </c>
      <c r="T19" s="39">
        <v>16380.338058099262</v>
      </c>
      <c r="U19" s="39">
        <v>0.19534044415500418</v>
      </c>
      <c r="V19" s="39">
        <v>0</v>
      </c>
      <c r="W19" s="39">
        <v>577.9706220824279</v>
      </c>
      <c r="X19" s="39">
        <v>3570.7582056720908</v>
      </c>
      <c r="Y19" s="39">
        <v>9747.648749467471</v>
      </c>
      <c r="Z19" s="39">
        <v>462.8266256845899</v>
      </c>
      <c r="AA19" s="39">
        <v>654.9889166893162</v>
      </c>
      <c r="AB19" s="39">
        <v>88.42410772083187</v>
      </c>
      <c r="AC19" s="39"/>
      <c r="AD19" s="39"/>
      <c r="AE19" s="39"/>
      <c r="AF19" s="39"/>
      <c r="AG19" s="39"/>
      <c r="AH19"/>
      <c r="AI19"/>
      <c r="AJ19"/>
      <c r="AK19"/>
      <c r="AL19"/>
      <c r="AM19"/>
      <c r="AN19"/>
    </row>
    <row r="20" spans="1:40" s="8" customFormat="1" ht="21">
      <c r="A20" s="109">
        <v>6</v>
      </c>
      <c r="B20" s="130" t="s">
        <v>87</v>
      </c>
      <c r="C20" s="127" t="s">
        <v>85</v>
      </c>
      <c r="D20" s="127" t="s">
        <v>936</v>
      </c>
      <c r="E20" s="127" t="s">
        <v>847</v>
      </c>
      <c r="F20" s="39">
        <v>974716.22</v>
      </c>
      <c r="G20" s="39">
        <v>464153.0811191946</v>
      </c>
      <c r="H20" s="39">
        <v>113165.33576424347</v>
      </c>
      <c r="I20" s="39">
        <v>136038.20810359193</v>
      </c>
      <c r="J20" s="39">
        <v>89624.92461987142</v>
      </c>
      <c r="K20" s="39">
        <v>85339.03362227703</v>
      </c>
      <c r="L20" s="39">
        <v>57032.41472527613</v>
      </c>
      <c r="M20" s="39">
        <v>21507.888609527177</v>
      </c>
      <c r="N20" s="39">
        <v>3922.518210227727</v>
      </c>
      <c r="O20" s="39">
        <v>3932.8152257904685</v>
      </c>
      <c r="P20" s="39">
        <v>464153.0811191946</v>
      </c>
      <c r="Q20" s="39">
        <v>113165.33576424347</v>
      </c>
      <c r="R20" s="39">
        <v>136038.20810359193</v>
      </c>
      <c r="S20" s="39">
        <v>89624.92461987142</v>
      </c>
      <c r="T20" s="39">
        <v>76350.38826593025</v>
      </c>
      <c r="U20" s="39">
        <v>228.29262952218573</v>
      </c>
      <c r="V20" s="39">
        <v>8760.352726824598</v>
      </c>
      <c r="W20" s="39">
        <v>3228.162624482414</v>
      </c>
      <c r="X20" s="39">
        <v>21507.888609527177</v>
      </c>
      <c r="Y20" s="39">
        <v>53804.25210079372</v>
      </c>
      <c r="Z20" s="39">
        <v>3922.518210227727</v>
      </c>
      <c r="AA20" s="39">
        <v>3578.735388901181</v>
      </c>
      <c r="AB20" s="39">
        <v>354.0798368892873</v>
      </c>
      <c r="AC20" s="39"/>
      <c r="AD20" s="39"/>
      <c r="AE20" s="39"/>
      <c r="AF20" s="39"/>
      <c r="AG20" s="39"/>
      <c r="AH20"/>
      <c r="AI20"/>
      <c r="AJ20"/>
      <c r="AK20"/>
      <c r="AL20"/>
      <c r="AM20"/>
      <c r="AN20"/>
    </row>
    <row r="21" spans="1:40" s="8" customFormat="1" ht="11.25">
      <c r="A21" s="109"/>
      <c r="B21" s="130"/>
      <c r="C21" s="127"/>
      <c r="D21" s="127"/>
      <c r="E21" s="12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/>
      <c r="AI21"/>
      <c r="AJ21"/>
      <c r="AK21"/>
      <c r="AL21"/>
      <c r="AM21"/>
      <c r="AN21"/>
    </row>
    <row r="22" spans="1:40" s="8" customFormat="1" ht="11.25">
      <c r="A22" s="109">
        <v>7</v>
      </c>
      <c r="B22" s="130" t="s">
        <v>88</v>
      </c>
      <c r="C22" s="127" t="s">
        <v>89</v>
      </c>
      <c r="D22" s="127" t="s">
        <v>964</v>
      </c>
      <c r="E22" s="127" t="s">
        <v>852</v>
      </c>
      <c r="F22" s="39">
        <v>20018676</v>
      </c>
      <c r="G22" s="39">
        <v>13189637.662270628</v>
      </c>
      <c r="H22" s="39">
        <v>2391897.4823314063</v>
      </c>
      <c r="I22" s="39">
        <v>1964869.1018987903</v>
      </c>
      <c r="J22" s="39">
        <v>835133.7702699762</v>
      </c>
      <c r="K22" s="39">
        <v>964170.5286448553</v>
      </c>
      <c r="L22" s="39">
        <v>209344.8055286</v>
      </c>
      <c r="M22" s="39">
        <v>68758.27651626951</v>
      </c>
      <c r="N22" s="39">
        <v>321416.5634719684</v>
      </c>
      <c r="O22" s="39">
        <v>73447.8090675039</v>
      </c>
      <c r="P22" s="39">
        <v>13189637.662270628</v>
      </c>
      <c r="Q22" s="39">
        <v>2391897.4823314063</v>
      </c>
      <c r="R22" s="39">
        <v>1964869.1018987903</v>
      </c>
      <c r="S22" s="39">
        <v>835133.7702699762</v>
      </c>
      <c r="T22" s="39">
        <v>711442.4344116658</v>
      </c>
      <c r="U22" s="39">
        <v>3022.300553755378</v>
      </c>
      <c r="V22" s="39">
        <v>249705.79367943405</v>
      </c>
      <c r="W22" s="39">
        <v>31416.57585380852</v>
      </c>
      <c r="X22" s="39">
        <v>68758.27651626951</v>
      </c>
      <c r="Y22" s="39">
        <v>177928.22967479148</v>
      </c>
      <c r="Z22" s="39">
        <v>321416.5634719684</v>
      </c>
      <c r="AA22" s="39">
        <v>70749.68691838339</v>
      </c>
      <c r="AB22" s="39">
        <v>2698.1221491205097</v>
      </c>
      <c r="AC22" s="39"/>
      <c r="AD22" s="39"/>
      <c r="AE22" s="39"/>
      <c r="AF22" s="39"/>
      <c r="AG22" s="39"/>
      <c r="AH22"/>
      <c r="AI22"/>
      <c r="AJ22"/>
      <c r="AK22"/>
      <c r="AL22"/>
      <c r="AM22"/>
      <c r="AN22"/>
    </row>
    <row r="23" spans="1:40" s="8" customFormat="1" ht="21">
      <c r="A23" s="109">
        <v>8</v>
      </c>
      <c r="B23" s="130" t="s">
        <v>90</v>
      </c>
      <c r="C23" s="127" t="s">
        <v>89</v>
      </c>
      <c r="D23" s="127" t="s">
        <v>964</v>
      </c>
      <c r="E23" s="127" t="s">
        <v>859</v>
      </c>
      <c r="F23" s="39">
        <v>16493022.521108208</v>
      </c>
      <c r="G23" s="39">
        <v>10802669.7991994</v>
      </c>
      <c r="H23" s="39">
        <v>2045481.2617024241</v>
      </c>
      <c r="I23" s="39">
        <v>1786958.9235759682</v>
      </c>
      <c r="J23" s="39">
        <v>763346.385710457</v>
      </c>
      <c r="K23" s="39">
        <v>792758.2670947571</v>
      </c>
      <c r="L23" s="39">
        <v>142944.2597952529</v>
      </c>
      <c r="M23" s="39">
        <v>50015.23167092661</v>
      </c>
      <c r="N23" s="39">
        <v>40966.55937894685</v>
      </c>
      <c r="O23" s="39">
        <v>67881.83298007179</v>
      </c>
      <c r="P23" s="39">
        <v>10802669.7991994</v>
      </c>
      <c r="Q23" s="39">
        <v>2045481.2617024241</v>
      </c>
      <c r="R23" s="39">
        <v>1786958.9235759682</v>
      </c>
      <c r="S23" s="39">
        <v>763346.385710457</v>
      </c>
      <c r="T23" s="39">
        <v>574906.6827122382</v>
      </c>
      <c r="U23" s="39">
        <v>2710.148411993759</v>
      </c>
      <c r="V23" s="39">
        <v>215141.43597052517</v>
      </c>
      <c r="W23" s="39">
        <v>27475.97011400032</v>
      </c>
      <c r="X23" s="39">
        <v>50015.23167092661</v>
      </c>
      <c r="Y23" s="39">
        <v>115468.28968125257</v>
      </c>
      <c r="Z23" s="39">
        <v>40966.55937894685</v>
      </c>
      <c r="AA23" s="39">
        <v>66570.31587961304</v>
      </c>
      <c r="AB23" s="39">
        <v>1311.5171004587498</v>
      </c>
      <c r="AC23" s="39"/>
      <c r="AD23" s="39"/>
      <c r="AE23" s="39"/>
      <c r="AF23" s="39"/>
      <c r="AG23" s="39"/>
      <c r="AH23"/>
      <c r="AI23"/>
      <c r="AJ23"/>
      <c r="AK23"/>
      <c r="AL23"/>
      <c r="AM23"/>
      <c r="AN23"/>
    </row>
    <row r="24" spans="1:40" s="8" customFormat="1" ht="21">
      <c r="A24" s="109">
        <v>9</v>
      </c>
      <c r="B24" s="130" t="s">
        <v>91</v>
      </c>
      <c r="C24" s="127" t="s">
        <v>89</v>
      </c>
      <c r="D24" s="127" t="s">
        <v>964</v>
      </c>
      <c r="E24" s="127" t="s">
        <v>861</v>
      </c>
      <c r="F24" s="39">
        <v>2805003.0304033733</v>
      </c>
      <c r="G24" s="39">
        <v>2055767.5664892565</v>
      </c>
      <c r="H24" s="39">
        <v>265666.15283337346</v>
      </c>
      <c r="I24" s="39">
        <v>80838.98198012458</v>
      </c>
      <c r="J24" s="39">
        <v>7834.773184705809</v>
      </c>
      <c r="K24" s="39">
        <v>110517.88339028027</v>
      </c>
      <c r="L24" s="39">
        <v>2055.0101762167615</v>
      </c>
      <c r="M24" s="39">
        <v>3395.9118064951494</v>
      </c>
      <c r="N24" s="39">
        <v>277651.05855668464</v>
      </c>
      <c r="O24" s="39">
        <v>1275.6919862357834</v>
      </c>
      <c r="P24" s="39">
        <v>2055767.5664892565</v>
      </c>
      <c r="Q24" s="39">
        <v>265666.15283337346</v>
      </c>
      <c r="R24" s="39">
        <v>80838.98198012458</v>
      </c>
      <c r="S24" s="39">
        <v>7834.773184705809</v>
      </c>
      <c r="T24" s="39">
        <v>82055.2962926674</v>
      </c>
      <c r="U24" s="39">
        <v>149.2520347044629</v>
      </c>
      <c r="V24" s="39">
        <v>28313.33506290841</v>
      </c>
      <c r="W24" s="39">
        <v>298.5040694089258</v>
      </c>
      <c r="X24" s="39">
        <v>3395.9118064951494</v>
      </c>
      <c r="Y24" s="39">
        <v>1756.5061068078355</v>
      </c>
      <c r="Z24" s="39">
        <v>277651.05855668464</v>
      </c>
      <c r="AA24" s="39">
        <v>141.74355402619815</v>
      </c>
      <c r="AB24" s="39">
        <v>1133.9484322095852</v>
      </c>
      <c r="AC24" s="39"/>
      <c r="AD24" s="39"/>
      <c r="AE24" s="39"/>
      <c r="AF24" s="39"/>
      <c r="AG24" s="39"/>
      <c r="AH24"/>
      <c r="AI24"/>
      <c r="AJ24"/>
      <c r="AK24"/>
      <c r="AL24"/>
      <c r="AM24"/>
      <c r="AN24"/>
    </row>
    <row r="25" spans="1:40" s="8" customFormat="1" ht="11.25">
      <c r="A25" s="109"/>
      <c r="B25" s="130"/>
      <c r="C25" s="127"/>
      <c r="D25" s="127"/>
      <c r="E25" s="127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/>
      <c r="AI25"/>
      <c r="AJ25"/>
      <c r="AK25"/>
      <c r="AL25"/>
      <c r="AM25"/>
      <c r="AN25"/>
    </row>
    <row r="26" spans="1:40" s="8" customFormat="1" ht="11.25">
      <c r="A26" s="109">
        <v>10</v>
      </c>
      <c r="B26" s="130" t="s">
        <v>92</v>
      </c>
      <c r="C26" s="127" t="s">
        <v>1384</v>
      </c>
      <c r="D26" s="127" t="s">
        <v>852</v>
      </c>
      <c r="E26" s="127" t="s">
        <v>852</v>
      </c>
      <c r="F26" s="39">
        <v>30159474</v>
      </c>
      <c r="G26" s="39">
        <v>18496019.0248035</v>
      </c>
      <c r="H26" s="39">
        <v>3609029.5654877457</v>
      </c>
      <c r="I26" s="39">
        <v>3418918.465609287</v>
      </c>
      <c r="J26" s="39">
        <v>1785195.9188590704</v>
      </c>
      <c r="K26" s="39">
        <v>1846290.0226410094</v>
      </c>
      <c r="L26" s="39">
        <v>276702.83962542604</v>
      </c>
      <c r="M26" s="39">
        <v>286316.59967665316</v>
      </c>
      <c r="N26" s="39">
        <v>359485.33598870295</v>
      </c>
      <c r="O26" s="39">
        <v>81516.22730860111</v>
      </c>
      <c r="P26" s="39">
        <v>18496019.0248035</v>
      </c>
      <c r="Q26" s="39">
        <v>3609029.5654877457</v>
      </c>
      <c r="R26" s="39">
        <v>3418918.465609287</v>
      </c>
      <c r="S26" s="39">
        <v>1785195.9188590704</v>
      </c>
      <c r="T26" s="39">
        <v>1515379.6450064285</v>
      </c>
      <c r="U26" s="39">
        <v>5009.591174296822</v>
      </c>
      <c r="V26" s="39">
        <v>325900.78646028385</v>
      </c>
      <c r="W26" s="39">
        <v>35222.70910037336</v>
      </c>
      <c r="X26" s="39">
        <v>286316.59967665316</v>
      </c>
      <c r="Y26" s="39">
        <v>241480.13052505266</v>
      </c>
      <c r="Z26" s="39">
        <v>359485.33598870295</v>
      </c>
      <c r="AA26" s="39">
        <v>74983.41122397388</v>
      </c>
      <c r="AB26" s="39">
        <v>6532.8160846272185</v>
      </c>
      <c r="AC26" s="39"/>
      <c r="AD26" s="39"/>
      <c r="AE26" s="39"/>
      <c r="AF26" s="39"/>
      <c r="AG26" s="39"/>
      <c r="AH26"/>
      <c r="AI26"/>
      <c r="AJ26"/>
      <c r="AK26"/>
      <c r="AL26"/>
      <c r="AM26"/>
      <c r="AN26"/>
    </row>
    <row r="27" spans="1:40" s="8" customFormat="1" ht="21">
      <c r="A27" s="109">
        <v>11</v>
      </c>
      <c r="B27" s="130" t="s">
        <v>93</v>
      </c>
      <c r="C27" s="127" t="s">
        <v>1384</v>
      </c>
      <c r="D27" s="127" t="s">
        <v>852</v>
      </c>
      <c r="E27" s="109" t="s">
        <v>859</v>
      </c>
      <c r="F27" s="39">
        <v>18622590.10110821</v>
      </c>
      <c r="G27" s="39">
        <v>12071983.047249451</v>
      </c>
      <c r="H27" s="39">
        <v>2278334.2626711153</v>
      </c>
      <c r="I27" s="39">
        <v>2057787.6330959655</v>
      </c>
      <c r="J27" s="39">
        <v>933877.0819318066</v>
      </c>
      <c r="K27" s="39">
        <v>932623.7385030502</v>
      </c>
      <c r="L27" s="39">
        <v>153269.8791668028</v>
      </c>
      <c r="M27" s="39">
        <v>80504.21316928047</v>
      </c>
      <c r="N27" s="39">
        <v>44918.41263101744</v>
      </c>
      <c r="O27" s="39">
        <v>69291.83268971439</v>
      </c>
      <c r="P27" s="39">
        <v>12071983.047249451</v>
      </c>
      <c r="Q27" s="39">
        <v>2278334.2626711153</v>
      </c>
      <c r="R27" s="39">
        <v>2057787.6330959655</v>
      </c>
      <c r="S27" s="39">
        <v>933877.0819318066</v>
      </c>
      <c r="T27" s="39">
        <v>714770.4862027265</v>
      </c>
      <c r="U27" s="39">
        <v>2711.816329798516</v>
      </c>
      <c r="V27" s="39">
        <v>215141.43597052517</v>
      </c>
      <c r="W27" s="39">
        <v>28053.940736082746</v>
      </c>
      <c r="X27" s="39">
        <v>80504.21316928047</v>
      </c>
      <c r="Y27" s="39">
        <v>125215.93843072004</v>
      </c>
      <c r="Z27" s="39">
        <v>44918.41263101744</v>
      </c>
      <c r="AA27" s="39">
        <v>67225.30479630236</v>
      </c>
      <c r="AB27" s="39">
        <v>2066.5278934120233</v>
      </c>
      <c r="AC27" s="39"/>
      <c r="AD27" s="39"/>
      <c r="AE27" s="39"/>
      <c r="AF27" s="39"/>
      <c r="AG27" s="39"/>
      <c r="AH27"/>
      <c r="AI27"/>
      <c r="AJ27"/>
      <c r="AK27"/>
      <c r="AL27"/>
      <c r="AM27"/>
      <c r="AN27"/>
    </row>
    <row r="28" spans="1:40" s="8" customFormat="1" ht="21">
      <c r="A28" s="109">
        <v>12</v>
      </c>
      <c r="B28" s="130" t="s">
        <v>94</v>
      </c>
      <c r="C28" s="127" t="s">
        <v>1384</v>
      </c>
      <c r="D28" s="127" t="s">
        <v>852</v>
      </c>
      <c r="E28" s="109" t="s">
        <v>847</v>
      </c>
      <c r="F28" s="39">
        <v>8731880.86848842</v>
      </c>
      <c r="G28" s="39">
        <v>4368268.411064792</v>
      </c>
      <c r="H28" s="39">
        <v>1065029.149983257</v>
      </c>
      <c r="I28" s="39">
        <v>1280291.8505331972</v>
      </c>
      <c r="J28" s="39">
        <v>843484.063742558</v>
      </c>
      <c r="K28" s="39">
        <v>803148.4007476789</v>
      </c>
      <c r="L28" s="39">
        <v>121377.9502824065</v>
      </c>
      <c r="M28" s="39">
        <v>202416.4747008775</v>
      </c>
      <c r="N28" s="39">
        <v>36915.864801000884</v>
      </c>
      <c r="O28" s="39">
        <v>10948.702632650937</v>
      </c>
      <c r="P28" s="39">
        <v>4368268.411064792</v>
      </c>
      <c r="Q28" s="39">
        <v>1065029.149983257</v>
      </c>
      <c r="R28" s="39">
        <v>1280291.8505331972</v>
      </c>
      <c r="S28" s="39">
        <v>843484.063742558</v>
      </c>
      <c r="T28" s="39">
        <v>718553.8625110348</v>
      </c>
      <c r="U28" s="39">
        <v>2148.522809793843</v>
      </c>
      <c r="V28" s="39">
        <v>82446.01542685027</v>
      </c>
      <c r="W28" s="39">
        <v>6870.264294881688</v>
      </c>
      <c r="X28" s="39">
        <v>202416.4747008775</v>
      </c>
      <c r="Y28" s="39">
        <v>114507.6859875248</v>
      </c>
      <c r="Z28" s="39">
        <v>36915.864801000884</v>
      </c>
      <c r="AA28" s="39">
        <v>7616.362873645327</v>
      </c>
      <c r="AB28" s="39">
        <v>3332.3397590056097</v>
      </c>
      <c r="AC28" s="39"/>
      <c r="AD28" s="39"/>
      <c r="AE28" s="39"/>
      <c r="AF28" s="39"/>
      <c r="AG28" s="39"/>
      <c r="AH28"/>
      <c r="AI28"/>
      <c r="AJ28"/>
      <c r="AK28"/>
      <c r="AL28"/>
      <c r="AM28"/>
      <c r="AN28"/>
    </row>
    <row r="29" spans="1:40" s="8" customFormat="1" ht="21">
      <c r="A29" s="109">
        <v>13</v>
      </c>
      <c r="B29" s="130" t="s">
        <v>95</v>
      </c>
      <c r="C29" s="127" t="s">
        <v>1384</v>
      </c>
      <c r="D29" s="127" t="s">
        <v>852</v>
      </c>
      <c r="E29" s="109" t="s">
        <v>861</v>
      </c>
      <c r="F29" s="39">
        <v>2805003.0304033733</v>
      </c>
      <c r="G29" s="39">
        <v>2055767.5664892565</v>
      </c>
      <c r="H29" s="39">
        <v>265666.15283337346</v>
      </c>
      <c r="I29" s="39">
        <v>80838.98198012458</v>
      </c>
      <c r="J29" s="39">
        <v>7834.773184705809</v>
      </c>
      <c r="K29" s="39">
        <v>110517.88339028027</v>
      </c>
      <c r="L29" s="39">
        <v>2055.0101762167615</v>
      </c>
      <c r="M29" s="39">
        <v>3395.9118064951494</v>
      </c>
      <c r="N29" s="39">
        <v>277651.05855668464</v>
      </c>
      <c r="O29" s="39">
        <v>1275.6919862357834</v>
      </c>
      <c r="P29" s="39">
        <v>2055767.5664892565</v>
      </c>
      <c r="Q29" s="39">
        <v>265666.15283337346</v>
      </c>
      <c r="R29" s="39">
        <v>80838.98198012458</v>
      </c>
      <c r="S29" s="39">
        <v>7834.773184705809</v>
      </c>
      <c r="T29" s="39">
        <v>82055.2962926674</v>
      </c>
      <c r="U29" s="39">
        <v>149.2520347044629</v>
      </c>
      <c r="V29" s="39">
        <v>28313.33506290841</v>
      </c>
      <c r="W29" s="39">
        <v>298.5040694089258</v>
      </c>
      <c r="X29" s="39">
        <v>3395.9118064951494</v>
      </c>
      <c r="Y29" s="39">
        <v>1756.5061068078355</v>
      </c>
      <c r="Z29" s="39">
        <v>277651.05855668464</v>
      </c>
      <c r="AA29" s="39">
        <v>141.74355402619815</v>
      </c>
      <c r="AB29" s="39">
        <v>1133.9484322095852</v>
      </c>
      <c r="AC29" s="39"/>
      <c r="AD29" s="39"/>
      <c r="AE29" s="39"/>
      <c r="AF29" s="39"/>
      <c r="AG29" s="39"/>
      <c r="AH29"/>
      <c r="AI29"/>
      <c r="AJ29"/>
      <c r="AK29"/>
      <c r="AL29"/>
      <c r="AM29"/>
      <c r="AN29"/>
    </row>
    <row r="30" spans="1:40" s="8" customFormat="1" ht="11.25">
      <c r="A30" s="109"/>
      <c r="B30" s="130"/>
      <c r="C30" s="127"/>
      <c r="D30" s="127"/>
      <c r="E30" s="12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/>
      <c r="AI30"/>
      <c r="AJ30"/>
      <c r="AK30"/>
      <c r="AL30"/>
      <c r="AM30"/>
      <c r="AN30"/>
    </row>
    <row r="31" spans="1:40" s="8" customFormat="1" ht="21">
      <c r="A31" s="109">
        <v>14</v>
      </c>
      <c r="B31" s="128" t="s">
        <v>96</v>
      </c>
      <c r="C31" s="131" t="s">
        <v>97</v>
      </c>
      <c r="D31" s="109" t="s">
        <v>98</v>
      </c>
      <c r="E31" s="109" t="s">
        <v>852</v>
      </c>
      <c r="F31" s="39">
        <v>11232984</v>
      </c>
      <c r="G31" s="39">
        <v>8666052.929727426</v>
      </c>
      <c r="H31" s="39">
        <v>1328312.0554614607</v>
      </c>
      <c r="I31" s="39">
        <v>437341.07804753224</v>
      </c>
      <c r="J31" s="39">
        <v>255837.6652273293</v>
      </c>
      <c r="K31" s="39">
        <v>277909.6111361669</v>
      </c>
      <c r="L31" s="39">
        <v>69820.40307941598</v>
      </c>
      <c r="M31" s="39">
        <v>155621.81149820614</v>
      </c>
      <c r="N31" s="39">
        <v>33872.24495655164</v>
      </c>
      <c r="O31" s="39">
        <v>8216.20086591002</v>
      </c>
      <c r="P31" s="39">
        <v>8666052.929727426</v>
      </c>
      <c r="Q31" s="39">
        <v>1328312.0554614607</v>
      </c>
      <c r="R31" s="39">
        <v>437341.07804753224</v>
      </c>
      <c r="S31" s="39">
        <v>255837.6652273293</v>
      </c>
      <c r="T31" s="39">
        <v>215874.27943328168</v>
      </c>
      <c r="U31" s="39">
        <v>413.9986885270678</v>
      </c>
      <c r="V31" s="39">
        <v>61621.33301435813</v>
      </c>
      <c r="W31" s="39">
        <v>9957.57167853722</v>
      </c>
      <c r="X31" s="39">
        <v>155621.81149820614</v>
      </c>
      <c r="Y31" s="39">
        <v>59862.83140087876</v>
      </c>
      <c r="Z31" s="39">
        <v>33872.24495655164</v>
      </c>
      <c r="AA31" s="39">
        <v>611.779442127446</v>
      </c>
      <c r="AB31" s="39">
        <v>7604.421423782573</v>
      </c>
      <c r="AC31" s="39"/>
      <c r="AD31" s="39"/>
      <c r="AE31" s="39"/>
      <c r="AF31" s="39"/>
      <c r="AG31" s="39"/>
      <c r="AH31"/>
      <c r="AI31"/>
      <c r="AJ31"/>
      <c r="AK31"/>
      <c r="AL31"/>
      <c r="AM31"/>
      <c r="AN31"/>
    </row>
    <row r="32" spans="1:40" s="8" customFormat="1" ht="21">
      <c r="A32" s="109">
        <v>15</v>
      </c>
      <c r="B32" s="128" t="s">
        <v>99</v>
      </c>
      <c r="C32" s="131" t="s">
        <v>97</v>
      </c>
      <c r="D32" s="109" t="s">
        <v>98</v>
      </c>
      <c r="E32" s="109" t="s">
        <v>859</v>
      </c>
      <c r="F32" s="39">
        <v>1248997.7796002286</v>
      </c>
      <c r="G32" s="39">
        <v>740009.0020386076</v>
      </c>
      <c r="H32" s="39">
        <v>159232.72895435008</v>
      </c>
      <c r="I32" s="39">
        <v>175053.4414418033</v>
      </c>
      <c r="J32" s="39">
        <v>87702.16069827489</v>
      </c>
      <c r="K32" s="39">
        <v>75780.33374634714</v>
      </c>
      <c r="L32" s="39">
        <v>0</v>
      </c>
      <c r="M32" s="39">
        <v>8650.691825577584</v>
      </c>
      <c r="N32" s="39">
        <v>2569.420895268011</v>
      </c>
      <c r="O32" s="39">
        <v>0</v>
      </c>
      <c r="P32" s="39">
        <v>740009.0020386076</v>
      </c>
      <c r="Q32" s="39">
        <v>159232.72895435008</v>
      </c>
      <c r="R32" s="39">
        <v>175053.4414418033</v>
      </c>
      <c r="S32" s="39">
        <v>87702.16069827489</v>
      </c>
      <c r="T32" s="39">
        <v>64209.487435132374</v>
      </c>
      <c r="U32" s="39">
        <v>145.73788467748562</v>
      </c>
      <c r="V32" s="39">
        <v>11425.108426537276</v>
      </c>
      <c r="W32" s="39">
        <v>0</v>
      </c>
      <c r="X32" s="39">
        <v>8650.691825577584</v>
      </c>
      <c r="Y32" s="39">
        <v>0</v>
      </c>
      <c r="Z32" s="39">
        <v>2569.420895268011</v>
      </c>
      <c r="AA32" s="39">
        <v>0</v>
      </c>
      <c r="AB32" s="39">
        <v>0</v>
      </c>
      <c r="AC32" s="39"/>
      <c r="AD32" s="39"/>
      <c r="AE32" s="39"/>
      <c r="AF32" s="39"/>
      <c r="AG32" s="39"/>
      <c r="AH32"/>
      <c r="AI32"/>
      <c r="AJ32"/>
      <c r="AK32"/>
      <c r="AL32"/>
      <c r="AM32"/>
      <c r="AN32"/>
    </row>
    <row r="33" spans="1:40" s="8" customFormat="1" ht="21">
      <c r="A33" s="109">
        <v>16</v>
      </c>
      <c r="B33" s="128" t="s">
        <v>100</v>
      </c>
      <c r="C33" s="131" t="s">
        <v>97</v>
      </c>
      <c r="D33" s="109" t="s">
        <v>98</v>
      </c>
      <c r="E33" s="109" t="s">
        <v>847</v>
      </c>
      <c r="F33" s="39">
        <v>802280.0421526303</v>
      </c>
      <c r="G33" s="39">
        <v>348703.314069713</v>
      </c>
      <c r="H33" s="39">
        <v>97038.37350154547</v>
      </c>
      <c r="I33" s="39">
        <v>140437.96667680593</v>
      </c>
      <c r="J33" s="39">
        <v>100246.23251103132</v>
      </c>
      <c r="K33" s="39">
        <v>87393.80955440986</v>
      </c>
      <c r="L33" s="39">
        <v>0</v>
      </c>
      <c r="M33" s="39">
        <v>25692.683662761305</v>
      </c>
      <c r="N33" s="39">
        <v>2767.6621763632925</v>
      </c>
      <c r="O33" s="39">
        <v>0</v>
      </c>
      <c r="P33" s="39">
        <v>348703.314069713</v>
      </c>
      <c r="Q33" s="39">
        <v>97038.37350154547</v>
      </c>
      <c r="R33" s="39">
        <v>140437.96667680593</v>
      </c>
      <c r="S33" s="39">
        <v>100246.23251103132</v>
      </c>
      <c r="T33" s="39">
        <v>81302.06506750356</v>
      </c>
      <c r="U33" s="39">
        <v>156.48819657472117</v>
      </c>
      <c r="V33" s="39">
        <v>5935.256290331578</v>
      </c>
      <c r="W33" s="39">
        <v>0</v>
      </c>
      <c r="X33" s="39">
        <v>25692.683662761305</v>
      </c>
      <c r="Y33" s="39">
        <v>0</v>
      </c>
      <c r="Z33" s="39">
        <v>2767.6621763632925</v>
      </c>
      <c r="AA33" s="39">
        <v>0</v>
      </c>
      <c r="AB33" s="39">
        <v>0</v>
      </c>
      <c r="AC33" s="39"/>
      <c r="AD33" s="39"/>
      <c r="AE33" s="39"/>
      <c r="AF33" s="39"/>
      <c r="AG33" s="39"/>
      <c r="AH33"/>
      <c r="AI33"/>
      <c r="AJ33"/>
      <c r="AK33"/>
      <c r="AL33"/>
      <c r="AM33"/>
      <c r="AN33"/>
    </row>
    <row r="34" spans="1:40" s="8" customFormat="1" ht="21">
      <c r="A34" s="109">
        <v>17</v>
      </c>
      <c r="B34" s="128" t="s">
        <v>101</v>
      </c>
      <c r="C34" s="131" t="s">
        <v>97</v>
      </c>
      <c r="D34" s="109" t="s">
        <v>98</v>
      </c>
      <c r="E34" s="109" t="s">
        <v>861</v>
      </c>
      <c r="F34" s="39">
        <v>9181706.17824714</v>
      </c>
      <c r="G34" s="39">
        <v>7577340.613619105</v>
      </c>
      <c r="H34" s="39">
        <v>1072040.953005565</v>
      </c>
      <c r="I34" s="39">
        <v>121849.66992892303</v>
      </c>
      <c r="J34" s="39">
        <v>67889.27201802307</v>
      </c>
      <c r="K34" s="39">
        <v>114735.4678354099</v>
      </c>
      <c r="L34" s="39">
        <v>69820.40307941598</v>
      </c>
      <c r="M34" s="39">
        <v>121278.43600986725</v>
      </c>
      <c r="N34" s="39">
        <v>28535.161884920337</v>
      </c>
      <c r="O34" s="39">
        <v>8216.20086591002</v>
      </c>
      <c r="P34" s="39">
        <v>7577340.613619105</v>
      </c>
      <c r="Q34" s="39">
        <v>1072040.953005565</v>
      </c>
      <c r="R34" s="39">
        <v>121849.66992892303</v>
      </c>
      <c r="S34" s="39">
        <v>67889.27201802307</v>
      </c>
      <c r="T34" s="39">
        <v>70362.72693064576</v>
      </c>
      <c r="U34" s="39">
        <v>111.772607274861</v>
      </c>
      <c r="V34" s="39">
        <v>44260.96829748928</v>
      </c>
      <c r="W34" s="39">
        <v>9957.57167853722</v>
      </c>
      <c r="X34" s="39">
        <v>121278.43600986725</v>
      </c>
      <c r="Y34" s="39">
        <v>59862.83140087876</v>
      </c>
      <c r="Z34" s="39">
        <v>28535.161884920337</v>
      </c>
      <c r="AA34" s="39">
        <v>611.779442127446</v>
      </c>
      <c r="AB34" s="39">
        <v>7604.421423782573</v>
      </c>
      <c r="AC34" s="39"/>
      <c r="AD34" s="39"/>
      <c r="AE34" s="39"/>
      <c r="AF34" s="39"/>
      <c r="AG34" s="39"/>
      <c r="AH34"/>
      <c r="AI34"/>
      <c r="AJ34"/>
      <c r="AK34"/>
      <c r="AL34"/>
      <c r="AM34"/>
      <c r="AN34"/>
    </row>
    <row r="35" spans="1:40" s="8" customFormat="1" ht="11.25">
      <c r="A35" s="109"/>
      <c r="B35" s="128"/>
      <c r="C35" s="131"/>
      <c r="D35" s="109"/>
      <c r="E35" s="10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/>
      <c r="AI35"/>
      <c r="AJ35"/>
      <c r="AK35"/>
      <c r="AL35"/>
      <c r="AM35"/>
      <c r="AN35"/>
    </row>
    <row r="36" spans="1:40" s="8" customFormat="1" ht="11.25">
      <c r="A36" s="109">
        <v>18</v>
      </c>
      <c r="B36" s="130" t="s">
        <v>102</v>
      </c>
      <c r="C36" s="127" t="s">
        <v>103</v>
      </c>
      <c r="D36" s="127" t="s">
        <v>1110</v>
      </c>
      <c r="E36" s="127" t="s">
        <v>861</v>
      </c>
      <c r="F36" s="39">
        <v>1142795</v>
      </c>
      <c r="G36" s="39">
        <v>1007908.9188500664</v>
      </c>
      <c r="H36" s="39">
        <v>118505.60007907246</v>
      </c>
      <c r="I36" s="39">
        <v>8595.216593180467</v>
      </c>
      <c r="J36" s="39">
        <v>782.6770076571618</v>
      </c>
      <c r="K36" s="39">
        <v>769.6323908628757</v>
      </c>
      <c r="L36" s="39">
        <v>18.97398806441604</v>
      </c>
      <c r="M36" s="39">
        <v>23.71748508052005</v>
      </c>
      <c r="N36" s="39">
        <v>6179.5907377295</v>
      </c>
      <c r="O36" s="39">
        <v>10.672868286234023</v>
      </c>
      <c r="P36" s="39">
        <v>1007908.9188500664</v>
      </c>
      <c r="Q36" s="39">
        <v>118505.60007907246</v>
      </c>
      <c r="R36" s="39">
        <v>8595.216593180467</v>
      </c>
      <c r="S36" s="39">
        <v>782.6770076571618</v>
      </c>
      <c r="T36" s="39">
        <v>564.4761449163773</v>
      </c>
      <c r="U36" s="39">
        <v>1.1858742540260025</v>
      </c>
      <c r="V36" s="39">
        <v>203.97037169247244</v>
      </c>
      <c r="W36" s="39">
        <v>2.371748508052005</v>
      </c>
      <c r="X36" s="39">
        <v>23.71748508052005</v>
      </c>
      <c r="Y36" s="39">
        <v>16.602239556364037</v>
      </c>
      <c r="Z36" s="39">
        <v>6179.5907377295</v>
      </c>
      <c r="AA36" s="39">
        <v>1.1858742540260025</v>
      </c>
      <c r="AB36" s="39">
        <v>9.48699403220802</v>
      </c>
      <c r="AC36" s="39"/>
      <c r="AD36" s="39"/>
      <c r="AE36" s="39"/>
      <c r="AF36" s="39"/>
      <c r="AG36" s="39"/>
      <c r="AH36"/>
      <c r="AI36"/>
      <c r="AJ36"/>
      <c r="AK36"/>
      <c r="AL36"/>
      <c r="AM36"/>
      <c r="AN36"/>
    </row>
    <row r="37" spans="1:40" s="8" customFormat="1" ht="11.25">
      <c r="A37" s="109"/>
      <c r="B37" s="130"/>
      <c r="C37" s="127"/>
      <c r="D37" s="127"/>
      <c r="E37" s="12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/>
      <c r="AI37"/>
      <c r="AJ37"/>
      <c r="AK37"/>
      <c r="AL37"/>
      <c r="AM37"/>
      <c r="AN37"/>
    </row>
    <row r="38" spans="1:40" s="8" customFormat="1" ht="21">
      <c r="A38" s="109">
        <v>19</v>
      </c>
      <c r="B38" s="130" t="s">
        <v>104</v>
      </c>
      <c r="C38" s="127" t="s">
        <v>105</v>
      </c>
      <c r="D38" s="127" t="s">
        <v>945</v>
      </c>
      <c r="E38" s="127" t="s">
        <v>852</v>
      </c>
      <c r="F38" s="39">
        <v>15832786</v>
      </c>
      <c r="G38" s="39">
        <v>9505098.889963875</v>
      </c>
      <c r="H38" s="39">
        <v>1886996.510582164</v>
      </c>
      <c r="I38" s="39">
        <v>1841304.0518077319</v>
      </c>
      <c r="J38" s="39">
        <v>995480.6900756672</v>
      </c>
      <c r="K38" s="39">
        <v>1011580.0310426775</v>
      </c>
      <c r="L38" s="39">
        <v>204726.70699398237</v>
      </c>
      <c r="M38" s="39">
        <v>171270.63526431346</v>
      </c>
      <c r="N38" s="39">
        <v>173108.00863934887</v>
      </c>
      <c r="O38" s="39">
        <v>43220.475630238885</v>
      </c>
      <c r="P38" s="39">
        <v>9505098.889963875</v>
      </c>
      <c r="Q38" s="39">
        <v>1886996.510582164</v>
      </c>
      <c r="R38" s="39">
        <v>1841304.0518077319</v>
      </c>
      <c r="S38" s="39">
        <v>995480.6900756672</v>
      </c>
      <c r="T38" s="39">
        <v>844560.6822393104</v>
      </c>
      <c r="U38" s="39">
        <v>2671.5579499381674</v>
      </c>
      <c r="V38" s="39">
        <v>164347.79085342892</v>
      </c>
      <c r="W38" s="39">
        <v>20630.682553529292</v>
      </c>
      <c r="X38" s="39">
        <v>171270.63526431346</v>
      </c>
      <c r="Y38" s="39">
        <v>184096.02444045307</v>
      </c>
      <c r="Z38" s="39">
        <v>173108.00863934887</v>
      </c>
      <c r="AA38" s="39">
        <v>39513.537063373435</v>
      </c>
      <c r="AB38" s="39">
        <v>3706.938566865445</v>
      </c>
      <c r="AC38" s="39"/>
      <c r="AD38" s="39"/>
      <c r="AE38" s="39"/>
      <c r="AF38" s="39"/>
      <c r="AG38" s="39"/>
      <c r="AH38"/>
      <c r="AI38"/>
      <c r="AJ38"/>
      <c r="AK38"/>
      <c r="AL38"/>
      <c r="AM38"/>
      <c r="AN38"/>
    </row>
    <row r="39" spans="1:40" s="8" customFormat="1" ht="21">
      <c r="A39" s="109">
        <v>20</v>
      </c>
      <c r="B39" s="130" t="s">
        <v>106</v>
      </c>
      <c r="C39" s="127" t="s">
        <v>105</v>
      </c>
      <c r="D39" s="127" t="s">
        <v>945</v>
      </c>
      <c r="E39" s="109" t="s">
        <v>859</v>
      </c>
      <c r="F39" s="39">
        <v>9010633.761325385</v>
      </c>
      <c r="G39" s="39">
        <v>5814218.453231751</v>
      </c>
      <c r="H39" s="39">
        <v>1096103.1490835128</v>
      </c>
      <c r="I39" s="39">
        <v>1000912.70622291</v>
      </c>
      <c r="J39" s="39">
        <v>462828.6302324081</v>
      </c>
      <c r="K39" s="39">
        <v>456718.22940400935</v>
      </c>
      <c r="L39" s="39">
        <v>82671.32649249234</v>
      </c>
      <c r="M39" s="39">
        <v>42745.296041653244</v>
      </c>
      <c r="N39" s="39">
        <v>21494.944148002905</v>
      </c>
      <c r="O39" s="39">
        <v>32941.026468645665</v>
      </c>
      <c r="P39" s="39">
        <v>5814218.453231751</v>
      </c>
      <c r="Q39" s="39">
        <v>1096103.1490835128</v>
      </c>
      <c r="R39" s="39">
        <v>1000912.70622291</v>
      </c>
      <c r="S39" s="39">
        <v>462828.6302324081</v>
      </c>
      <c r="T39" s="39">
        <v>355924.6410619889</v>
      </c>
      <c r="U39" s="39">
        <v>1254.9659596853937</v>
      </c>
      <c r="V39" s="39">
        <v>99538.62238233507</v>
      </c>
      <c r="W39" s="39">
        <v>13637.782979104766</v>
      </c>
      <c r="X39" s="39">
        <v>42745.296041653244</v>
      </c>
      <c r="Y39" s="39">
        <v>69033.54351338757</v>
      </c>
      <c r="Z39" s="39">
        <v>21494.944148002905</v>
      </c>
      <c r="AA39" s="39">
        <v>31848.746941990757</v>
      </c>
      <c r="AB39" s="39">
        <v>1092.2795266549072</v>
      </c>
      <c r="AC39" s="39"/>
      <c r="AD39" s="39"/>
      <c r="AE39" s="39"/>
      <c r="AF39" s="39"/>
      <c r="AG39" s="39"/>
      <c r="AH39"/>
      <c r="AI39"/>
      <c r="AJ39"/>
      <c r="AK39"/>
      <c r="AL39"/>
      <c r="AM39"/>
      <c r="AN39"/>
    </row>
    <row r="40" spans="1:40" s="8" customFormat="1" ht="21">
      <c r="A40" s="109">
        <v>21</v>
      </c>
      <c r="B40" s="130" t="s">
        <v>107</v>
      </c>
      <c r="C40" s="127" t="s">
        <v>105</v>
      </c>
      <c r="D40" s="127" t="s">
        <v>945</v>
      </c>
      <c r="E40" s="109" t="s">
        <v>847</v>
      </c>
      <c r="F40" s="39">
        <v>5524372.774829822</v>
      </c>
      <c r="G40" s="39">
        <v>2739746.729812642</v>
      </c>
      <c r="H40" s="39">
        <v>667978.6716930491</v>
      </c>
      <c r="I40" s="39">
        <v>802989.8991140715</v>
      </c>
      <c r="J40" s="39">
        <v>529027.1768635316</v>
      </c>
      <c r="K40" s="39">
        <v>503728.9372898999</v>
      </c>
      <c r="L40" s="39">
        <v>121104.59721327995</v>
      </c>
      <c r="M40" s="39">
        <v>126954.16637338749</v>
      </c>
      <c r="N40" s="39">
        <v>23153.366585844542</v>
      </c>
      <c r="O40" s="39">
        <v>9689.229884115259</v>
      </c>
      <c r="P40" s="39">
        <v>2739746.729812642</v>
      </c>
      <c r="Q40" s="39">
        <v>667978.6716930491</v>
      </c>
      <c r="R40" s="39">
        <v>802989.8991140715</v>
      </c>
      <c r="S40" s="39">
        <v>529027.1768635316</v>
      </c>
      <c r="T40" s="39">
        <v>450671.8474584256</v>
      </c>
      <c r="U40" s="39">
        <v>1347.5381519941222</v>
      </c>
      <c r="V40" s="39">
        <v>51709.551679480195</v>
      </c>
      <c r="W40" s="39">
        <v>6854.791897907223</v>
      </c>
      <c r="X40" s="39">
        <v>126954.16637338749</v>
      </c>
      <c r="Y40" s="39">
        <v>114249.80531537272</v>
      </c>
      <c r="Z40" s="39">
        <v>23153.366585844542</v>
      </c>
      <c r="AA40" s="39">
        <v>7599.210201662909</v>
      </c>
      <c r="AB40" s="39">
        <v>2090.019682452349</v>
      </c>
      <c r="AC40" s="39"/>
      <c r="AD40" s="39"/>
      <c r="AE40" s="39"/>
      <c r="AF40" s="39"/>
      <c r="AG40" s="39"/>
      <c r="AH40"/>
      <c r="AI40"/>
      <c r="AJ40"/>
      <c r="AK40"/>
      <c r="AL40"/>
      <c r="AM40"/>
      <c r="AN40"/>
    </row>
    <row r="41" spans="1:40" s="8" customFormat="1" ht="21">
      <c r="A41" s="109">
        <v>22</v>
      </c>
      <c r="B41" s="130" t="s">
        <v>108</v>
      </c>
      <c r="C41" s="127" t="s">
        <v>105</v>
      </c>
      <c r="D41" s="127" t="s">
        <v>945</v>
      </c>
      <c r="E41" s="109" t="s">
        <v>861</v>
      </c>
      <c r="F41" s="39">
        <v>1297779.4638447927</v>
      </c>
      <c r="G41" s="39">
        <v>951133.7069194822</v>
      </c>
      <c r="H41" s="39">
        <v>122914.68980560199</v>
      </c>
      <c r="I41" s="39">
        <v>37401.44647075058</v>
      </c>
      <c r="J41" s="39">
        <v>3624.8829797274348</v>
      </c>
      <c r="K41" s="39">
        <v>51132.86434876814</v>
      </c>
      <c r="L41" s="39">
        <v>950.7832882100884</v>
      </c>
      <c r="M41" s="39">
        <v>1571.172849272718</v>
      </c>
      <c r="N41" s="39">
        <v>128459.69790550142</v>
      </c>
      <c r="O41" s="39">
        <v>590.2192774779622</v>
      </c>
      <c r="P41" s="39">
        <v>951133.7069194822</v>
      </c>
      <c r="Q41" s="39">
        <v>122914.68980560199</v>
      </c>
      <c r="R41" s="39">
        <v>37401.44647075058</v>
      </c>
      <c r="S41" s="39">
        <v>3624.8829797274348</v>
      </c>
      <c r="T41" s="39">
        <v>37964.193718895825</v>
      </c>
      <c r="U41" s="39">
        <v>69.05383825865162</v>
      </c>
      <c r="V41" s="39">
        <v>13099.616791613666</v>
      </c>
      <c r="W41" s="39">
        <v>138.10767651730325</v>
      </c>
      <c r="X41" s="39">
        <v>1571.172849272718</v>
      </c>
      <c r="Y41" s="39">
        <v>812.6756116927851</v>
      </c>
      <c r="Z41" s="39">
        <v>128459.69790550142</v>
      </c>
      <c r="AA41" s="39">
        <v>65.57991971977359</v>
      </c>
      <c r="AB41" s="39">
        <v>524.6393577581887</v>
      </c>
      <c r="AC41" s="39"/>
      <c r="AD41" s="39"/>
      <c r="AE41" s="39"/>
      <c r="AF41" s="39"/>
      <c r="AG41" s="39"/>
      <c r="AH41"/>
      <c r="AI41"/>
      <c r="AJ41"/>
      <c r="AK41"/>
      <c r="AL41"/>
      <c r="AM41"/>
      <c r="AN41"/>
    </row>
    <row r="42" spans="1:40" s="8" customFormat="1" ht="11.25">
      <c r="A42" s="109"/>
      <c r="B42" s="130"/>
      <c r="C42" s="127"/>
      <c r="D42" s="127"/>
      <c r="E42" s="12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/>
      <c r="AI42"/>
      <c r="AJ42"/>
      <c r="AK42"/>
      <c r="AL42"/>
      <c r="AM42"/>
      <c r="AN42"/>
    </row>
    <row r="43" spans="1:40" s="8" customFormat="1" ht="11.25">
      <c r="A43" s="109">
        <v>23</v>
      </c>
      <c r="B43" s="132" t="s">
        <v>109</v>
      </c>
      <c r="C43" s="121" t="s">
        <v>110</v>
      </c>
      <c r="D43" s="126" t="s">
        <v>948</v>
      </c>
      <c r="E43" s="127" t="s">
        <v>852</v>
      </c>
      <c r="F43" s="39">
        <v>430507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430507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430507</v>
      </c>
      <c r="AA43" s="39">
        <v>0</v>
      </c>
      <c r="AB43" s="39">
        <v>0</v>
      </c>
      <c r="AC43" s="39"/>
      <c r="AD43" s="39"/>
      <c r="AE43" s="39"/>
      <c r="AF43" s="39"/>
      <c r="AG43" s="39"/>
      <c r="AH43"/>
      <c r="AI43"/>
      <c r="AJ43"/>
      <c r="AK43"/>
      <c r="AL43"/>
      <c r="AM43"/>
      <c r="AN43"/>
    </row>
    <row r="44" spans="1:40" s="8" customFormat="1" ht="21">
      <c r="A44" s="109">
        <v>24</v>
      </c>
      <c r="B44" s="132" t="s">
        <v>111</v>
      </c>
      <c r="C44" s="121" t="s">
        <v>110</v>
      </c>
      <c r="D44" s="126" t="s">
        <v>948</v>
      </c>
      <c r="E44" s="109" t="s">
        <v>859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/>
      <c r="AD44" s="39"/>
      <c r="AE44" s="39"/>
      <c r="AF44" s="39"/>
      <c r="AG44" s="39"/>
      <c r="AH44"/>
      <c r="AI44"/>
      <c r="AJ44"/>
      <c r="AK44"/>
      <c r="AL44"/>
      <c r="AM44"/>
      <c r="AN44"/>
    </row>
    <row r="45" spans="1:40" s="8" customFormat="1" ht="21">
      <c r="A45" s="109">
        <v>25</v>
      </c>
      <c r="B45" s="132" t="s">
        <v>112</v>
      </c>
      <c r="C45" s="121" t="s">
        <v>110</v>
      </c>
      <c r="D45" s="126" t="s">
        <v>948</v>
      </c>
      <c r="E45" s="109" t="s">
        <v>847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/>
      <c r="AD45" s="39"/>
      <c r="AE45" s="39"/>
      <c r="AF45" s="39"/>
      <c r="AG45" s="39"/>
      <c r="AH45"/>
      <c r="AI45"/>
      <c r="AJ45"/>
      <c r="AK45"/>
      <c r="AL45"/>
      <c r="AM45"/>
      <c r="AN45"/>
    </row>
    <row r="46" spans="1:40" s="8" customFormat="1" ht="21">
      <c r="A46" s="109">
        <v>26</v>
      </c>
      <c r="B46" s="132" t="s">
        <v>113</v>
      </c>
      <c r="C46" s="121" t="s">
        <v>110</v>
      </c>
      <c r="D46" s="126" t="s">
        <v>948</v>
      </c>
      <c r="E46" s="109" t="s">
        <v>861</v>
      </c>
      <c r="F46" s="39">
        <v>430507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430507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430507</v>
      </c>
      <c r="AA46" s="39">
        <v>0</v>
      </c>
      <c r="AB46" s="39">
        <v>0</v>
      </c>
      <c r="AC46" s="39"/>
      <c r="AD46" s="39"/>
      <c r="AE46" s="39"/>
      <c r="AF46" s="39"/>
      <c r="AG46" s="39"/>
      <c r="AH46"/>
      <c r="AI46"/>
      <c r="AJ46"/>
      <c r="AK46"/>
      <c r="AL46"/>
      <c r="AM46"/>
      <c r="AN46"/>
    </row>
    <row r="47" spans="1:40" s="8" customFormat="1" ht="11.25">
      <c r="A47" s="109"/>
      <c r="B47" s="130"/>
      <c r="C47" s="127"/>
      <c r="D47" s="127"/>
      <c r="E47" s="127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/>
      <c r="AI47"/>
      <c r="AJ47"/>
      <c r="AK47"/>
      <c r="AL47"/>
      <c r="AM47"/>
      <c r="AN47"/>
    </row>
    <row r="48" spans="1:40" s="8" customFormat="1" ht="11.25">
      <c r="A48" s="109">
        <v>27</v>
      </c>
      <c r="B48" s="130" t="s">
        <v>114</v>
      </c>
      <c r="C48" s="127" t="s">
        <v>1152</v>
      </c>
      <c r="D48" s="127" t="s">
        <v>852</v>
      </c>
      <c r="E48" s="127" t="s">
        <v>852</v>
      </c>
      <c r="F48" s="39">
        <v>58798546</v>
      </c>
      <c r="G48" s="39">
        <v>37675079.76334487</v>
      </c>
      <c r="H48" s="39">
        <v>6942843.731610443</v>
      </c>
      <c r="I48" s="39">
        <v>5706158.812057733</v>
      </c>
      <c r="J48" s="39">
        <v>3037296.951169724</v>
      </c>
      <c r="K48" s="39">
        <v>3136549.297210716</v>
      </c>
      <c r="L48" s="39">
        <v>551268.9236868888</v>
      </c>
      <c r="M48" s="39">
        <v>613232.7639242532</v>
      </c>
      <c r="N48" s="39">
        <v>1003152.180322333</v>
      </c>
      <c r="O48" s="39">
        <v>132963.57667303624</v>
      </c>
      <c r="P48" s="39">
        <v>37675079.76334487</v>
      </c>
      <c r="Q48" s="39">
        <v>6942843.731610443</v>
      </c>
      <c r="R48" s="39">
        <v>5706158.812057733</v>
      </c>
      <c r="S48" s="39">
        <v>3037296.951169724</v>
      </c>
      <c r="T48" s="39">
        <v>2576379.082823937</v>
      </c>
      <c r="U48" s="39">
        <v>8096.333687016083</v>
      </c>
      <c r="V48" s="39">
        <v>552073.8806997633</v>
      </c>
      <c r="W48" s="39">
        <v>65813.33508094793</v>
      </c>
      <c r="X48" s="39">
        <v>613232.7639242532</v>
      </c>
      <c r="Y48" s="39">
        <v>485455.58860594087</v>
      </c>
      <c r="Z48" s="39">
        <v>1003152.180322333</v>
      </c>
      <c r="AA48" s="39">
        <v>115109.91360372878</v>
      </c>
      <c r="AB48" s="39">
        <v>17853.663069307444</v>
      </c>
      <c r="AC48" s="39"/>
      <c r="AD48" s="39"/>
      <c r="AE48" s="39"/>
      <c r="AF48" s="39"/>
      <c r="AG48" s="39"/>
      <c r="AH48"/>
      <c r="AI48"/>
      <c r="AJ48"/>
      <c r="AK48"/>
      <c r="AL48"/>
      <c r="AM48"/>
      <c r="AN48"/>
    </row>
    <row r="49" spans="1:40" s="8" customFormat="1" ht="21">
      <c r="A49" s="109">
        <v>28</v>
      </c>
      <c r="B49" s="130" t="s">
        <v>115</v>
      </c>
      <c r="C49" s="127" t="s">
        <v>1152</v>
      </c>
      <c r="D49" s="127" t="s">
        <v>852</v>
      </c>
      <c r="E49" s="109" t="s">
        <v>859</v>
      </c>
      <c r="F49" s="39">
        <v>28882221.642033823</v>
      </c>
      <c r="G49" s="39">
        <v>18626210.50251981</v>
      </c>
      <c r="H49" s="39">
        <v>3533670.1407089783</v>
      </c>
      <c r="I49" s="39">
        <v>3233753.780760679</v>
      </c>
      <c r="J49" s="39">
        <v>1484407.8728624897</v>
      </c>
      <c r="K49" s="39">
        <v>1465122.3016534066</v>
      </c>
      <c r="L49" s="39">
        <v>235941.20565929514</v>
      </c>
      <c r="M49" s="39">
        <v>131900.20103651128</v>
      </c>
      <c r="N49" s="39">
        <v>68982.77767428836</v>
      </c>
      <c r="O49" s="39">
        <v>102232.85915836005</v>
      </c>
      <c r="P49" s="39">
        <v>18626210.50251981</v>
      </c>
      <c r="Q49" s="39">
        <v>3533670.1407089783</v>
      </c>
      <c r="R49" s="39">
        <v>3233753.780760679</v>
      </c>
      <c r="S49" s="39">
        <v>1484407.8728624897</v>
      </c>
      <c r="T49" s="39">
        <v>1134904.6146998478</v>
      </c>
      <c r="U49" s="39">
        <v>4112.5201741613955</v>
      </c>
      <c r="V49" s="39">
        <v>326105.1667793975</v>
      </c>
      <c r="W49" s="39">
        <v>41691.723715187516</v>
      </c>
      <c r="X49" s="39">
        <v>131900.20103651128</v>
      </c>
      <c r="Y49" s="39">
        <v>194249.48194410763</v>
      </c>
      <c r="Z49" s="39">
        <v>68982.77767428836</v>
      </c>
      <c r="AA49" s="39">
        <v>99074.05173829311</v>
      </c>
      <c r="AB49" s="39">
        <v>3158.8074200669307</v>
      </c>
      <c r="AC49" s="39"/>
      <c r="AD49" s="39"/>
      <c r="AE49" s="39"/>
      <c r="AF49" s="39"/>
      <c r="AG49" s="39"/>
      <c r="AH49"/>
      <c r="AI49"/>
      <c r="AJ49"/>
      <c r="AK49"/>
      <c r="AL49"/>
      <c r="AM49"/>
      <c r="AN49"/>
    </row>
    <row r="50" spans="1:40" s="8" customFormat="1" ht="21">
      <c r="A50" s="109">
        <v>29</v>
      </c>
      <c r="B50" s="130" t="s">
        <v>116</v>
      </c>
      <c r="C50" s="127" t="s">
        <v>1152</v>
      </c>
      <c r="D50" s="127" t="s">
        <v>852</v>
      </c>
      <c r="E50" s="109" t="s">
        <v>847</v>
      </c>
      <c r="F50" s="39">
        <v>15058533.685470872</v>
      </c>
      <c r="G50" s="39">
        <v>7456718.4549471475</v>
      </c>
      <c r="H50" s="39">
        <v>1830046.1951778517</v>
      </c>
      <c r="I50" s="39">
        <v>2223719.7163240747</v>
      </c>
      <c r="J50" s="39">
        <v>1472757.473117121</v>
      </c>
      <c r="K50" s="39">
        <v>1394271.1475919888</v>
      </c>
      <c r="L50" s="39">
        <v>242482.54749568642</v>
      </c>
      <c r="M50" s="39">
        <v>355063.3247370263</v>
      </c>
      <c r="N50" s="39">
        <v>62836.89356320872</v>
      </c>
      <c r="O50" s="39">
        <v>20637.932516766195</v>
      </c>
      <c r="P50" s="39">
        <v>7456718.4549471475</v>
      </c>
      <c r="Q50" s="39">
        <v>1830046.1951778517</v>
      </c>
      <c r="R50" s="39">
        <v>2223719.7163240747</v>
      </c>
      <c r="S50" s="39">
        <v>1472757.473117121</v>
      </c>
      <c r="T50" s="39">
        <v>1250527.775036964</v>
      </c>
      <c r="U50" s="39">
        <v>3652.5491583626863</v>
      </c>
      <c r="V50" s="39">
        <v>140090.82339666205</v>
      </c>
      <c r="W50" s="39">
        <v>13725.05619278891</v>
      </c>
      <c r="X50" s="39">
        <v>355063.3247370263</v>
      </c>
      <c r="Y50" s="39">
        <v>228757.4913028975</v>
      </c>
      <c r="Z50" s="39">
        <v>62836.89356320872</v>
      </c>
      <c r="AA50" s="39">
        <v>15215.573075308235</v>
      </c>
      <c r="AB50" s="39">
        <v>5422.359441457958</v>
      </c>
      <c r="AC50" s="39"/>
      <c r="AD50" s="39"/>
      <c r="AE50" s="39"/>
      <c r="AF50" s="39"/>
      <c r="AG50" s="39"/>
      <c r="AH50"/>
      <c r="AI50"/>
      <c r="AJ50"/>
      <c r="AK50"/>
      <c r="AL50"/>
      <c r="AM50"/>
      <c r="AN50"/>
    </row>
    <row r="51" spans="1:40" s="8" customFormat="1" ht="21">
      <c r="A51" s="109">
        <v>30</v>
      </c>
      <c r="B51" s="130" t="s">
        <v>117</v>
      </c>
      <c r="C51" s="127" t="s">
        <v>1152</v>
      </c>
      <c r="D51" s="127" t="s">
        <v>852</v>
      </c>
      <c r="E51" s="109" t="s">
        <v>861</v>
      </c>
      <c r="F51" s="39">
        <v>14857790.672495307</v>
      </c>
      <c r="G51" s="39">
        <v>11592150.805877909</v>
      </c>
      <c r="H51" s="39">
        <v>1579127.395723613</v>
      </c>
      <c r="I51" s="39">
        <v>248685.31497297867</v>
      </c>
      <c r="J51" s="39">
        <v>80131.60519011348</v>
      </c>
      <c r="K51" s="39">
        <v>277155.8479653212</v>
      </c>
      <c r="L51" s="39">
        <v>72845.17053190725</v>
      </c>
      <c r="M51" s="39">
        <v>126269.23815071562</v>
      </c>
      <c r="N51" s="39">
        <v>871332.5090848359</v>
      </c>
      <c r="O51" s="39">
        <v>10092.78499791</v>
      </c>
      <c r="P51" s="39">
        <v>11592150.805877909</v>
      </c>
      <c r="Q51" s="39">
        <v>1579127.395723613</v>
      </c>
      <c r="R51" s="39">
        <v>248685.31497297867</v>
      </c>
      <c r="S51" s="39">
        <v>80131.60519011348</v>
      </c>
      <c r="T51" s="39">
        <v>190946.69308712537</v>
      </c>
      <c r="U51" s="39">
        <v>331.2643544920015</v>
      </c>
      <c r="V51" s="39">
        <v>85877.89052370383</v>
      </c>
      <c r="W51" s="39">
        <v>10396.555172971503</v>
      </c>
      <c r="X51" s="39">
        <v>126269.23815071562</v>
      </c>
      <c r="Y51" s="39">
        <v>62448.61535893574</v>
      </c>
      <c r="Z51" s="39">
        <v>871332.5090848359</v>
      </c>
      <c r="AA51" s="39">
        <v>820.2887901274437</v>
      </c>
      <c r="AB51" s="39">
        <v>9272.496207782555</v>
      </c>
      <c r="AC51" s="39"/>
      <c r="AD51" s="39"/>
      <c r="AE51" s="39"/>
      <c r="AF51" s="39"/>
      <c r="AG51" s="39"/>
      <c r="AH51"/>
      <c r="AI51"/>
      <c r="AJ51"/>
      <c r="AK51"/>
      <c r="AL51"/>
      <c r="AM51"/>
      <c r="AN51"/>
    </row>
    <row r="52" spans="6:40" ht="11.25"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/>
      <c r="AI52"/>
      <c r="AJ52"/>
      <c r="AK52"/>
      <c r="AL52"/>
      <c r="AM52"/>
      <c r="AN52"/>
    </row>
    <row r="53" spans="6:29" ht="10.5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</row>
    <row r="54" spans="6:29" ht="10.5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ht="10.5">
      <c r="F55" s="45"/>
    </row>
  </sheetData>
  <printOptions horizontalCentered="1"/>
  <pageMargins left="0.5" right="0.5" top="1.25" bottom="0.75" header="0.5" footer="0.5"/>
  <pageSetup firstPageNumber="1" useFirstPageNumber="1" fitToHeight="2" horizontalDpi="600" verticalDpi="600" orientation="landscape" scale="80" r:id="rId1"/>
  <headerFooter alignWithMargins="0">
    <oddHeader>&amp;LSecond Exhibit to the 
Prefiled Rebuttal Testimony of
Colleen E. Paulson&amp;CPuget Sound Energy
Electric Cost of Service
Company Proposed
Allocation of Salary and Wages&amp;RExhibit No. ___(CEP-13)
Page &amp;P+15 of &amp;N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2004-11-02T21:50:30Z</cp:lastPrinted>
  <dcterms:created xsi:type="dcterms:W3CDTF">2004-10-30T20:57:28Z</dcterms:created>
  <dcterms:modified xsi:type="dcterms:W3CDTF">2004-11-05T00:46:23Z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