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drawings/drawing1.xml" ContentType="application/vnd.openxmlformats-officedocument.drawing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drawings/drawing2.xml" ContentType="application/vnd.openxmlformats-officedocument.drawing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Records1.xml" ContentType="application/vnd.openxmlformats-officedocument.spreadsheetml.pivotCacheRecord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metadata.xml" ContentType="application/vnd.openxmlformats-officedocument.spreadsheetml.sheetMetadata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ublic\DRoot\Working from home folder\2023 Depreciation\Totals - Prep for States\Reserve Adjustment - Detail Calculation\"/>
    </mc:Choice>
  </mc:AlternateContent>
  <xr:revisionPtr revIDLastSave="0" documentId="13_ncr:1_{E9D67E91-F8EC-42DC-ADCC-8FA1757ED092}" xr6:coauthVersionLast="47" xr6:coauthVersionMax="47" xr10:uidLastSave="{00000000-0000-0000-0000-000000000000}"/>
  <bookViews>
    <workbookView xWindow="28680" yWindow="-195" windowWidth="29040" windowHeight="15840" firstSheet="1" activeTab="1" xr2:uid="{00000000-000D-0000-FFFF-FFFF00000000}"/>
  </bookViews>
  <sheets>
    <sheet name="Export.Report.VintageNBV.GD-Gen" sheetId="1" r:id="rId1"/>
    <sheet name="Pivot Correction" sheetId="5" r:id="rId2"/>
    <sheet name="GD.WA-ID.Allocation" sheetId="2" r:id="rId3"/>
    <sheet name="GD.AA.Allocation" sheetId="4" r:id="rId4"/>
    <sheet name="GD.OR.Allocation" sheetId="3" r:id="rId5"/>
  </sheets>
  <definedNames>
    <definedName name="_xlnm._FilterDatabase" localSheetId="0" hidden="1">'Export.Report.VintageNBV.GD-Gen'!$A$11:$N$411</definedName>
    <definedName name="Correct">'GD.OR.Allocation'!$O$4:$P$44</definedName>
    <definedName name="Correct.AA">'GD.AA.Allocation'!$O$4:$P$34</definedName>
    <definedName name="Correct.AN">'GD.WA-ID.Allocation'!$AF$4:$AI$53</definedName>
    <definedName name="Data">'Export.Report.VintageNBV.GD-Gen'!$H$11:$N$414</definedName>
  </definedNames>
  <calcPr calcId="191029"/>
  <pivotCaches>
    <pivotCache cacheId="5" r:id="rId6"/>
    <pivotCache cacheId="6" r:id="rId7"/>
    <pivotCache cacheId="7" r:id="rId8"/>
    <pivotCache cacheId="8" r:id="rId9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57" i="2" l="1"/>
  <c r="AG57" i="2"/>
  <c r="K7" i="5"/>
  <c r="K36" i="5" s="1"/>
  <c r="AI51" i="2"/>
  <c r="AK51" i="2"/>
  <c r="AM51" i="2" s="1"/>
  <c r="S51" i="2"/>
  <c r="W51" i="2"/>
  <c r="AK53" i="2"/>
  <c r="AK38" i="2"/>
  <c r="AK36" i="2"/>
  <c r="AM36" i="2" s="1"/>
  <c r="AK32" i="2"/>
  <c r="AK14" i="2"/>
  <c r="AK8" i="2"/>
  <c r="AJ36" i="2"/>
  <c r="AG36" i="2"/>
  <c r="S36" i="2"/>
  <c r="B34" i="5"/>
  <c r="B35" i="5"/>
  <c r="B36" i="5"/>
  <c r="B37" i="5"/>
  <c r="B38" i="5"/>
  <c r="B33" i="5"/>
  <c r="B40" i="5" s="1"/>
  <c r="E34" i="5"/>
  <c r="E35" i="5"/>
  <c r="E36" i="5"/>
  <c r="E33" i="5"/>
  <c r="E40" i="5" s="1"/>
  <c r="K5" i="5"/>
  <c r="K34" i="5" s="1"/>
  <c r="K6" i="5"/>
  <c r="K35" i="5" s="1"/>
  <c r="K8" i="5"/>
  <c r="K37" i="5" s="1"/>
  <c r="K9" i="5"/>
  <c r="K38" i="5" s="1"/>
  <c r="K10" i="5"/>
  <c r="K39" i="5" s="1"/>
  <c r="K4" i="5"/>
  <c r="K33" i="5" s="1"/>
  <c r="K40" i="5" l="1"/>
  <c r="J13" i="5" l="1"/>
  <c r="I13" i="5"/>
  <c r="H13" i="5"/>
  <c r="E10" i="5"/>
  <c r="E13" i="5" s="1"/>
  <c r="B13" i="5"/>
  <c r="T50" i="2" l="1"/>
  <c r="O44" i="2"/>
  <c r="E50" i="2"/>
  <c r="O50" i="2" s="1"/>
  <c r="V50" i="2" s="1"/>
  <c r="D50" i="2"/>
  <c r="E44" i="2"/>
  <c r="D44" i="2"/>
  <c r="D51" i="2" s="1"/>
  <c r="N35" i="2"/>
  <c r="M35" i="2"/>
  <c r="N34" i="2"/>
  <c r="M34" i="2"/>
  <c r="D36" i="2"/>
  <c r="C36" i="2"/>
  <c r="M30" i="2"/>
  <c r="N30" i="2"/>
  <c r="M31" i="2"/>
  <c r="N31" i="2"/>
  <c r="N29" i="2"/>
  <c r="M29" i="2"/>
  <c r="D32" i="2"/>
  <c r="C32" i="2"/>
  <c r="E51" i="2" l="1"/>
  <c r="N50" i="2"/>
  <c r="U50" i="2" s="1"/>
  <c r="W50" i="2" s="1"/>
  <c r="N44" i="2"/>
  <c r="P8" i="4"/>
  <c r="I44" i="3"/>
  <c r="I41" i="3"/>
  <c r="I28" i="3"/>
  <c r="I26" i="3"/>
  <c r="I11" i="3"/>
  <c r="I6" i="3"/>
  <c r="B44" i="3"/>
  <c r="B41" i="3"/>
  <c r="A41" i="3" s="1"/>
  <c r="B28" i="3"/>
  <c r="A28" i="3" s="1"/>
  <c r="B26" i="3"/>
  <c r="B11" i="3"/>
  <c r="A11" i="3" s="1"/>
  <c r="A7" i="3"/>
  <c r="A8" i="3"/>
  <c r="A9" i="3"/>
  <c r="A10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9" i="3"/>
  <c r="A30" i="3"/>
  <c r="A31" i="3"/>
  <c r="A32" i="3"/>
  <c r="A33" i="3"/>
  <c r="A34" i="3"/>
  <c r="A35" i="3"/>
  <c r="A36" i="3"/>
  <c r="A37" i="3"/>
  <c r="A38" i="3"/>
  <c r="A39" i="3"/>
  <c r="A40" i="3"/>
  <c r="A42" i="3"/>
  <c r="A43" i="3"/>
  <c r="A5" i="3"/>
  <c r="B6" i="3"/>
  <c r="A6" i="3" s="1"/>
  <c r="B34" i="4"/>
  <c r="A34" i="4" s="1"/>
  <c r="B29" i="4"/>
  <c r="B24" i="4"/>
  <c r="A24" i="4" s="1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5" i="4"/>
  <c r="A26" i="4"/>
  <c r="A27" i="4"/>
  <c r="A28" i="4"/>
  <c r="A29" i="4"/>
  <c r="A30" i="4"/>
  <c r="A31" i="4"/>
  <c r="A32" i="4"/>
  <c r="A33" i="4"/>
  <c r="A5" i="4"/>
  <c r="B51" i="2"/>
  <c r="A51" i="2" s="1"/>
  <c r="B38" i="2"/>
  <c r="A38" i="2" s="1"/>
  <c r="B36" i="2"/>
  <c r="B8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E29" i="2" s="1"/>
  <c r="O29" i="2" s="1"/>
  <c r="A30" i="2"/>
  <c r="E30" i="2" s="1"/>
  <c r="O30" i="2" s="1"/>
  <c r="A31" i="2"/>
  <c r="E31" i="2" s="1"/>
  <c r="O31" i="2" s="1"/>
  <c r="A32" i="2"/>
  <c r="A33" i="2"/>
  <c r="A34" i="2"/>
  <c r="E34" i="2" s="1"/>
  <c r="A35" i="2"/>
  <c r="E35" i="2" s="1"/>
  <c r="O35" i="2" s="1"/>
  <c r="A36" i="2"/>
  <c r="A37" i="2"/>
  <c r="A39" i="2"/>
  <c r="A40" i="2"/>
  <c r="A41" i="2"/>
  <c r="A42" i="2"/>
  <c r="A43" i="2"/>
  <c r="A44" i="2"/>
  <c r="C44" i="2" s="1"/>
  <c r="A45" i="2"/>
  <c r="A46" i="2"/>
  <c r="A47" i="2"/>
  <c r="A48" i="2"/>
  <c r="A49" i="2"/>
  <c r="A50" i="2"/>
  <c r="A52" i="2"/>
  <c r="A53" i="2"/>
  <c r="A5" i="2"/>
  <c r="I34" i="4"/>
  <c r="I29" i="4"/>
  <c r="I24" i="4"/>
  <c r="I8" i="4"/>
  <c r="A55" i="2" l="1"/>
  <c r="M44" i="2"/>
  <c r="C51" i="2"/>
  <c r="C50" i="2"/>
  <c r="O34" i="2"/>
  <c r="E36" i="2"/>
  <c r="A46" i="3"/>
  <c r="E32" i="2"/>
  <c r="A37" i="4"/>
  <c r="P44" i="3"/>
  <c r="O44" i="3"/>
  <c r="P41" i="3"/>
  <c r="O41" i="3"/>
  <c r="P28" i="3"/>
  <c r="O28" i="3"/>
  <c r="P26" i="3"/>
  <c r="O26" i="3"/>
  <c r="P11" i="3"/>
  <c r="O11" i="3"/>
  <c r="P6" i="3"/>
  <c r="O6" i="3"/>
  <c r="P34" i="4"/>
  <c r="O34" i="4"/>
  <c r="P29" i="4"/>
  <c r="O29" i="4"/>
  <c r="P24" i="4"/>
  <c r="O24" i="4"/>
  <c r="O8" i="4"/>
  <c r="AF53" i="2"/>
  <c r="AF51" i="2"/>
  <c r="AF38" i="2"/>
  <c r="AF36" i="2"/>
  <c r="AF32" i="2"/>
  <c r="AF14" i="2"/>
  <c r="AF8" i="2"/>
  <c r="M6" i="2"/>
  <c r="T6" i="2" s="1"/>
  <c r="N6" i="2"/>
  <c r="U6" i="2" s="1"/>
  <c r="O6" i="2"/>
  <c r="V6" i="2" s="1"/>
  <c r="M7" i="2"/>
  <c r="T7" i="2" s="1"/>
  <c r="N7" i="2"/>
  <c r="U7" i="2" s="1"/>
  <c r="O7" i="2"/>
  <c r="V7" i="2" s="1"/>
  <c r="M8" i="2"/>
  <c r="P8" i="2" s="1" a="1"/>
  <c r="P8" i="2" s="1"/>
  <c r="N8" i="2"/>
  <c r="O8" i="2"/>
  <c r="M9" i="2"/>
  <c r="T9" i="2" s="1"/>
  <c r="N9" i="2"/>
  <c r="O9" i="2"/>
  <c r="V9" i="2" s="1"/>
  <c r="M10" i="2"/>
  <c r="N10" i="2"/>
  <c r="O10" i="2"/>
  <c r="V10" i="2" s="1"/>
  <c r="M11" i="2"/>
  <c r="N11" i="2"/>
  <c r="U11" i="2" s="1"/>
  <c r="O11" i="2"/>
  <c r="M12" i="2"/>
  <c r="N12" i="2"/>
  <c r="O12" i="2"/>
  <c r="V12" i="2" s="1"/>
  <c r="M13" i="2"/>
  <c r="N13" i="2"/>
  <c r="O13" i="2"/>
  <c r="V13" i="2" s="1"/>
  <c r="M14" i="2"/>
  <c r="P14" i="2" s="1" a="1"/>
  <c r="P14" i="2" s="1"/>
  <c r="N14" i="2"/>
  <c r="O14" i="2"/>
  <c r="M15" i="2"/>
  <c r="T15" i="2" s="1"/>
  <c r="N15" i="2"/>
  <c r="U15" i="2" s="1"/>
  <c r="O15" i="2"/>
  <c r="V15" i="2" s="1"/>
  <c r="M16" i="2"/>
  <c r="N16" i="2"/>
  <c r="U16" i="2" s="1"/>
  <c r="O16" i="2"/>
  <c r="V16" i="2" s="1"/>
  <c r="M17" i="2"/>
  <c r="N17" i="2"/>
  <c r="U17" i="2" s="1"/>
  <c r="O17" i="2"/>
  <c r="V17" i="2" s="1"/>
  <c r="M18" i="2"/>
  <c r="T18" i="2" s="1"/>
  <c r="N18" i="2"/>
  <c r="U18" i="2" s="1"/>
  <c r="O18" i="2"/>
  <c r="V18" i="2" s="1"/>
  <c r="M19" i="2"/>
  <c r="N19" i="2"/>
  <c r="U19" i="2" s="1"/>
  <c r="O19" i="2"/>
  <c r="V19" i="2" s="1"/>
  <c r="M20" i="2"/>
  <c r="N20" i="2"/>
  <c r="U20" i="2" s="1"/>
  <c r="O20" i="2"/>
  <c r="V20" i="2" s="1"/>
  <c r="M21" i="2"/>
  <c r="T21" i="2" s="1"/>
  <c r="N21" i="2"/>
  <c r="U21" i="2" s="1"/>
  <c r="O21" i="2"/>
  <c r="M22" i="2"/>
  <c r="N22" i="2"/>
  <c r="U22" i="2" s="1"/>
  <c r="O22" i="2"/>
  <c r="V22" i="2" s="1"/>
  <c r="M23" i="2"/>
  <c r="T23" i="2" s="1"/>
  <c r="N23" i="2"/>
  <c r="U23" i="2" s="1"/>
  <c r="O23" i="2"/>
  <c r="V23" i="2" s="1"/>
  <c r="M24" i="2"/>
  <c r="N24" i="2"/>
  <c r="U24" i="2" s="1"/>
  <c r="O24" i="2"/>
  <c r="V24" i="2" s="1"/>
  <c r="M25" i="2"/>
  <c r="N25" i="2"/>
  <c r="U25" i="2" s="1"/>
  <c r="O25" i="2"/>
  <c r="V25" i="2" s="1"/>
  <c r="M26" i="2"/>
  <c r="T26" i="2" s="1"/>
  <c r="N26" i="2"/>
  <c r="U26" i="2" s="1"/>
  <c r="O26" i="2"/>
  <c r="V26" i="2" s="1"/>
  <c r="M27" i="2"/>
  <c r="N27" i="2"/>
  <c r="U27" i="2" s="1"/>
  <c r="O27" i="2"/>
  <c r="V27" i="2" s="1"/>
  <c r="M28" i="2"/>
  <c r="T28" i="2" s="1"/>
  <c r="N28" i="2"/>
  <c r="U28" i="2" s="1"/>
  <c r="O28" i="2"/>
  <c r="V28" i="2" s="1"/>
  <c r="T29" i="2"/>
  <c r="U29" i="2"/>
  <c r="P30" i="2" a="1"/>
  <c r="P30" i="2" s="1"/>
  <c r="U30" i="2"/>
  <c r="V30" i="2"/>
  <c r="U31" i="2"/>
  <c r="V31" i="2"/>
  <c r="M32" i="2"/>
  <c r="P32" i="2" s="1" a="1"/>
  <c r="P32" i="2" s="1"/>
  <c r="N32" i="2"/>
  <c r="O32" i="2"/>
  <c r="M33" i="2"/>
  <c r="N33" i="2"/>
  <c r="U33" i="2" s="1"/>
  <c r="O33" i="2"/>
  <c r="V33" i="2" s="1"/>
  <c r="T34" i="2"/>
  <c r="U34" i="2"/>
  <c r="V34" i="2"/>
  <c r="U35" i="2"/>
  <c r="V35" i="2"/>
  <c r="M36" i="2"/>
  <c r="P36" i="2" s="1" a="1"/>
  <c r="P36" i="2" s="1"/>
  <c r="N36" i="2"/>
  <c r="O36" i="2"/>
  <c r="M37" i="2"/>
  <c r="N37" i="2"/>
  <c r="U37" i="2" s="1"/>
  <c r="U38" i="2" s="1"/>
  <c r="AH38" i="2" s="1"/>
  <c r="O37" i="2"/>
  <c r="V37" i="2" s="1"/>
  <c r="V38" i="2" s="1"/>
  <c r="AI38" i="2" s="1"/>
  <c r="M38" i="2"/>
  <c r="P38" i="2" s="1" a="1"/>
  <c r="P38" i="2" s="1"/>
  <c r="N38" i="2"/>
  <c r="O38" i="2"/>
  <c r="M39" i="2"/>
  <c r="N39" i="2"/>
  <c r="U39" i="2" s="1"/>
  <c r="O39" i="2"/>
  <c r="V39" i="2" s="1"/>
  <c r="M40" i="2"/>
  <c r="N40" i="2"/>
  <c r="U40" i="2" s="1"/>
  <c r="O40" i="2"/>
  <c r="V40" i="2" s="1"/>
  <c r="M41" i="2"/>
  <c r="N41" i="2"/>
  <c r="U41" i="2" s="1"/>
  <c r="O41" i="2"/>
  <c r="V41" i="2" s="1"/>
  <c r="M42" i="2"/>
  <c r="T42" i="2" s="1"/>
  <c r="N42" i="2"/>
  <c r="U42" i="2" s="1"/>
  <c r="O42" i="2"/>
  <c r="V42" i="2" s="1"/>
  <c r="M43" i="2"/>
  <c r="N43" i="2"/>
  <c r="U43" i="2" s="1"/>
  <c r="O43" i="2"/>
  <c r="V43" i="2" s="1"/>
  <c r="U44" i="2"/>
  <c r="V44" i="2"/>
  <c r="M45" i="2"/>
  <c r="N45" i="2"/>
  <c r="U45" i="2" s="1"/>
  <c r="O45" i="2"/>
  <c r="V45" i="2" s="1"/>
  <c r="M46" i="2"/>
  <c r="N46" i="2"/>
  <c r="U46" i="2" s="1"/>
  <c r="O46" i="2"/>
  <c r="V46" i="2" s="1"/>
  <c r="M47" i="2"/>
  <c r="T47" i="2" s="1"/>
  <c r="N47" i="2"/>
  <c r="U47" i="2" s="1"/>
  <c r="O47" i="2"/>
  <c r="V47" i="2" s="1"/>
  <c r="M48" i="2"/>
  <c r="N48" i="2"/>
  <c r="U48" i="2" s="1"/>
  <c r="O48" i="2"/>
  <c r="V48" i="2" s="1"/>
  <c r="M49" i="2"/>
  <c r="N49" i="2"/>
  <c r="U49" i="2" s="1"/>
  <c r="O49" i="2"/>
  <c r="V49" i="2" s="1"/>
  <c r="M51" i="2"/>
  <c r="P51" i="2" s="1" a="1"/>
  <c r="P51" i="2" s="1"/>
  <c r="N51" i="2"/>
  <c r="O51" i="2"/>
  <c r="M52" i="2"/>
  <c r="N52" i="2"/>
  <c r="U52" i="2" s="1"/>
  <c r="U53" i="2" s="1"/>
  <c r="AH53" i="2" s="1"/>
  <c r="O52" i="2"/>
  <c r="V52" i="2" s="1"/>
  <c r="V53" i="2" s="1"/>
  <c r="AI53" i="2" s="1"/>
  <c r="M53" i="2"/>
  <c r="P53" i="2" s="1" a="1"/>
  <c r="P53" i="2" s="1"/>
  <c r="N53" i="2"/>
  <c r="O53" i="2"/>
  <c r="M54" i="2"/>
  <c r="P54" i="2" s="1" a="1"/>
  <c r="P54" i="2" s="1"/>
  <c r="N54" i="2"/>
  <c r="O54" i="2"/>
  <c r="M55" i="2"/>
  <c r="P55" i="2" s="1" a="1"/>
  <c r="P55" i="2" s="1"/>
  <c r="N55" i="2"/>
  <c r="O55" i="2"/>
  <c r="M56" i="2"/>
  <c r="P56" i="2" s="1" a="1"/>
  <c r="P56" i="2" s="1"/>
  <c r="N56" i="2"/>
  <c r="O56" i="2"/>
  <c r="M57" i="2"/>
  <c r="P57" i="2" s="1" a="1"/>
  <c r="P57" i="2" s="1"/>
  <c r="N57" i="2"/>
  <c r="O57" i="2"/>
  <c r="M58" i="2"/>
  <c r="P58" i="2" s="1" a="1"/>
  <c r="P58" i="2" s="1"/>
  <c r="N58" i="2"/>
  <c r="O58" i="2"/>
  <c r="M59" i="2"/>
  <c r="P59" i="2" s="1" a="1"/>
  <c r="P59" i="2" s="1"/>
  <c r="N59" i="2"/>
  <c r="O59" i="2"/>
  <c r="M60" i="2"/>
  <c r="P60" i="2" s="1" a="1"/>
  <c r="P60" i="2" s="1"/>
  <c r="N60" i="2"/>
  <c r="O60" i="2"/>
  <c r="M61" i="2"/>
  <c r="P61" i="2" s="1" a="1"/>
  <c r="P61" i="2" s="1"/>
  <c r="N61" i="2"/>
  <c r="O61" i="2"/>
  <c r="M62" i="2"/>
  <c r="P62" i="2" s="1" a="1"/>
  <c r="P62" i="2" s="1"/>
  <c r="N62" i="2"/>
  <c r="O62" i="2"/>
  <c r="M63" i="2"/>
  <c r="P63" i="2" s="1" a="1"/>
  <c r="P63" i="2" s="1"/>
  <c r="N63" i="2"/>
  <c r="O63" i="2"/>
  <c r="M64" i="2"/>
  <c r="P64" i="2" s="1" a="1"/>
  <c r="P64" i="2" s="1"/>
  <c r="N64" i="2"/>
  <c r="O64" i="2"/>
  <c r="M65" i="2"/>
  <c r="P65" i="2" s="1" a="1"/>
  <c r="P65" i="2" s="1"/>
  <c r="N65" i="2"/>
  <c r="O65" i="2"/>
  <c r="M66" i="2"/>
  <c r="P66" i="2" s="1" a="1"/>
  <c r="P66" i="2" s="1"/>
  <c r="N66" i="2"/>
  <c r="O66" i="2"/>
  <c r="M67" i="2"/>
  <c r="P67" i="2" s="1" a="1"/>
  <c r="P67" i="2" s="1"/>
  <c r="N67" i="2"/>
  <c r="O67" i="2"/>
  <c r="M68" i="2"/>
  <c r="P68" i="2" s="1" a="1"/>
  <c r="P68" i="2" s="1"/>
  <c r="N68" i="2"/>
  <c r="O68" i="2"/>
  <c r="M69" i="2"/>
  <c r="P69" i="2" s="1" a="1"/>
  <c r="P69" i="2" s="1"/>
  <c r="N69" i="2"/>
  <c r="O69" i="2"/>
  <c r="M70" i="2"/>
  <c r="P70" i="2" s="1" a="1"/>
  <c r="P70" i="2" s="1"/>
  <c r="N70" i="2"/>
  <c r="O70" i="2"/>
  <c r="M71" i="2"/>
  <c r="P71" i="2" s="1" a="1"/>
  <c r="P71" i="2" s="1"/>
  <c r="N71" i="2"/>
  <c r="O71" i="2"/>
  <c r="M72" i="2"/>
  <c r="P72" i="2" s="1" a="1"/>
  <c r="P72" i="2" s="1"/>
  <c r="N72" i="2"/>
  <c r="O72" i="2"/>
  <c r="M73" i="2"/>
  <c r="P73" i="2" s="1" a="1"/>
  <c r="P73" i="2" s="1"/>
  <c r="N73" i="2"/>
  <c r="O73" i="2"/>
  <c r="M74" i="2"/>
  <c r="P74" i="2" s="1" a="1"/>
  <c r="P74" i="2" s="1"/>
  <c r="N74" i="2"/>
  <c r="O74" i="2"/>
  <c r="M75" i="2"/>
  <c r="P75" i="2" s="1" a="1"/>
  <c r="P75" i="2" s="1"/>
  <c r="N75" i="2"/>
  <c r="O75" i="2"/>
  <c r="M76" i="2"/>
  <c r="P76" i="2" s="1" a="1"/>
  <c r="P76" i="2" s="1"/>
  <c r="N76" i="2"/>
  <c r="O76" i="2"/>
  <c r="M77" i="2"/>
  <c r="P77" i="2" s="1" a="1"/>
  <c r="P77" i="2" s="1"/>
  <c r="N77" i="2"/>
  <c r="O77" i="2"/>
  <c r="M78" i="2"/>
  <c r="P78" i="2" s="1" a="1"/>
  <c r="P78" i="2" s="1"/>
  <c r="N78" i="2"/>
  <c r="O78" i="2"/>
  <c r="M79" i="2"/>
  <c r="P79" i="2" s="1" a="1"/>
  <c r="P79" i="2" s="1"/>
  <c r="N79" i="2"/>
  <c r="O79" i="2"/>
  <c r="M80" i="2"/>
  <c r="P80" i="2" s="1" a="1"/>
  <c r="P80" i="2" s="1"/>
  <c r="N80" i="2"/>
  <c r="O80" i="2"/>
  <c r="M81" i="2"/>
  <c r="P81" i="2" s="1" a="1"/>
  <c r="P81" i="2" s="1"/>
  <c r="N81" i="2"/>
  <c r="O81" i="2"/>
  <c r="M82" i="2"/>
  <c r="P82" i="2" s="1" a="1"/>
  <c r="P82" i="2" s="1"/>
  <c r="N82" i="2"/>
  <c r="O82" i="2"/>
  <c r="M83" i="2"/>
  <c r="P83" i="2" s="1" a="1"/>
  <c r="P83" i="2" s="1"/>
  <c r="N83" i="2"/>
  <c r="O83" i="2"/>
  <c r="M84" i="2"/>
  <c r="P84" i="2" s="1" a="1"/>
  <c r="P84" i="2" s="1"/>
  <c r="N84" i="2"/>
  <c r="O84" i="2"/>
  <c r="M85" i="2"/>
  <c r="P85" i="2" s="1" a="1"/>
  <c r="P85" i="2" s="1"/>
  <c r="N85" i="2"/>
  <c r="O85" i="2"/>
  <c r="M86" i="2"/>
  <c r="P86" i="2" s="1" a="1"/>
  <c r="P86" i="2" s="1"/>
  <c r="N86" i="2"/>
  <c r="O86" i="2"/>
  <c r="M87" i="2"/>
  <c r="P87" i="2" s="1" a="1"/>
  <c r="P87" i="2" s="1"/>
  <c r="N87" i="2"/>
  <c r="O87" i="2"/>
  <c r="M88" i="2"/>
  <c r="P88" i="2" s="1" a="1"/>
  <c r="P88" i="2" s="1"/>
  <c r="N88" i="2"/>
  <c r="O88" i="2"/>
  <c r="M89" i="2"/>
  <c r="P89" i="2" s="1" a="1"/>
  <c r="P89" i="2" s="1"/>
  <c r="N89" i="2"/>
  <c r="O89" i="2"/>
  <c r="M90" i="2"/>
  <c r="P90" i="2" s="1" a="1"/>
  <c r="P90" i="2" s="1"/>
  <c r="N90" i="2"/>
  <c r="O90" i="2"/>
  <c r="M91" i="2"/>
  <c r="P91" i="2" s="1" a="1"/>
  <c r="P91" i="2" s="1"/>
  <c r="N91" i="2"/>
  <c r="O91" i="2"/>
  <c r="M92" i="2"/>
  <c r="P92" i="2" s="1" a="1"/>
  <c r="P92" i="2" s="1"/>
  <c r="N92" i="2"/>
  <c r="O92" i="2"/>
  <c r="M93" i="2"/>
  <c r="P93" i="2" s="1" a="1"/>
  <c r="P93" i="2" s="1"/>
  <c r="N93" i="2"/>
  <c r="O93" i="2"/>
  <c r="M94" i="2"/>
  <c r="P94" i="2" s="1" a="1"/>
  <c r="P94" i="2" s="1"/>
  <c r="N94" i="2"/>
  <c r="O94" i="2"/>
  <c r="M95" i="2"/>
  <c r="P95" i="2" s="1" a="1"/>
  <c r="P95" i="2" s="1"/>
  <c r="N95" i="2"/>
  <c r="O95" i="2"/>
  <c r="M96" i="2"/>
  <c r="P96" i="2" s="1" a="1"/>
  <c r="P96" i="2" s="1"/>
  <c r="N96" i="2"/>
  <c r="O96" i="2"/>
  <c r="M97" i="2"/>
  <c r="P97" i="2" s="1" a="1"/>
  <c r="P97" i="2" s="1"/>
  <c r="N97" i="2"/>
  <c r="O97" i="2"/>
  <c r="M98" i="2"/>
  <c r="P98" i="2" s="1" a="1"/>
  <c r="P98" i="2" s="1"/>
  <c r="N98" i="2"/>
  <c r="O98" i="2"/>
  <c r="M99" i="2"/>
  <c r="P99" i="2" s="1" a="1"/>
  <c r="P99" i="2" s="1"/>
  <c r="N99" i="2"/>
  <c r="O99" i="2"/>
  <c r="M100" i="2"/>
  <c r="P100" i="2" s="1" a="1"/>
  <c r="P100" i="2" s="1"/>
  <c r="N100" i="2"/>
  <c r="O100" i="2"/>
  <c r="M101" i="2"/>
  <c r="P101" i="2" s="1" a="1"/>
  <c r="P101" i="2" s="1"/>
  <c r="N101" i="2"/>
  <c r="O101" i="2"/>
  <c r="M102" i="2"/>
  <c r="P102" i="2" s="1" a="1"/>
  <c r="P102" i="2" s="1"/>
  <c r="N102" i="2"/>
  <c r="O102" i="2"/>
  <c r="M103" i="2"/>
  <c r="P103" i="2" s="1" a="1"/>
  <c r="P103" i="2" s="1"/>
  <c r="N103" i="2"/>
  <c r="O103" i="2"/>
  <c r="M104" i="2"/>
  <c r="P104" i="2" s="1" a="1"/>
  <c r="P104" i="2" s="1"/>
  <c r="N104" i="2"/>
  <c r="O104" i="2"/>
  <c r="M105" i="2"/>
  <c r="P105" i="2" s="1" a="1"/>
  <c r="P105" i="2" s="1"/>
  <c r="N105" i="2"/>
  <c r="O105" i="2"/>
  <c r="M106" i="2"/>
  <c r="P106" i="2" s="1" a="1"/>
  <c r="P106" i="2" s="1"/>
  <c r="N106" i="2"/>
  <c r="O106" i="2"/>
  <c r="M107" i="2"/>
  <c r="P107" i="2" s="1" a="1"/>
  <c r="P107" i="2" s="1"/>
  <c r="N107" i="2"/>
  <c r="O107" i="2"/>
  <c r="M108" i="2"/>
  <c r="P108" i="2" s="1" a="1"/>
  <c r="P108" i="2" s="1"/>
  <c r="N108" i="2"/>
  <c r="O108" i="2"/>
  <c r="M109" i="2"/>
  <c r="P109" i="2" s="1" a="1"/>
  <c r="P109" i="2" s="1"/>
  <c r="N109" i="2"/>
  <c r="O109" i="2"/>
  <c r="M110" i="2"/>
  <c r="P110" i="2" s="1" a="1"/>
  <c r="P110" i="2" s="1"/>
  <c r="N110" i="2"/>
  <c r="O110" i="2"/>
  <c r="M111" i="2"/>
  <c r="P111" i="2" s="1" a="1"/>
  <c r="P111" i="2" s="1"/>
  <c r="N111" i="2"/>
  <c r="O111" i="2"/>
  <c r="M112" i="2"/>
  <c r="P112" i="2" s="1" a="1"/>
  <c r="P112" i="2" s="1"/>
  <c r="N112" i="2"/>
  <c r="O112" i="2"/>
  <c r="M113" i="2"/>
  <c r="P113" i="2" s="1" a="1"/>
  <c r="P113" i="2" s="1"/>
  <c r="N113" i="2"/>
  <c r="O113" i="2"/>
  <c r="M114" i="2"/>
  <c r="P114" i="2" s="1" a="1"/>
  <c r="P114" i="2" s="1"/>
  <c r="N114" i="2"/>
  <c r="O114" i="2"/>
  <c r="M115" i="2"/>
  <c r="P115" i="2" s="1" a="1"/>
  <c r="P115" i="2" s="1"/>
  <c r="N115" i="2"/>
  <c r="O115" i="2"/>
  <c r="M116" i="2"/>
  <c r="P116" i="2" s="1" a="1"/>
  <c r="P116" i="2" s="1"/>
  <c r="N116" i="2"/>
  <c r="O116" i="2"/>
  <c r="M117" i="2"/>
  <c r="P117" i="2" s="1" a="1"/>
  <c r="P117" i="2" s="1"/>
  <c r="N117" i="2"/>
  <c r="O117" i="2"/>
  <c r="M118" i="2"/>
  <c r="P118" i="2" s="1" a="1"/>
  <c r="P118" i="2" s="1"/>
  <c r="N118" i="2"/>
  <c r="O118" i="2"/>
  <c r="M119" i="2"/>
  <c r="P119" i="2" s="1" a="1"/>
  <c r="P119" i="2" s="1"/>
  <c r="N119" i="2"/>
  <c r="O119" i="2"/>
  <c r="M120" i="2"/>
  <c r="P120" i="2" s="1" a="1"/>
  <c r="P120" i="2" s="1"/>
  <c r="N120" i="2"/>
  <c r="O120" i="2"/>
  <c r="M121" i="2"/>
  <c r="P121" i="2" s="1" a="1"/>
  <c r="P121" i="2" s="1"/>
  <c r="N121" i="2"/>
  <c r="O121" i="2"/>
  <c r="M122" i="2"/>
  <c r="P122" i="2" s="1" a="1"/>
  <c r="P122" i="2" s="1"/>
  <c r="N122" i="2"/>
  <c r="O122" i="2"/>
  <c r="M123" i="2"/>
  <c r="P123" i="2" s="1" a="1"/>
  <c r="P123" i="2" s="1"/>
  <c r="N123" i="2"/>
  <c r="O123" i="2"/>
  <c r="M124" i="2"/>
  <c r="P124" i="2" s="1" a="1"/>
  <c r="P124" i="2" s="1"/>
  <c r="N124" i="2"/>
  <c r="O124" i="2"/>
  <c r="M125" i="2"/>
  <c r="P125" i="2" s="1" a="1"/>
  <c r="P125" i="2" s="1"/>
  <c r="N125" i="2"/>
  <c r="O125" i="2"/>
  <c r="M126" i="2"/>
  <c r="P126" i="2" s="1" a="1"/>
  <c r="P126" i="2" s="1"/>
  <c r="N126" i="2"/>
  <c r="O126" i="2"/>
  <c r="M127" i="2"/>
  <c r="P127" i="2" s="1" a="1"/>
  <c r="P127" i="2" s="1"/>
  <c r="N127" i="2"/>
  <c r="O127" i="2"/>
  <c r="M128" i="2"/>
  <c r="P128" i="2" s="1" a="1"/>
  <c r="P128" i="2" s="1"/>
  <c r="N128" i="2"/>
  <c r="O128" i="2"/>
  <c r="M129" i="2"/>
  <c r="P129" i="2" s="1" a="1"/>
  <c r="P129" i="2" s="1"/>
  <c r="N129" i="2"/>
  <c r="O129" i="2"/>
  <c r="M130" i="2"/>
  <c r="P130" i="2" s="1" a="1"/>
  <c r="P130" i="2" s="1"/>
  <c r="N130" i="2"/>
  <c r="O130" i="2"/>
  <c r="M131" i="2"/>
  <c r="P131" i="2" s="1" a="1"/>
  <c r="P131" i="2" s="1"/>
  <c r="N131" i="2"/>
  <c r="O131" i="2"/>
  <c r="M132" i="2"/>
  <c r="P132" i="2" s="1" a="1"/>
  <c r="P132" i="2" s="1"/>
  <c r="N132" i="2"/>
  <c r="O132" i="2"/>
  <c r="M133" i="2"/>
  <c r="P133" i="2" s="1" a="1"/>
  <c r="P133" i="2" s="1"/>
  <c r="N133" i="2"/>
  <c r="O133" i="2"/>
  <c r="M134" i="2"/>
  <c r="P134" i="2" s="1" a="1"/>
  <c r="P134" i="2" s="1"/>
  <c r="N134" i="2"/>
  <c r="O134" i="2"/>
  <c r="M135" i="2"/>
  <c r="P135" i="2" s="1" a="1"/>
  <c r="P135" i="2" s="1"/>
  <c r="N135" i="2"/>
  <c r="O135" i="2"/>
  <c r="M136" i="2"/>
  <c r="P136" i="2" s="1" a="1"/>
  <c r="P136" i="2" s="1"/>
  <c r="N136" i="2"/>
  <c r="O136" i="2"/>
  <c r="M137" i="2"/>
  <c r="P137" i="2" s="1" a="1"/>
  <c r="P137" i="2" s="1"/>
  <c r="N137" i="2"/>
  <c r="O137" i="2"/>
  <c r="M138" i="2"/>
  <c r="P138" i="2" s="1" a="1"/>
  <c r="P138" i="2" s="1"/>
  <c r="N138" i="2"/>
  <c r="O138" i="2"/>
  <c r="M139" i="2"/>
  <c r="P139" i="2" s="1" a="1"/>
  <c r="P139" i="2" s="1"/>
  <c r="N139" i="2"/>
  <c r="O139" i="2"/>
  <c r="M140" i="2"/>
  <c r="P140" i="2" s="1" a="1"/>
  <c r="P140" i="2" s="1"/>
  <c r="N140" i="2"/>
  <c r="O140" i="2"/>
  <c r="M141" i="2"/>
  <c r="P141" i="2" s="1" a="1"/>
  <c r="P141" i="2" s="1"/>
  <c r="N141" i="2"/>
  <c r="O141" i="2"/>
  <c r="M142" i="2"/>
  <c r="P142" i="2" s="1" a="1"/>
  <c r="P142" i="2" s="1"/>
  <c r="N142" i="2"/>
  <c r="O142" i="2"/>
  <c r="M143" i="2"/>
  <c r="P143" i="2" s="1" a="1"/>
  <c r="P143" i="2" s="1"/>
  <c r="N143" i="2"/>
  <c r="O143" i="2"/>
  <c r="M144" i="2"/>
  <c r="P144" i="2" s="1" a="1"/>
  <c r="P144" i="2" s="1"/>
  <c r="N144" i="2"/>
  <c r="O144" i="2"/>
  <c r="M145" i="2"/>
  <c r="P145" i="2" s="1" a="1"/>
  <c r="P145" i="2" s="1"/>
  <c r="N145" i="2"/>
  <c r="O145" i="2"/>
  <c r="M146" i="2"/>
  <c r="P146" i="2" s="1" a="1"/>
  <c r="P146" i="2" s="1"/>
  <c r="N146" i="2"/>
  <c r="O146" i="2"/>
  <c r="M147" i="2"/>
  <c r="P147" i="2" s="1" a="1"/>
  <c r="P147" i="2" s="1"/>
  <c r="N147" i="2"/>
  <c r="O147" i="2"/>
  <c r="M148" i="2"/>
  <c r="P148" i="2" s="1" a="1"/>
  <c r="P148" i="2" s="1"/>
  <c r="N148" i="2"/>
  <c r="O148" i="2"/>
  <c r="M149" i="2"/>
  <c r="P149" i="2" s="1" a="1"/>
  <c r="P149" i="2" s="1"/>
  <c r="N149" i="2"/>
  <c r="O149" i="2"/>
  <c r="N5" i="2"/>
  <c r="U5" i="2" s="1"/>
  <c r="O5" i="2"/>
  <c r="V5" i="2" s="1"/>
  <c r="M5" i="2"/>
  <c r="T5" i="2" s="1"/>
  <c r="H21" i="1"/>
  <c r="H22" i="1" s="1"/>
  <c r="H23" i="1" s="1"/>
  <c r="H24" i="1" s="1"/>
  <c r="H25" i="1" s="1"/>
  <c r="H26" i="1" s="1"/>
  <c r="H27" i="1" s="1"/>
  <c r="H28" i="1" s="1"/>
  <c r="H29" i="1" s="1"/>
  <c r="H30" i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/>
  <c r="H57" i="1" s="1"/>
  <c r="H58" i="1" s="1"/>
  <c r="H59" i="1" s="1"/>
  <c r="H60" i="1" s="1"/>
  <c r="H61" i="1" s="1"/>
  <c r="H62" i="1" s="1"/>
  <c r="H63" i="1" s="1"/>
  <c r="H64" i="1" s="1"/>
  <c r="H65" i="1"/>
  <c r="H66" i="1" s="1"/>
  <c r="H67" i="1" s="1"/>
  <c r="H68" i="1" s="1"/>
  <c r="H69" i="1" s="1"/>
  <c r="H70" i="1" s="1"/>
  <c r="H71" i="1" s="1"/>
  <c r="H72" i="1" s="1"/>
  <c r="H73" i="1" s="1"/>
  <c r="H74" i="1" s="1"/>
  <c r="H75" i="1"/>
  <c r="H76" i="1" s="1"/>
  <c r="H77" i="1" s="1"/>
  <c r="H78" i="1" s="1"/>
  <c r="H79" i="1" s="1"/>
  <c r="H80" i="1" s="1"/>
  <c r="H81" i="1" s="1"/>
  <c r="H82" i="1"/>
  <c r="H83" i="1" s="1"/>
  <c r="H84" i="1" s="1"/>
  <c r="H85" i="1" s="1"/>
  <c r="H86" i="1" s="1"/>
  <c r="H87" i="1" s="1"/>
  <c r="H88" i="1" s="1"/>
  <c r="H89" i="1" s="1"/>
  <c r="H90" i="1" s="1"/>
  <c r="H91" i="1" s="1"/>
  <c r="H92" i="1"/>
  <c r="H93" i="1" s="1"/>
  <c r="H94" i="1" s="1"/>
  <c r="H95" i="1" s="1"/>
  <c r="H96" i="1" s="1"/>
  <c r="H97" i="1" s="1"/>
  <c r="H98" i="1" s="1"/>
  <c r="H99" i="1" s="1"/>
  <c r="H100" i="1" s="1"/>
  <c r="H101" i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/>
  <c r="H119" i="1" s="1"/>
  <c r="H120" i="1" s="1"/>
  <c r="H121" i="1" s="1"/>
  <c r="H122" i="1" s="1"/>
  <c r="H123" i="1" s="1"/>
  <c r="H124" i="1" s="1"/>
  <c r="H125" i="1" s="1"/>
  <c r="H126" i="1"/>
  <c r="H127" i="1" s="1"/>
  <c r="H128" i="1" s="1"/>
  <c r="H129" i="1" s="1"/>
  <c r="H130" i="1" s="1"/>
  <c r="H131" i="1" s="1"/>
  <c r="H132" i="1" s="1"/>
  <c r="H133" i="1"/>
  <c r="H134" i="1" s="1"/>
  <c r="H135" i="1" s="1"/>
  <c r="H136" i="1" s="1"/>
  <c r="H137" i="1" s="1"/>
  <c r="H138" i="1" s="1"/>
  <c r="H139" i="1" s="1"/>
  <c r="H140" i="1" s="1"/>
  <c r="H141" i="1" s="1"/>
  <c r="H142" i="1" s="1"/>
  <c r="H143" i="1" s="1"/>
  <c r="H144" i="1" s="1"/>
  <c r="H145" i="1" s="1"/>
  <c r="H146" i="1" s="1"/>
  <c r="H147" i="1" s="1"/>
  <c r="H148" i="1" s="1"/>
  <c r="H149" i="1" s="1"/>
  <c r="H150" i="1" s="1"/>
  <c r="H151" i="1" s="1"/>
  <c r="H152" i="1" s="1"/>
  <c r="H153" i="1" s="1"/>
  <c r="H154" i="1" s="1"/>
  <c r="H155" i="1"/>
  <c r="H156" i="1" s="1"/>
  <c r="H157" i="1" s="1"/>
  <c r="H158" i="1" s="1"/>
  <c r="H159" i="1" s="1"/>
  <c r="H160" i="1" s="1"/>
  <c r="H161" i="1" s="1"/>
  <c r="H162" i="1" s="1"/>
  <c r="H163" i="1" s="1"/>
  <c r="H164" i="1" s="1"/>
  <c r="H165" i="1" s="1"/>
  <c r="H166" i="1" s="1"/>
  <c r="H167" i="1" s="1"/>
  <c r="H168" i="1" s="1"/>
  <c r="H169" i="1" s="1"/>
  <c r="H170" i="1" s="1"/>
  <c r="H171" i="1" s="1"/>
  <c r="H172" i="1" s="1"/>
  <c r="H173" i="1" s="1"/>
  <c r="H174" i="1"/>
  <c r="H175" i="1" s="1"/>
  <c r="H176" i="1" s="1"/>
  <c r="H177" i="1" s="1"/>
  <c r="H178" i="1" s="1"/>
  <c r="H179" i="1" s="1"/>
  <c r="H180" i="1" s="1"/>
  <c r="H181" i="1" s="1"/>
  <c r="H182" i="1" s="1"/>
  <c r="H183" i="1"/>
  <c r="H184" i="1" s="1"/>
  <c r="H185" i="1" s="1"/>
  <c r="H186" i="1" s="1"/>
  <c r="H187" i="1" s="1"/>
  <c r="H188" i="1" s="1"/>
  <c r="H189" i="1" s="1"/>
  <c r="H190" i="1"/>
  <c r="H191" i="1" s="1"/>
  <c r="H192" i="1" s="1"/>
  <c r="H193" i="1" s="1"/>
  <c r="H194" i="1" s="1"/>
  <c r="H195" i="1" s="1"/>
  <c r="H196" i="1" s="1"/>
  <c r="H197" i="1"/>
  <c r="H198" i="1" s="1"/>
  <c r="H199" i="1" s="1"/>
  <c r="H200" i="1" s="1"/>
  <c r="H201" i="1" s="1"/>
  <c r="H202" i="1" s="1"/>
  <c r="H203" i="1" s="1"/>
  <c r="H204" i="1" s="1"/>
  <c r="H205" i="1" s="1"/>
  <c r="H206" i="1" s="1"/>
  <c r="H207" i="1"/>
  <c r="H208" i="1" s="1"/>
  <c r="H209" i="1" s="1"/>
  <c r="H210" i="1" s="1"/>
  <c r="H211" i="1" s="1"/>
  <c r="H212" i="1" s="1"/>
  <c r="H213" i="1" s="1"/>
  <c r="H214" i="1" s="1"/>
  <c r="H215" i="1" s="1"/>
  <c r="H216" i="1" s="1"/>
  <c r="H217" i="1" s="1"/>
  <c r="H218" i="1" s="1"/>
  <c r="H219" i="1" s="1"/>
  <c r="H220" i="1" s="1"/>
  <c r="H221" i="1" s="1"/>
  <c r="H222" i="1" s="1"/>
  <c r="H223" i="1" s="1"/>
  <c r="H224" i="1" s="1"/>
  <c r="H225" i="1" s="1"/>
  <c r="H226" i="1" s="1"/>
  <c r="H227" i="1" s="1"/>
  <c r="H228" i="1" s="1"/>
  <c r="H229" i="1" s="1"/>
  <c r="H230" i="1" s="1"/>
  <c r="H231" i="1" s="1"/>
  <c r="H232" i="1"/>
  <c r="H233" i="1" s="1"/>
  <c r="H234" i="1" s="1"/>
  <c r="H235" i="1" s="1"/>
  <c r="H236" i="1" s="1"/>
  <c r="H237" i="1" s="1"/>
  <c r="H238" i="1" s="1"/>
  <c r="H239" i="1"/>
  <c r="H240" i="1" s="1"/>
  <c r="H241" i="1" s="1"/>
  <c r="H242" i="1" s="1"/>
  <c r="H243" i="1" s="1"/>
  <c r="H244" i="1" s="1"/>
  <c r="H245" i="1" s="1"/>
  <c r="H246" i="1"/>
  <c r="H247" i="1" s="1"/>
  <c r="H248" i="1" s="1"/>
  <c r="H249" i="1" s="1"/>
  <c r="H250" i="1" s="1"/>
  <c r="H251" i="1" s="1"/>
  <c r="H252" i="1" s="1"/>
  <c r="H253" i="1" s="1"/>
  <c r="H254" i="1" s="1"/>
  <c r="H255" i="1" s="1"/>
  <c r="H256" i="1" s="1"/>
  <c r="H257" i="1" s="1"/>
  <c r="H258" i="1" s="1"/>
  <c r="H259" i="1" s="1"/>
  <c r="H260" i="1" s="1"/>
  <c r="H261" i="1" s="1"/>
  <c r="H262" i="1" s="1"/>
  <c r="H263" i="1" s="1"/>
  <c r="H264" i="1"/>
  <c r="H265" i="1" s="1"/>
  <c r="H266" i="1" s="1"/>
  <c r="H267" i="1" s="1"/>
  <c r="H268" i="1" s="1"/>
  <c r="H269" i="1" s="1"/>
  <c r="H270" i="1" s="1"/>
  <c r="H271" i="1" s="1"/>
  <c r="H272" i="1" s="1"/>
  <c r="H273" i="1" s="1"/>
  <c r="H274" i="1" s="1"/>
  <c r="H275" i="1" s="1"/>
  <c r="H276" i="1" s="1"/>
  <c r="H277" i="1"/>
  <c r="H278" i="1" s="1"/>
  <c r="H279" i="1" s="1"/>
  <c r="H280" i="1" s="1"/>
  <c r="H281" i="1" s="1"/>
  <c r="H282" i="1" s="1"/>
  <c r="H283" i="1" s="1"/>
  <c r="H284" i="1" s="1"/>
  <c r="H285" i="1"/>
  <c r="H286" i="1" s="1"/>
  <c r="H287" i="1" s="1"/>
  <c r="H288" i="1" s="1"/>
  <c r="H289" i="1" s="1"/>
  <c r="H290" i="1" s="1"/>
  <c r="H291" i="1" s="1"/>
  <c r="H292" i="1"/>
  <c r="H293" i="1" s="1"/>
  <c r="H294" i="1" s="1"/>
  <c r="H295" i="1" s="1"/>
  <c r="H296" i="1" s="1"/>
  <c r="H297" i="1" s="1"/>
  <c r="H298" i="1" s="1"/>
  <c r="H299" i="1" s="1"/>
  <c r="H300" i="1"/>
  <c r="H301" i="1" s="1"/>
  <c r="H302" i="1" s="1"/>
  <c r="H303" i="1" s="1"/>
  <c r="H304" i="1" s="1"/>
  <c r="H305" i="1" s="1"/>
  <c r="H306" i="1" s="1"/>
  <c r="H307" i="1"/>
  <c r="H308" i="1" s="1"/>
  <c r="H309" i="1" s="1"/>
  <c r="H310" i="1" s="1"/>
  <c r="H311" i="1" s="1"/>
  <c r="H312" i="1" s="1"/>
  <c r="H313" i="1" s="1"/>
  <c r="H314" i="1" s="1"/>
  <c r="H315" i="1" s="1"/>
  <c r="H316" i="1" s="1"/>
  <c r="H317" i="1" s="1"/>
  <c r="H318" i="1"/>
  <c r="H319" i="1" s="1"/>
  <c r="H320" i="1" s="1"/>
  <c r="H321" i="1" s="1"/>
  <c r="H322" i="1" s="1"/>
  <c r="H323" i="1" s="1"/>
  <c r="H324" i="1" s="1"/>
  <c r="H325" i="1" s="1"/>
  <c r="H326" i="1" s="1"/>
  <c r="H327" i="1" s="1"/>
  <c r="H328" i="1" s="1"/>
  <c r="H329" i="1" s="1"/>
  <c r="H330" i="1" s="1"/>
  <c r="H331" i="1" s="1"/>
  <c r="H332" i="1" s="1"/>
  <c r="H333" i="1" s="1"/>
  <c r="H334" i="1" s="1"/>
  <c r="H335" i="1" s="1"/>
  <c r="H336" i="1" s="1"/>
  <c r="H337" i="1" s="1"/>
  <c r="H338" i="1" s="1"/>
  <c r="H339" i="1" s="1"/>
  <c r="H340" i="1" s="1"/>
  <c r="H341" i="1" s="1"/>
  <c r="H342" i="1" s="1"/>
  <c r="H343" i="1" s="1"/>
  <c r="H344" i="1"/>
  <c r="H345" i="1" s="1"/>
  <c r="H346" i="1" s="1"/>
  <c r="H347" i="1" s="1"/>
  <c r="H348" i="1" s="1"/>
  <c r="H349" i="1" s="1"/>
  <c r="H350" i="1" s="1"/>
  <c r="H351" i="1"/>
  <c r="H352" i="1" s="1"/>
  <c r="H353" i="1" s="1"/>
  <c r="H354" i="1" s="1"/>
  <c r="H355" i="1" s="1"/>
  <c r="H356" i="1" s="1"/>
  <c r="H357" i="1" s="1"/>
  <c r="H358" i="1" s="1"/>
  <c r="H359" i="1" s="1"/>
  <c r="H360" i="1" s="1"/>
  <c r="H361" i="1" s="1"/>
  <c r="H362" i="1" s="1"/>
  <c r="H363" i="1"/>
  <c r="H364" i="1"/>
  <c r="H365" i="1" s="1"/>
  <c r="H366" i="1" s="1"/>
  <c r="H367" i="1" s="1"/>
  <c r="H368" i="1" s="1"/>
  <c r="H369" i="1" s="1"/>
  <c r="H370" i="1"/>
  <c r="H371" i="1" s="1"/>
  <c r="H372" i="1" s="1"/>
  <c r="H373" i="1" s="1"/>
  <c r="H374" i="1" s="1"/>
  <c r="H375" i="1" s="1"/>
  <c r="H376" i="1" s="1"/>
  <c r="H377" i="1" s="1"/>
  <c r="H378" i="1" s="1"/>
  <c r="H379" i="1" s="1"/>
  <c r="H380" i="1" s="1"/>
  <c r="H381" i="1" s="1"/>
  <c r="H382" i="1" s="1"/>
  <c r="H383" i="1" s="1"/>
  <c r="H384" i="1" s="1"/>
  <c r="H385" i="1" s="1"/>
  <c r="H386" i="1" s="1"/>
  <c r="H387" i="1" s="1"/>
  <c r="H388" i="1" s="1"/>
  <c r="H389" i="1" s="1"/>
  <c r="H390" i="1" s="1"/>
  <c r="H391" i="1" s="1"/>
  <c r="H392" i="1" s="1"/>
  <c r="H393" i="1"/>
  <c r="H394" i="1" s="1"/>
  <c r="H395" i="1" s="1"/>
  <c r="H396" i="1" s="1"/>
  <c r="H397" i="1" s="1"/>
  <c r="H398" i="1" s="1"/>
  <c r="H399" i="1" s="1"/>
  <c r="H400" i="1" s="1"/>
  <c r="H401" i="1" s="1"/>
  <c r="H402" i="1" s="1"/>
  <c r="H403" i="1" s="1"/>
  <c r="H404" i="1"/>
  <c r="H405" i="1" s="1"/>
  <c r="H406" i="1" s="1"/>
  <c r="H407" i="1" s="1"/>
  <c r="H408" i="1" s="1"/>
  <c r="H409" i="1" s="1"/>
  <c r="H410" i="1" s="1"/>
  <c r="H411" i="1" s="1"/>
  <c r="H412" i="1" s="1"/>
  <c r="H413" i="1" s="1"/>
  <c r="H414" i="1" s="1"/>
  <c r="N12" i="1"/>
  <c r="H12" i="1"/>
  <c r="H13" i="1" s="1"/>
  <c r="H14" i="1" s="1"/>
  <c r="H15" i="1" s="1"/>
  <c r="H16" i="1" s="1"/>
  <c r="H17" i="1" s="1"/>
  <c r="H18" i="1" s="1"/>
  <c r="H19" i="1" s="1"/>
  <c r="H20" i="1" s="1"/>
  <c r="J13" i="1"/>
  <c r="K13" i="1"/>
  <c r="L13" i="1"/>
  <c r="M13" i="1"/>
  <c r="J14" i="1"/>
  <c r="J15" i="1" s="1"/>
  <c r="J16" i="1" s="1"/>
  <c r="J17" i="1" s="1"/>
  <c r="J18" i="1" s="1"/>
  <c r="J19" i="1" s="1"/>
  <c r="J20" i="1" s="1"/>
  <c r="J21" i="1" s="1"/>
  <c r="K14" i="1"/>
  <c r="L14" i="1"/>
  <c r="M14" i="1"/>
  <c r="K15" i="1"/>
  <c r="L15" i="1"/>
  <c r="M15" i="1"/>
  <c r="K16" i="1"/>
  <c r="L16" i="1"/>
  <c r="M16" i="1"/>
  <c r="K17" i="1"/>
  <c r="L17" i="1"/>
  <c r="M17" i="1"/>
  <c r="K18" i="1"/>
  <c r="L18" i="1"/>
  <c r="M18" i="1"/>
  <c r="K19" i="1"/>
  <c r="L19" i="1"/>
  <c r="M19" i="1"/>
  <c r="K20" i="1"/>
  <c r="L20" i="1"/>
  <c r="M20" i="1"/>
  <c r="K21" i="1"/>
  <c r="L21" i="1"/>
  <c r="M21" i="1"/>
  <c r="J22" i="1"/>
  <c r="J23" i="1" s="1"/>
  <c r="J24" i="1" s="1"/>
  <c r="J25" i="1" s="1"/>
  <c r="J26" i="1" s="1"/>
  <c r="J27" i="1" s="1"/>
  <c r="J28" i="1" s="1"/>
  <c r="J29" i="1" s="1"/>
  <c r="J30" i="1" s="1"/>
  <c r="K22" i="1"/>
  <c r="L22" i="1"/>
  <c r="M22" i="1"/>
  <c r="K23" i="1"/>
  <c r="L23" i="1"/>
  <c r="M23" i="1"/>
  <c r="K24" i="1"/>
  <c r="L24" i="1"/>
  <c r="M24" i="1"/>
  <c r="K25" i="1"/>
  <c r="L25" i="1"/>
  <c r="M25" i="1"/>
  <c r="K26" i="1"/>
  <c r="L26" i="1"/>
  <c r="M26" i="1"/>
  <c r="K27" i="1"/>
  <c r="L27" i="1"/>
  <c r="M27" i="1"/>
  <c r="K28" i="1"/>
  <c r="L28" i="1"/>
  <c r="M28" i="1"/>
  <c r="K29" i="1"/>
  <c r="L29" i="1"/>
  <c r="M29" i="1"/>
  <c r="K30" i="1"/>
  <c r="L30" i="1"/>
  <c r="M30" i="1"/>
  <c r="J31" i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K31" i="1"/>
  <c r="L31" i="1"/>
  <c r="M31" i="1"/>
  <c r="K32" i="1"/>
  <c r="L32" i="1"/>
  <c r="M32" i="1"/>
  <c r="K33" i="1"/>
  <c r="L33" i="1"/>
  <c r="M33" i="1"/>
  <c r="K34" i="1"/>
  <c r="L34" i="1"/>
  <c r="M34" i="1"/>
  <c r="K35" i="1"/>
  <c r="L35" i="1"/>
  <c r="M35" i="1"/>
  <c r="K36" i="1"/>
  <c r="L36" i="1"/>
  <c r="M36" i="1"/>
  <c r="K37" i="1"/>
  <c r="L37" i="1"/>
  <c r="M37" i="1"/>
  <c r="K38" i="1"/>
  <c r="L38" i="1"/>
  <c r="M38" i="1"/>
  <c r="K39" i="1"/>
  <c r="L39" i="1"/>
  <c r="M39" i="1"/>
  <c r="K40" i="1"/>
  <c r="L40" i="1"/>
  <c r="M40" i="1"/>
  <c r="K41" i="1"/>
  <c r="L41" i="1"/>
  <c r="M41" i="1"/>
  <c r="K42" i="1"/>
  <c r="L42" i="1"/>
  <c r="M42" i="1"/>
  <c r="K43" i="1"/>
  <c r="L43" i="1"/>
  <c r="M43" i="1"/>
  <c r="K44" i="1"/>
  <c r="L44" i="1"/>
  <c r="M44" i="1"/>
  <c r="K45" i="1"/>
  <c r="L45" i="1"/>
  <c r="M45" i="1"/>
  <c r="K46" i="1"/>
  <c r="L46" i="1"/>
  <c r="M46" i="1"/>
  <c r="K47" i="1"/>
  <c r="L47" i="1"/>
  <c r="M47" i="1"/>
  <c r="K48" i="1"/>
  <c r="L48" i="1"/>
  <c r="M48" i="1"/>
  <c r="J49" i="1"/>
  <c r="J50" i="1" s="1"/>
  <c r="J51" i="1" s="1"/>
  <c r="J52" i="1" s="1"/>
  <c r="J53" i="1" s="1"/>
  <c r="J54" i="1" s="1"/>
  <c r="J55" i="1" s="1"/>
  <c r="J56" i="1" s="1"/>
  <c r="K49" i="1"/>
  <c r="L49" i="1"/>
  <c r="M49" i="1"/>
  <c r="K50" i="1"/>
  <c r="L50" i="1"/>
  <c r="M50" i="1"/>
  <c r="K51" i="1"/>
  <c r="L51" i="1"/>
  <c r="M51" i="1"/>
  <c r="K52" i="1"/>
  <c r="L52" i="1"/>
  <c r="M52" i="1"/>
  <c r="K53" i="1"/>
  <c r="L53" i="1"/>
  <c r="M53" i="1"/>
  <c r="K54" i="1"/>
  <c r="L54" i="1"/>
  <c r="M54" i="1"/>
  <c r="K55" i="1"/>
  <c r="L55" i="1"/>
  <c r="M55" i="1"/>
  <c r="K56" i="1"/>
  <c r="L56" i="1"/>
  <c r="M56" i="1"/>
  <c r="J57" i="1"/>
  <c r="J58" i="1" s="1"/>
  <c r="J59" i="1" s="1"/>
  <c r="J60" i="1" s="1"/>
  <c r="J61" i="1" s="1"/>
  <c r="J62" i="1" s="1"/>
  <c r="J63" i="1" s="1"/>
  <c r="J64" i="1" s="1"/>
  <c r="J65" i="1" s="1"/>
  <c r="K57" i="1"/>
  <c r="L57" i="1"/>
  <c r="M57" i="1"/>
  <c r="K58" i="1"/>
  <c r="L58" i="1"/>
  <c r="M58" i="1"/>
  <c r="K59" i="1"/>
  <c r="L59" i="1"/>
  <c r="M59" i="1"/>
  <c r="K60" i="1"/>
  <c r="L60" i="1"/>
  <c r="M60" i="1"/>
  <c r="K61" i="1"/>
  <c r="L61" i="1"/>
  <c r="M61" i="1"/>
  <c r="K62" i="1"/>
  <c r="L62" i="1"/>
  <c r="M62" i="1"/>
  <c r="K63" i="1"/>
  <c r="L63" i="1"/>
  <c r="M63" i="1"/>
  <c r="K64" i="1"/>
  <c r="L64" i="1"/>
  <c r="M64" i="1"/>
  <c r="K65" i="1"/>
  <c r="L65" i="1"/>
  <c r="M65" i="1"/>
  <c r="J66" i="1"/>
  <c r="J67" i="1" s="1"/>
  <c r="J68" i="1" s="1"/>
  <c r="J69" i="1" s="1"/>
  <c r="J70" i="1" s="1"/>
  <c r="J71" i="1" s="1"/>
  <c r="J72" i="1" s="1"/>
  <c r="J73" i="1" s="1"/>
  <c r="J74" i="1" s="1"/>
  <c r="J75" i="1" s="1"/>
  <c r="K66" i="1"/>
  <c r="L66" i="1"/>
  <c r="M66" i="1"/>
  <c r="K67" i="1"/>
  <c r="L67" i="1"/>
  <c r="M67" i="1"/>
  <c r="K68" i="1"/>
  <c r="L68" i="1"/>
  <c r="M68" i="1"/>
  <c r="K69" i="1"/>
  <c r="L69" i="1"/>
  <c r="M69" i="1"/>
  <c r="K70" i="1"/>
  <c r="L70" i="1"/>
  <c r="M70" i="1"/>
  <c r="K71" i="1"/>
  <c r="L71" i="1"/>
  <c r="M71" i="1"/>
  <c r="K72" i="1"/>
  <c r="L72" i="1"/>
  <c r="M72" i="1"/>
  <c r="K73" i="1"/>
  <c r="L73" i="1"/>
  <c r="M73" i="1"/>
  <c r="K74" i="1"/>
  <c r="L74" i="1"/>
  <c r="M74" i="1"/>
  <c r="K75" i="1"/>
  <c r="L75" i="1"/>
  <c r="M75" i="1"/>
  <c r="J76" i="1"/>
  <c r="J77" i="1" s="1"/>
  <c r="J78" i="1" s="1"/>
  <c r="J79" i="1" s="1"/>
  <c r="J80" i="1" s="1"/>
  <c r="J81" i="1" s="1"/>
  <c r="J82" i="1" s="1"/>
  <c r="K76" i="1"/>
  <c r="L76" i="1"/>
  <c r="M76" i="1"/>
  <c r="K77" i="1"/>
  <c r="L77" i="1"/>
  <c r="M77" i="1"/>
  <c r="K78" i="1"/>
  <c r="L78" i="1"/>
  <c r="M78" i="1"/>
  <c r="K79" i="1"/>
  <c r="L79" i="1"/>
  <c r="M79" i="1"/>
  <c r="K80" i="1"/>
  <c r="L80" i="1"/>
  <c r="M80" i="1"/>
  <c r="K81" i="1"/>
  <c r="L81" i="1"/>
  <c r="M81" i="1"/>
  <c r="K82" i="1"/>
  <c r="L82" i="1"/>
  <c r="M82" i="1"/>
  <c r="J83" i="1"/>
  <c r="J84" i="1" s="1"/>
  <c r="J85" i="1" s="1"/>
  <c r="J86" i="1" s="1"/>
  <c r="J87" i="1" s="1"/>
  <c r="J88" i="1" s="1"/>
  <c r="J89" i="1" s="1"/>
  <c r="J90" i="1" s="1"/>
  <c r="J91" i="1" s="1"/>
  <c r="J92" i="1" s="1"/>
  <c r="K83" i="1"/>
  <c r="L83" i="1"/>
  <c r="M83" i="1"/>
  <c r="K84" i="1"/>
  <c r="L84" i="1"/>
  <c r="M84" i="1"/>
  <c r="K85" i="1"/>
  <c r="L85" i="1"/>
  <c r="M85" i="1"/>
  <c r="K86" i="1"/>
  <c r="L86" i="1"/>
  <c r="M86" i="1"/>
  <c r="K87" i="1"/>
  <c r="L87" i="1"/>
  <c r="M87" i="1"/>
  <c r="K88" i="1"/>
  <c r="L88" i="1"/>
  <c r="M88" i="1"/>
  <c r="K89" i="1"/>
  <c r="L89" i="1"/>
  <c r="M89" i="1"/>
  <c r="K90" i="1"/>
  <c r="L90" i="1"/>
  <c r="M90" i="1"/>
  <c r="K91" i="1"/>
  <c r="L91" i="1"/>
  <c r="M91" i="1"/>
  <c r="K92" i="1"/>
  <c r="L92" i="1"/>
  <c r="M92" i="1"/>
  <c r="J93" i="1"/>
  <c r="J94" i="1" s="1"/>
  <c r="J95" i="1" s="1"/>
  <c r="J96" i="1" s="1"/>
  <c r="J97" i="1" s="1"/>
  <c r="J98" i="1" s="1"/>
  <c r="J99" i="1" s="1"/>
  <c r="J100" i="1" s="1"/>
  <c r="J101" i="1" s="1"/>
  <c r="K93" i="1"/>
  <c r="L93" i="1"/>
  <c r="M93" i="1"/>
  <c r="K94" i="1"/>
  <c r="L94" i="1"/>
  <c r="M94" i="1"/>
  <c r="K95" i="1"/>
  <c r="L95" i="1"/>
  <c r="M95" i="1"/>
  <c r="K96" i="1"/>
  <c r="L96" i="1"/>
  <c r="M96" i="1"/>
  <c r="K97" i="1"/>
  <c r="L97" i="1"/>
  <c r="M97" i="1"/>
  <c r="K98" i="1"/>
  <c r="L98" i="1"/>
  <c r="M98" i="1"/>
  <c r="K99" i="1"/>
  <c r="L99" i="1"/>
  <c r="M99" i="1"/>
  <c r="K100" i="1"/>
  <c r="L100" i="1"/>
  <c r="M100" i="1"/>
  <c r="K101" i="1"/>
  <c r="L101" i="1"/>
  <c r="M101" i="1"/>
  <c r="J102" i="1"/>
  <c r="J103" i="1" s="1"/>
  <c r="J104" i="1" s="1"/>
  <c r="J105" i="1" s="1"/>
  <c r="J106" i="1" s="1"/>
  <c r="J107" i="1" s="1"/>
  <c r="J108" i="1" s="1"/>
  <c r="J109" i="1" s="1"/>
  <c r="J110" i="1" s="1"/>
  <c r="J111" i="1" s="1"/>
  <c r="J112" i="1" s="1"/>
  <c r="J113" i="1" s="1"/>
  <c r="J114" i="1" s="1"/>
  <c r="J115" i="1" s="1"/>
  <c r="J116" i="1" s="1"/>
  <c r="J117" i="1" s="1"/>
  <c r="J118" i="1" s="1"/>
  <c r="K102" i="1"/>
  <c r="L102" i="1"/>
  <c r="M102" i="1"/>
  <c r="K103" i="1"/>
  <c r="L103" i="1"/>
  <c r="M103" i="1"/>
  <c r="K104" i="1"/>
  <c r="L104" i="1"/>
  <c r="M104" i="1"/>
  <c r="K105" i="1"/>
  <c r="L105" i="1"/>
  <c r="M105" i="1"/>
  <c r="K106" i="1"/>
  <c r="L106" i="1"/>
  <c r="M106" i="1"/>
  <c r="K107" i="1"/>
  <c r="L107" i="1"/>
  <c r="M107" i="1"/>
  <c r="K108" i="1"/>
  <c r="L108" i="1"/>
  <c r="M108" i="1"/>
  <c r="K109" i="1"/>
  <c r="L109" i="1"/>
  <c r="M109" i="1"/>
  <c r="K110" i="1"/>
  <c r="L110" i="1"/>
  <c r="M110" i="1"/>
  <c r="K111" i="1"/>
  <c r="L111" i="1"/>
  <c r="M111" i="1"/>
  <c r="K112" i="1"/>
  <c r="L112" i="1"/>
  <c r="M112" i="1"/>
  <c r="K113" i="1"/>
  <c r="L113" i="1"/>
  <c r="M113" i="1"/>
  <c r="K114" i="1"/>
  <c r="L114" i="1"/>
  <c r="M114" i="1"/>
  <c r="K115" i="1"/>
  <c r="L115" i="1"/>
  <c r="M115" i="1"/>
  <c r="K116" i="1"/>
  <c r="L116" i="1"/>
  <c r="M116" i="1"/>
  <c r="K117" i="1"/>
  <c r="L117" i="1"/>
  <c r="M117" i="1"/>
  <c r="K118" i="1"/>
  <c r="L118" i="1"/>
  <c r="M118" i="1"/>
  <c r="J119" i="1"/>
  <c r="J120" i="1" s="1"/>
  <c r="J121" i="1" s="1"/>
  <c r="J122" i="1" s="1"/>
  <c r="J123" i="1" s="1"/>
  <c r="J124" i="1" s="1"/>
  <c r="J125" i="1" s="1"/>
  <c r="J126" i="1" s="1"/>
  <c r="K119" i="1"/>
  <c r="L119" i="1"/>
  <c r="M119" i="1"/>
  <c r="K120" i="1"/>
  <c r="L120" i="1"/>
  <c r="M120" i="1"/>
  <c r="K121" i="1"/>
  <c r="L121" i="1"/>
  <c r="M121" i="1"/>
  <c r="K122" i="1"/>
  <c r="L122" i="1"/>
  <c r="M122" i="1"/>
  <c r="K123" i="1"/>
  <c r="L123" i="1"/>
  <c r="M123" i="1"/>
  <c r="K124" i="1"/>
  <c r="L124" i="1"/>
  <c r="M124" i="1"/>
  <c r="K125" i="1"/>
  <c r="L125" i="1"/>
  <c r="M125" i="1"/>
  <c r="K126" i="1"/>
  <c r="L126" i="1"/>
  <c r="M126" i="1"/>
  <c r="J127" i="1"/>
  <c r="J128" i="1" s="1"/>
  <c r="J129" i="1" s="1"/>
  <c r="J130" i="1" s="1"/>
  <c r="J131" i="1" s="1"/>
  <c r="J132" i="1" s="1"/>
  <c r="J133" i="1" s="1"/>
  <c r="K127" i="1"/>
  <c r="L127" i="1"/>
  <c r="M127" i="1"/>
  <c r="K128" i="1"/>
  <c r="L128" i="1"/>
  <c r="M128" i="1"/>
  <c r="K129" i="1"/>
  <c r="L129" i="1"/>
  <c r="M129" i="1"/>
  <c r="K130" i="1"/>
  <c r="L130" i="1"/>
  <c r="M130" i="1"/>
  <c r="K131" i="1"/>
  <c r="L131" i="1"/>
  <c r="M131" i="1"/>
  <c r="K132" i="1"/>
  <c r="L132" i="1"/>
  <c r="M132" i="1"/>
  <c r="K133" i="1"/>
  <c r="L133" i="1"/>
  <c r="M133" i="1"/>
  <c r="J134" i="1"/>
  <c r="J135" i="1" s="1"/>
  <c r="J136" i="1" s="1"/>
  <c r="J137" i="1" s="1"/>
  <c r="J138" i="1" s="1"/>
  <c r="J139" i="1" s="1"/>
  <c r="J140" i="1" s="1"/>
  <c r="J141" i="1" s="1"/>
  <c r="J142" i="1" s="1"/>
  <c r="J143" i="1" s="1"/>
  <c r="J144" i="1" s="1"/>
  <c r="J145" i="1" s="1"/>
  <c r="J146" i="1" s="1"/>
  <c r="J147" i="1" s="1"/>
  <c r="J148" i="1" s="1"/>
  <c r="K134" i="1"/>
  <c r="L134" i="1"/>
  <c r="M134" i="1"/>
  <c r="K135" i="1"/>
  <c r="L135" i="1"/>
  <c r="M135" i="1"/>
  <c r="K136" i="1"/>
  <c r="L136" i="1"/>
  <c r="M136" i="1"/>
  <c r="K137" i="1"/>
  <c r="L137" i="1"/>
  <c r="M137" i="1"/>
  <c r="K138" i="1"/>
  <c r="L138" i="1"/>
  <c r="M138" i="1"/>
  <c r="K139" i="1"/>
  <c r="L139" i="1"/>
  <c r="M139" i="1"/>
  <c r="K140" i="1"/>
  <c r="L140" i="1"/>
  <c r="M140" i="1"/>
  <c r="K141" i="1"/>
  <c r="L141" i="1"/>
  <c r="M141" i="1"/>
  <c r="K142" i="1"/>
  <c r="L142" i="1"/>
  <c r="M142" i="1"/>
  <c r="K143" i="1"/>
  <c r="L143" i="1"/>
  <c r="M143" i="1"/>
  <c r="K144" i="1"/>
  <c r="L144" i="1"/>
  <c r="M144" i="1"/>
  <c r="K145" i="1"/>
  <c r="L145" i="1"/>
  <c r="M145" i="1"/>
  <c r="K146" i="1"/>
  <c r="L146" i="1"/>
  <c r="M146" i="1"/>
  <c r="K147" i="1"/>
  <c r="L147" i="1"/>
  <c r="M147" i="1"/>
  <c r="K148" i="1"/>
  <c r="L148" i="1"/>
  <c r="M148" i="1"/>
  <c r="J149" i="1"/>
  <c r="J150" i="1" s="1"/>
  <c r="J151" i="1" s="1"/>
  <c r="J152" i="1" s="1"/>
  <c r="J153" i="1" s="1"/>
  <c r="J154" i="1" s="1"/>
  <c r="J155" i="1" s="1"/>
  <c r="K149" i="1"/>
  <c r="L149" i="1"/>
  <c r="M149" i="1"/>
  <c r="K150" i="1"/>
  <c r="L150" i="1"/>
  <c r="M150" i="1"/>
  <c r="K151" i="1"/>
  <c r="L151" i="1"/>
  <c r="M151" i="1"/>
  <c r="K152" i="1"/>
  <c r="L152" i="1"/>
  <c r="M152" i="1"/>
  <c r="K153" i="1"/>
  <c r="L153" i="1"/>
  <c r="M153" i="1"/>
  <c r="K154" i="1"/>
  <c r="L154" i="1"/>
  <c r="M154" i="1"/>
  <c r="K155" i="1"/>
  <c r="L155" i="1"/>
  <c r="M155" i="1"/>
  <c r="J156" i="1"/>
  <c r="J157" i="1" s="1"/>
  <c r="J158" i="1" s="1"/>
  <c r="J159" i="1" s="1"/>
  <c r="J160" i="1" s="1"/>
  <c r="J161" i="1" s="1"/>
  <c r="J162" i="1" s="1"/>
  <c r="J163" i="1" s="1"/>
  <c r="J164" i="1" s="1"/>
  <c r="J165" i="1" s="1"/>
  <c r="J166" i="1" s="1"/>
  <c r="J167" i="1" s="1"/>
  <c r="K156" i="1"/>
  <c r="L156" i="1"/>
  <c r="M156" i="1"/>
  <c r="K157" i="1"/>
  <c r="L157" i="1"/>
  <c r="M157" i="1"/>
  <c r="K158" i="1"/>
  <c r="L158" i="1"/>
  <c r="M158" i="1"/>
  <c r="K159" i="1"/>
  <c r="L159" i="1"/>
  <c r="M159" i="1"/>
  <c r="K160" i="1"/>
  <c r="L160" i="1"/>
  <c r="M160" i="1"/>
  <c r="K161" i="1"/>
  <c r="L161" i="1"/>
  <c r="M161" i="1"/>
  <c r="K162" i="1"/>
  <c r="L162" i="1"/>
  <c r="M162" i="1"/>
  <c r="K163" i="1"/>
  <c r="L163" i="1"/>
  <c r="M163" i="1"/>
  <c r="K164" i="1"/>
  <c r="L164" i="1"/>
  <c r="M164" i="1"/>
  <c r="K165" i="1"/>
  <c r="L165" i="1"/>
  <c r="M165" i="1"/>
  <c r="K166" i="1"/>
  <c r="L166" i="1"/>
  <c r="M166" i="1"/>
  <c r="K167" i="1"/>
  <c r="L167" i="1"/>
  <c r="M167" i="1"/>
  <c r="J168" i="1"/>
  <c r="J169" i="1" s="1"/>
  <c r="J170" i="1" s="1"/>
  <c r="J171" i="1" s="1"/>
  <c r="J172" i="1" s="1"/>
  <c r="J173" i="1" s="1"/>
  <c r="J174" i="1" s="1"/>
  <c r="K168" i="1"/>
  <c r="L168" i="1"/>
  <c r="M168" i="1"/>
  <c r="K169" i="1"/>
  <c r="L169" i="1"/>
  <c r="M169" i="1"/>
  <c r="K170" i="1"/>
  <c r="L170" i="1"/>
  <c r="M170" i="1"/>
  <c r="K171" i="1"/>
  <c r="L171" i="1"/>
  <c r="M171" i="1"/>
  <c r="K172" i="1"/>
  <c r="L172" i="1"/>
  <c r="M172" i="1"/>
  <c r="K173" i="1"/>
  <c r="L173" i="1"/>
  <c r="M173" i="1"/>
  <c r="K174" i="1"/>
  <c r="L174" i="1"/>
  <c r="M174" i="1"/>
  <c r="J175" i="1"/>
  <c r="J176" i="1" s="1"/>
  <c r="J177" i="1" s="1"/>
  <c r="J178" i="1" s="1"/>
  <c r="J179" i="1" s="1"/>
  <c r="J180" i="1" s="1"/>
  <c r="J181" i="1" s="1"/>
  <c r="J182" i="1" s="1"/>
  <c r="J183" i="1" s="1"/>
  <c r="K175" i="1"/>
  <c r="L175" i="1"/>
  <c r="M175" i="1"/>
  <c r="K176" i="1"/>
  <c r="L176" i="1"/>
  <c r="M176" i="1"/>
  <c r="K177" i="1"/>
  <c r="L177" i="1"/>
  <c r="M177" i="1"/>
  <c r="K178" i="1"/>
  <c r="L178" i="1"/>
  <c r="M178" i="1"/>
  <c r="K179" i="1"/>
  <c r="L179" i="1"/>
  <c r="M179" i="1"/>
  <c r="K180" i="1"/>
  <c r="L180" i="1"/>
  <c r="M180" i="1"/>
  <c r="K181" i="1"/>
  <c r="L181" i="1"/>
  <c r="M181" i="1"/>
  <c r="K182" i="1"/>
  <c r="L182" i="1"/>
  <c r="M182" i="1"/>
  <c r="K183" i="1"/>
  <c r="L183" i="1"/>
  <c r="M183" i="1"/>
  <c r="J184" i="1"/>
  <c r="J185" i="1" s="1"/>
  <c r="J186" i="1" s="1"/>
  <c r="J187" i="1" s="1"/>
  <c r="J188" i="1" s="1"/>
  <c r="J189" i="1" s="1"/>
  <c r="J190" i="1" s="1"/>
  <c r="K184" i="1"/>
  <c r="L184" i="1"/>
  <c r="M184" i="1"/>
  <c r="K185" i="1"/>
  <c r="L185" i="1"/>
  <c r="M185" i="1"/>
  <c r="K186" i="1"/>
  <c r="L186" i="1"/>
  <c r="M186" i="1"/>
  <c r="K187" i="1"/>
  <c r="L187" i="1"/>
  <c r="M187" i="1"/>
  <c r="K188" i="1"/>
  <c r="L188" i="1"/>
  <c r="M188" i="1"/>
  <c r="K189" i="1"/>
  <c r="L189" i="1"/>
  <c r="M189" i="1"/>
  <c r="K190" i="1"/>
  <c r="L190" i="1"/>
  <c r="M190" i="1"/>
  <c r="J191" i="1"/>
  <c r="J192" i="1" s="1"/>
  <c r="J193" i="1" s="1"/>
  <c r="J194" i="1" s="1"/>
  <c r="J195" i="1" s="1"/>
  <c r="J196" i="1" s="1"/>
  <c r="J197" i="1" s="1"/>
  <c r="K191" i="1"/>
  <c r="L191" i="1"/>
  <c r="M191" i="1"/>
  <c r="K192" i="1"/>
  <c r="L192" i="1"/>
  <c r="M192" i="1"/>
  <c r="K193" i="1"/>
  <c r="L193" i="1"/>
  <c r="M193" i="1"/>
  <c r="K194" i="1"/>
  <c r="L194" i="1"/>
  <c r="M194" i="1"/>
  <c r="K195" i="1"/>
  <c r="L195" i="1"/>
  <c r="M195" i="1"/>
  <c r="K196" i="1"/>
  <c r="L196" i="1"/>
  <c r="M196" i="1"/>
  <c r="K197" i="1"/>
  <c r="L197" i="1"/>
  <c r="M197" i="1"/>
  <c r="J198" i="1"/>
  <c r="J199" i="1" s="1"/>
  <c r="J200" i="1" s="1"/>
  <c r="J201" i="1" s="1"/>
  <c r="J202" i="1" s="1"/>
  <c r="J203" i="1" s="1"/>
  <c r="J204" i="1" s="1"/>
  <c r="J205" i="1" s="1"/>
  <c r="J206" i="1" s="1"/>
  <c r="J207" i="1" s="1"/>
  <c r="K198" i="1"/>
  <c r="L198" i="1"/>
  <c r="M198" i="1"/>
  <c r="K199" i="1"/>
  <c r="L199" i="1"/>
  <c r="M199" i="1"/>
  <c r="K200" i="1"/>
  <c r="L200" i="1"/>
  <c r="M200" i="1"/>
  <c r="K201" i="1"/>
  <c r="L201" i="1"/>
  <c r="M201" i="1"/>
  <c r="K202" i="1"/>
  <c r="L202" i="1"/>
  <c r="M202" i="1"/>
  <c r="K203" i="1"/>
  <c r="L203" i="1"/>
  <c r="M203" i="1"/>
  <c r="K204" i="1"/>
  <c r="L204" i="1"/>
  <c r="M204" i="1"/>
  <c r="K205" i="1"/>
  <c r="L205" i="1"/>
  <c r="M205" i="1"/>
  <c r="K206" i="1"/>
  <c r="L206" i="1"/>
  <c r="M206" i="1"/>
  <c r="K207" i="1"/>
  <c r="L207" i="1"/>
  <c r="M207" i="1"/>
  <c r="J208" i="1"/>
  <c r="J209" i="1" s="1"/>
  <c r="J210" i="1" s="1"/>
  <c r="J211" i="1" s="1"/>
  <c r="J212" i="1" s="1"/>
  <c r="J213" i="1" s="1"/>
  <c r="J214" i="1" s="1"/>
  <c r="J215" i="1" s="1"/>
  <c r="J216" i="1" s="1"/>
  <c r="J217" i="1" s="1"/>
  <c r="J218" i="1" s="1"/>
  <c r="J219" i="1" s="1"/>
  <c r="J220" i="1" s="1"/>
  <c r="J221" i="1" s="1"/>
  <c r="J222" i="1" s="1"/>
  <c r="J223" i="1" s="1"/>
  <c r="J224" i="1" s="1"/>
  <c r="K208" i="1"/>
  <c r="L208" i="1"/>
  <c r="M208" i="1"/>
  <c r="K209" i="1"/>
  <c r="L209" i="1"/>
  <c r="M209" i="1"/>
  <c r="K210" i="1"/>
  <c r="L210" i="1"/>
  <c r="M210" i="1"/>
  <c r="K211" i="1"/>
  <c r="L211" i="1"/>
  <c r="M211" i="1"/>
  <c r="K212" i="1"/>
  <c r="L212" i="1"/>
  <c r="M212" i="1"/>
  <c r="K213" i="1"/>
  <c r="L213" i="1"/>
  <c r="M213" i="1"/>
  <c r="K214" i="1"/>
  <c r="L214" i="1"/>
  <c r="M214" i="1"/>
  <c r="K215" i="1"/>
  <c r="L215" i="1"/>
  <c r="M215" i="1"/>
  <c r="K216" i="1"/>
  <c r="L216" i="1"/>
  <c r="M216" i="1"/>
  <c r="K217" i="1"/>
  <c r="L217" i="1"/>
  <c r="M217" i="1"/>
  <c r="K218" i="1"/>
  <c r="L218" i="1"/>
  <c r="M218" i="1"/>
  <c r="K219" i="1"/>
  <c r="L219" i="1"/>
  <c r="M219" i="1"/>
  <c r="K220" i="1"/>
  <c r="L220" i="1"/>
  <c r="M220" i="1"/>
  <c r="K221" i="1"/>
  <c r="L221" i="1"/>
  <c r="M221" i="1"/>
  <c r="K222" i="1"/>
  <c r="L222" i="1"/>
  <c r="M222" i="1"/>
  <c r="K223" i="1"/>
  <c r="L223" i="1"/>
  <c r="M223" i="1"/>
  <c r="K224" i="1"/>
  <c r="L224" i="1"/>
  <c r="M224" i="1"/>
  <c r="J225" i="1"/>
  <c r="J226" i="1" s="1"/>
  <c r="J227" i="1" s="1"/>
  <c r="J228" i="1" s="1"/>
  <c r="J229" i="1" s="1"/>
  <c r="J230" i="1" s="1"/>
  <c r="J231" i="1" s="1"/>
  <c r="J232" i="1" s="1"/>
  <c r="K225" i="1"/>
  <c r="L225" i="1"/>
  <c r="M225" i="1"/>
  <c r="K226" i="1"/>
  <c r="L226" i="1"/>
  <c r="M226" i="1"/>
  <c r="K227" i="1"/>
  <c r="L227" i="1"/>
  <c r="M227" i="1"/>
  <c r="K228" i="1"/>
  <c r="L228" i="1"/>
  <c r="M228" i="1"/>
  <c r="K229" i="1"/>
  <c r="L229" i="1"/>
  <c r="M229" i="1"/>
  <c r="K230" i="1"/>
  <c r="L230" i="1"/>
  <c r="M230" i="1"/>
  <c r="K231" i="1"/>
  <c r="L231" i="1"/>
  <c r="M231" i="1"/>
  <c r="K232" i="1"/>
  <c r="L232" i="1"/>
  <c r="M232" i="1"/>
  <c r="J233" i="1"/>
  <c r="J234" i="1" s="1"/>
  <c r="J235" i="1" s="1"/>
  <c r="J236" i="1" s="1"/>
  <c r="J237" i="1" s="1"/>
  <c r="J238" i="1" s="1"/>
  <c r="J239" i="1" s="1"/>
  <c r="K233" i="1"/>
  <c r="L233" i="1"/>
  <c r="M233" i="1"/>
  <c r="K234" i="1"/>
  <c r="L234" i="1"/>
  <c r="M234" i="1"/>
  <c r="K235" i="1"/>
  <c r="L235" i="1"/>
  <c r="M235" i="1"/>
  <c r="K236" i="1"/>
  <c r="L236" i="1"/>
  <c r="M236" i="1"/>
  <c r="K237" i="1"/>
  <c r="L237" i="1"/>
  <c r="M237" i="1"/>
  <c r="K238" i="1"/>
  <c r="L238" i="1"/>
  <c r="M238" i="1"/>
  <c r="K239" i="1"/>
  <c r="L239" i="1"/>
  <c r="M239" i="1"/>
  <c r="J240" i="1"/>
  <c r="J241" i="1" s="1"/>
  <c r="J242" i="1" s="1"/>
  <c r="J243" i="1" s="1"/>
  <c r="J244" i="1" s="1"/>
  <c r="J245" i="1" s="1"/>
  <c r="J246" i="1" s="1"/>
  <c r="K240" i="1"/>
  <c r="L240" i="1"/>
  <c r="M240" i="1"/>
  <c r="K241" i="1"/>
  <c r="L241" i="1"/>
  <c r="M241" i="1"/>
  <c r="K242" i="1"/>
  <c r="L242" i="1"/>
  <c r="M242" i="1"/>
  <c r="K243" i="1"/>
  <c r="L243" i="1"/>
  <c r="M243" i="1"/>
  <c r="K244" i="1"/>
  <c r="L244" i="1"/>
  <c r="M244" i="1"/>
  <c r="K245" i="1"/>
  <c r="L245" i="1"/>
  <c r="M245" i="1"/>
  <c r="K246" i="1"/>
  <c r="L246" i="1"/>
  <c r="M246" i="1"/>
  <c r="J247" i="1"/>
  <c r="K247" i="1"/>
  <c r="L247" i="1"/>
  <c r="M247" i="1"/>
  <c r="J248" i="1"/>
  <c r="J249" i="1" s="1"/>
  <c r="J250" i="1" s="1"/>
  <c r="J251" i="1" s="1"/>
  <c r="J252" i="1" s="1"/>
  <c r="J253" i="1" s="1"/>
  <c r="J254" i="1" s="1"/>
  <c r="J255" i="1" s="1"/>
  <c r="J256" i="1" s="1"/>
  <c r="J257" i="1" s="1"/>
  <c r="J258" i="1" s="1"/>
  <c r="J259" i="1" s="1"/>
  <c r="J260" i="1" s="1"/>
  <c r="J261" i="1" s="1"/>
  <c r="J262" i="1" s="1"/>
  <c r="J263" i="1" s="1"/>
  <c r="J264" i="1" s="1"/>
  <c r="K248" i="1"/>
  <c r="L248" i="1"/>
  <c r="M248" i="1"/>
  <c r="K249" i="1"/>
  <c r="L249" i="1"/>
  <c r="M249" i="1"/>
  <c r="K250" i="1"/>
  <c r="L250" i="1"/>
  <c r="M250" i="1"/>
  <c r="K251" i="1"/>
  <c r="L251" i="1"/>
  <c r="M251" i="1"/>
  <c r="K252" i="1"/>
  <c r="L252" i="1"/>
  <c r="M252" i="1"/>
  <c r="K253" i="1"/>
  <c r="L253" i="1"/>
  <c r="M253" i="1"/>
  <c r="K254" i="1"/>
  <c r="L254" i="1"/>
  <c r="M254" i="1"/>
  <c r="K255" i="1"/>
  <c r="L255" i="1"/>
  <c r="M255" i="1"/>
  <c r="K256" i="1"/>
  <c r="L256" i="1"/>
  <c r="M256" i="1"/>
  <c r="K257" i="1"/>
  <c r="L257" i="1"/>
  <c r="M257" i="1"/>
  <c r="K258" i="1"/>
  <c r="L258" i="1"/>
  <c r="M258" i="1"/>
  <c r="K259" i="1"/>
  <c r="L259" i="1"/>
  <c r="M259" i="1"/>
  <c r="K260" i="1"/>
  <c r="L260" i="1"/>
  <c r="M260" i="1"/>
  <c r="K261" i="1"/>
  <c r="L261" i="1"/>
  <c r="M261" i="1"/>
  <c r="K262" i="1"/>
  <c r="L262" i="1"/>
  <c r="M262" i="1"/>
  <c r="K263" i="1"/>
  <c r="L263" i="1"/>
  <c r="M263" i="1"/>
  <c r="K264" i="1"/>
  <c r="L264" i="1"/>
  <c r="M264" i="1"/>
  <c r="J265" i="1"/>
  <c r="K265" i="1"/>
  <c r="L265" i="1"/>
  <c r="M265" i="1"/>
  <c r="J266" i="1"/>
  <c r="J267" i="1" s="1"/>
  <c r="J268" i="1" s="1"/>
  <c r="J269" i="1" s="1"/>
  <c r="J270" i="1" s="1"/>
  <c r="J271" i="1" s="1"/>
  <c r="J272" i="1" s="1"/>
  <c r="J273" i="1" s="1"/>
  <c r="J274" i="1" s="1"/>
  <c r="J275" i="1" s="1"/>
  <c r="J276" i="1" s="1"/>
  <c r="J277" i="1" s="1"/>
  <c r="K266" i="1"/>
  <c r="L266" i="1"/>
  <c r="M266" i="1"/>
  <c r="K267" i="1"/>
  <c r="L267" i="1"/>
  <c r="M267" i="1"/>
  <c r="K268" i="1"/>
  <c r="L268" i="1"/>
  <c r="M268" i="1"/>
  <c r="K269" i="1"/>
  <c r="L269" i="1"/>
  <c r="M269" i="1"/>
  <c r="K270" i="1"/>
  <c r="L270" i="1"/>
  <c r="M270" i="1"/>
  <c r="K271" i="1"/>
  <c r="L271" i="1"/>
  <c r="M271" i="1"/>
  <c r="K272" i="1"/>
  <c r="L272" i="1"/>
  <c r="M272" i="1"/>
  <c r="K273" i="1"/>
  <c r="L273" i="1"/>
  <c r="M273" i="1"/>
  <c r="K274" i="1"/>
  <c r="L274" i="1"/>
  <c r="M274" i="1"/>
  <c r="K275" i="1"/>
  <c r="L275" i="1"/>
  <c r="M275" i="1"/>
  <c r="K276" i="1"/>
  <c r="L276" i="1"/>
  <c r="M276" i="1"/>
  <c r="K277" i="1"/>
  <c r="L277" i="1"/>
  <c r="M277" i="1"/>
  <c r="J278" i="1"/>
  <c r="J279" i="1" s="1"/>
  <c r="J280" i="1" s="1"/>
  <c r="J281" i="1" s="1"/>
  <c r="J282" i="1" s="1"/>
  <c r="J283" i="1" s="1"/>
  <c r="J284" i="1" s="1"/>
  <c r="J285" i="1" s="1"/>
  <c r="K278" i="1"/>
  <c r="L278" i="1"/>
  <c r="M278" i="1"/>
  <c r="K279" i="1"/>
  <c r="L279" i="1"/>
  <c r="M279" i="1"/>
  <c r="K280" i="1"/>
  <c r="L280" i="1"/>
  <c r="M280" i="1"/>
  <c r="K281" i="1"/>
  <c r="L281" i="1"/>
  <c r="M281" i="1"/>
  <c r="K282" i="1"/>
  <c r="L282" i="1"/>
  <c r="M282" i="1"/>
  <c r="K283" i="1"/>
  <c r="L283" i="1"/>
  <c r="M283" i="1"/>
  <c r="K284" i="1"/>
  <c r="L284" i="1"/>
  <c r="M284" i="1"/>
  <c r="K285" i="1"/>
  <c r="L285" i="1"/>
  <c r="M285" i="1"/>
  <c r="J286" i="1"/>
  <c r="J287" i="1" s="1"/>
  <c r="J288" i="1" s="1"/>
  <c r="J289" i="1" s="1"/>
  <c r="J290" i="1" s="1"/>
  <c r="J291" i="1" s="1"/>
  <c r="J292" i="1" s="1"/>
  <c r="K286" i="1"/>
  <c r="L286" i="1"/>
  <c r="M286" i="1"/>
  <c r="K287" i="1"/>
  <c r="L287" i="1"/>
  <c r="M287" i="1"/>
  <c r="K288" i="1"/>
  <c r="L288" i="1"/>
  <c r="M288" i="1"/>
  <c r="K289" i="1"/>
  <c r="L289" i="1"/>
  <c r="M289" i="1"/>
  <c r="K290" i="1"/>
  <c r="L290" i="1"/>
  <c r="M290" i="1"/>
  <c r="K291" i="1"/>
  <c r="L291" i="1"/>
  <c r="M291" i="1"/>
  <c r="K292" i="1"/>
  <c r="L292" i="1"/>
  <c r="M292" i="1"/>
  <c r="J293" i="1"/>
  <c r="J294" i="1" s="1"/>
  <c r="J295" i="1" s="1"/>
  <c r="J296" i="1" s="1"/>
  <c r="J297" i="1" s="1"/>
  <c r="J298" i="1" s="1"/>
  <c r="J299" i="1" s="1"/>
  <c r="J300" i="1" s="1"/>
  <c r="K293" i="1"/>
  <c r="L293" i="1"/>
  <c r="M293" i="1"/>
  <c r="K294" i="1"/>
  <c r="L294" i="1"/>
  <c r="M294" i="1"/>
  <c r="K295" i="1"/>
  <c r="L295" i="1"/>
  <c r="M295" i="1"/>
  <c r="K296" i="1"/>
  <c r="L296" i="1"/>
  <c r="M296" i="1"/>
  <c r="K297" i="1"/>
  <c r="L297" i="1"/>
  <c r="M297" i="1"/>
  <c r="K298" i="1"/>
  <c r="L298" i="1"/>
  <c r="M298" i="1"/>
  <c r="K299" i="1"/>
  <c r="L299" i="1"/>
  <c r="M299" i="1"/>
  <c r="K300" i="1"/>
  <c r="L300" i="1"/>
  <c r="M300" i="1"/>
  <c r="J301" i="1"/>
  <c r="J302" i="1" s="1"/>
  <c r="J303" i="1" s="1"/>
  <c r="J304" i="1" s="1"/>
  <c r="J305" i="1" s="1"/>
  <c r="J306" i="1" s="1"/>
  <c r="J307" i="1" s="1"/>
  <c r="K301" i="1"/>
  <c r="L301" i="1"/>
  <c r="M301" i="1"/>
  <c r="K302" i="1"/>
  <c r="L302" i="1"/>
  <c r="M302" i="1"/>
  <c r="K303" i="1"/>
  <c r="L303" i="1"/>
  <c r="M303" i="1"/>
  <c r="K304" i="1"/>
  <c r="L304" i="1"/>
  <c r="M304" i="1"/>
  <c r="K305" i="1"/>
  <c r="L305" i="1"/>
  <c r="M305" i="1"/>
  <c r="K306" i="1"/>
  <c r="L306" i="1"/>
  <c r="M306" i="1"/>
  <c r="K307" i="1"/>
  <c r="L307" i="1"/>
  <c r="M307" i="1"/>
  <c r="J308" i="1"/>
  <c r="J309" i="1" s="1"/>
  <c r="J310" i="1" s="1"/>
  <c r="J311" i="1" s="1"/>
  <c r="J312" i="1" s="1"/>
  <c r="J313" i="1" s="1"/>
  <c r="J314" i="1" s="1"/>
  <c r="J315" i="1" s="1"/>
  <c r="J316" i="1" s="1"/>
  <c r="J317" i="1" s="1"/>
  <c r="J318" i="1" s="1"/>
  <c r="K308" i="1"/>
  <c r="L308" i="1"/>
  <c r="M308" i="1"/>
  <c r="K309" i="1"/>
  <c r="L309" i="1"/>
  <c r="M309" i="1"/>
  <c r="K310" i="1"/>
  <c r="L310" i="1"/>
  <c r="M310" i="1"/>
  <c r="K311" i="1"/>
  <c r="L311" i="1"/>
  <c r="M311" i="1"/>
  <c r="K312" i="1"/>
  <c r="L312" i="1"/>
  <c r="M312" i="1"/>
  <c r="K313" i="1"/>
  <c r="L313" i="1"/>
  <c r="M313" i="1"/>
  <c r="K314" i="1"/>
  <c r="L314" i="1"/>
  <c r="M314" i="1"/>
  <c r="K315" i="1"/>
  <c r="L315" i="1"/>
  <c r="M315" i="1"/>
  <c r="K316" i="1"/>
  <c r="L316" i="1"/>
  <c r="M316" i="1"/>
  <c r="K317" i="1"/>
  <c r="L317" i="1"/>
  <c r="M317" i="1"/>
  <c r="K318" i="1"/>
  <c r="L318" i="1"/>
  <c r="M318" i="1"/>
  <c r="J319" i="1"/>
  <c r="J320" i="1" s="1"/>
  <c r="J321" i="1" s="1"/>
  <c r="J322" i="1" s="1"/>
  <c r="J323" i="1" s="1"/>
  <c r="J324" i="1" s="1"/>
  <c r="J325" i="1" s="1"/>
  <c r="J326" i="1" s="1"/>
  <c r="J327" i="1" s="1"/>
  <c r="J328" i="1" s="1"/>
  <c r="J329" i="1" s="1"/>
  <c r="J330" i="1" s="1"/>
  <c r="J331" i="1" s="1"/>
  <c r="J332" i="1" s="1"/>
  <c r="J333" i="1" s="1"/>
  <c r="J334" i="1" s="1"/>
  <c r="J335" i="1" s="1"/>
  <c r="J336" i="1" s="1"/>
  <c r="J337" i="1" s="1"/>
  <c r="K319" i="1"/>
  <c r="L319" i="1"/>
  <c r="M319" i="1"/>
  <c r="K320" i="1"/>
  <c r="L320" i="1"/>
  <c r="M320" i="1"/>
  <c r="K321" i="1"/>
  <c r="L321" i="1"/>
  <c r="M321" i="1"/>
  <c r="K322" i="1"/>
  <c r="L322" i="1"/>
  <c r="M322" i="1"/>
  <c r="K323" i="1"/>
  <c r="L323" i="1"/>
  <c r="M323" i="1"/>
  <c r="K324" i="1"/>
  <c r="L324" i="1"/>
  <c r="M324" i="1"/>
  <c r="K325" i="1"/>
  <c r="L325" i="1"/>
  <c r="M325" i="1"/>
  <c r="K326" i="1"/>
  <c r="L326" i="1"/>
  <c r="M326" i="1"/>
  <c r="K327" i="1"/>
  <c r="L327" i="1"/>
  <c r="M327" i="1"/>
  <c r="K328" i="1"/>
  <c r="L328" i="1"/>
  <c r="M328" i="1"/>
  <c r="K329" i="1"/>
  <c r="L329" i="1"/>
  <c r="M329" i="1"/>
  <c r="K330" i="1"/>
  <c r="L330" i="1"/>
  <c r="M330" i="1"/>
  <c r="K331" i="1"/>
  <c r="L331" i="1"/>
  <c r="M331" i="1"/>
  <c r="K332" i="1"/>
  <c r="L332" i="1"/>
  <c r="M332" i="1"/>
  <c r="K333" i="1"/>
  <c r="L333" i="1"/>
  <c r="M333" i="1"/>
  <c r="K334" i="1"/>
  <c r="L334" i="1"/>
  <c r="M334" i="1"/>
  <c r="K335" i="1"/>
  <c r="L335" i="1"/>
  <c r="M335" i="1"/>
  <c r="K336" i="1"/>
  <c r="L336" i="1"/>
  <c r="M336" i="1"/>
  <c r="K337" i="1"/>
  <c r="L337" i="1"/>
  <c r="M337" i="1"/>
  <c r="J338" i="1"/>
  <c r="J339" i="1" s="1"/>
  <c r="J340" i="1" s="1"/>
  <c r="J341" i="1" s="1"/>
  <c r="J342" i="1" s="1"/>
  <c r="J343" i="1" s="1"/>
  <c r="J344" i="1" s="1"/>
  <c r="K338" i="1"/>
  <c r="L338" i="1"/>
  <c r="M338" i="1"/>
  <c r="K339" i="1"/>
  <c r="L339" i="1"/>
  <c r="M339" i="1"/>
  <c r="K340" i="1"/>
  <c r="L340" i="1"/>
  <c r="M340" i="1"/>
  <c r="K341" i="1"/>
  <c r="L341" i="1"/>
  <c r="M341" i="1"/>
  <c r="K342" i="1"/>
  <c r="L342" i="1"/>
  <c r="M342" i="1"/>
  <c r="K343" i="1"/>
  <c r="L343" i="1"/>
  <c r="M343" i="1"/>
  <c r="K344" i="1"/>
  <c r="L344" i="1"/>
  <c r="M344" i="1"/>
  <c r="J345" i="1"/>
  <c r="J346" i="1" s="1"/>
  <c r="J347" i="1" s="1"/>
  <c r="J348" i="1" s="1"/>
  <c r="J349" i="1" s="1"/>
  <c r="J350" i="1" s="1"/>
  <c r="J351" i="1" s="1"/>
  <c r="K345" i="1"/>
  <c r="L345" i="1"/>
  <c r="M345" i="1"/>
  <c r="K346" i="1"/>
  <c r="L346" i="1"/>
  <c r="M346" i="1"/>
  <c r="K347" i="1"/>
  <c r="L347" i="1"/>
  <c r="M347" i="1"/>
  <c r="K348" i="1"/>
  <c r="L348" i="1"/>
  <c r="M348" i="1"/>
  <c r="K349" i="1"/>
  <c r="L349" i="1"/>
  <c r="M349" i="1"/>
  <c r="K350" i="1"/>
  <c r="L350" i="1"/>
  <c r="M350" i="1"/>
  <c r="K351" i="1"/>
  <c r="L351" i="1"/>
  <c r="M351" i="1"/>
  <c r="J352" i="1"/>
  <c r="J353" i="1" s="1"/>
  <c r="J354" i="1" s="1"/>
  <c r="J355" i="1" s="1"/>
  <c r="J356" i="1" s="1"/>
  <c r="K352" i="1"/>
  <c r="L352" i="1"/>
  <c r="M352" i="1"/>
  <c r="K353" i="1"/>
  <c r="L353" i="1"/>
  <c r="M353" i="1"/>
  <c r="K354" i="1"/>
  <c r="L354" i="1"/>
  <c r="M354" i="1"/>
  <c r="K355" i="1"/>
  <c r="L355" i="1"/>
  <c r="M355" i="1"/>
  <c r="K356" i="1"/>
  <c r="L356" i="1"/>
  <c r="M356" i="1"/>
  <c r="J357" i="1"/>
  <c r="K357" i="1"/>
  <c r="L357" i="1"/>
  <c r="M357" i="1"/>
  <c r="J358" i="1"/>
  <c r="J359" i="1" s="1"/>
  <c r="J360" i="1" s="1"/>
  <c r="J361" i="1" s="1"/>
  <c r="J362" i="1" s="1"/>
  <c r="J363" i="1" s="1"/>
  <c r="K358" i="1"/>
  <c r="L358" i="1"/>
  <c r="M358" i="1"/>
  <c r="K359" i="1"/>
  <c r="L359" i="1"/>
  <c r="M359" i="1"/>
  <c r="K360" i="1"/>
  <c r="L360" i="1"/>
  <c r="M360" i="1"/>
  <c r="K361" i="1"/>
  <c r="L361" i="1"/>
  <c r="M361" i="1"/>
  <c r="K362" i="1"/>
  <c r="L362" i="1"/>
  <c r="M362" i="1"/>
  <c r="K363" i="1"/>
  <c r="L363" i="1"/>
  <c r="M363" i="1"/>
  <c r="J364" i="1"/>
  <c r="J365" i="1" s="1"/>
  <c r="J366" i="1" s="1"/>
  <c r="J367" i="1" s="1"/>
  <c r="J368" i="1" s="1"/>
  <c r="J369" i="1" s="1"/>
  <c r="J370" i="1" s="1"/>
  <c r="K364" i="1"/>
  <c r="L364" i="1"/>
  <c r="M364" i="1"/>
  <c r="K365" i="1"/>
  <c r="L365" i="1"/>
  <c r="M365" i="1"/>
  <c r="K366" i="1"/>
  <c r="L366" i="1"/>
  <c r="M366" i="1"/>
  <c r="K367" i="1"/>
  <c r="L367" i="1"/>
  <c r="M367" i="1"/>
  <c r="K368" i="1"/>
  <c r="L368" i="1"/>
  <c r="M368" i="1"/>
  <c r="K369" i="1"/>
  <c r="L369" i="1"/>
  <c r="M369" i="1"/>
  <c r="K370" i="1"/>
  <c r="L370" i="1"/>
  <c r="M370" i="1"/>
  <c r="J371" i="1"/>
  <c r="J372" i="1" s="1"/>
  <c r="J373" i="1" s="1"/>
  <c r="J374" i="1" s="1"/>
  <c r="J375" i="1" s="1"/>
  <c r="J376" i="1" s="1"/>
  <c r="J377" i="1" s="1"/>
  <c r="J378" i="1" s="1"/>
  <c r="J379" i="1" s="1"/>
  <c r="J380" i="1" s="1"/>
  <c r="J381" i="1" s="1"/>
  <c r="J382" i="1" s="1"/>
  <c r="J383" i="1" s="1"/>
  <c r="J384" i="1" s="1"/>
  <c r="J385" i="1" s="1"/>
  <c r="K371" i="1"/>
  <c r="L371" i="1"/>
  <c r="M371" i="1"/>
  <c r="K372" i="1"/>
  <c r="L372" i="1"/>
  <c r="M372" i="1"/>
  <c r="K373" i="1"/>
  <c r="L373" i="1"/>
  <c r="M373" i="1"/>
  <c r="K374" i="1"/>
  <c r="L374" i="1"/>
  <c r="M374" i="1"/>
  <c r="K375" i="1"/>
  <c r="L375" i="1"/>
  <c r="M375" i="1"/>
  <c r="K376" i="1"/>
  <c r="L376" i="1"/>
  <c r="M376" i="1"/>
  <c r="K377" i="1"/>
  <c r="L377" i="1"/>
  <c r="M377" i="1"/>
  <c r="K378" i="1"/>
  <c r="L378" i="1"/>
  <c r="M378" i="1"/>
  <c r="K379" i="1"/>
  <c r="L379" i="1"/>
  <c r="M379" i="1"/>
  <c r="K380" i="1"/>
  <c r="L380" i="1"/>
  <c r="M380" i="1"/>
  <c r="K381" i="1"/>
  <c r="L381" i="1"/>
  <c r="M381" i="1"/>
  <c r="K382" i="1"/>
  <c r="L382" i="1"/>
  <c r="M382" i="1"/>
  <c r="K383" i="1"/>
  <c r="L383" i="1"/>
  <c r="M383" i="1"/>
  <c r="K384" i="1"/>
  <c r="L384" i="1"/>
  <c r="M384" i="1"/>
  <c r="K385" i="1"/>
  <c r="L385" i="1"/>
  <c r="M385" i="1"/>
  <c r="J386" i="1"/>
  <c r="J387" i="1" s="1"/>
  <c r="J388" i="1" s="1"/>
  <c r="J389" i="1" s="1"/>
  <c r="J390" i="1" s="1"/>
  <c r="J391" i="1" s="1"/>
  <c r="J392" i="1" s="1"/>
  <c r="J393" i="1" s="1"/>
  <c r="K386" i="1"/>
  <c r="L386" i="1"/>
  <c r="M386" i="1"/>
  <c r="K387" i="1"/>
  <c r="L387" i="1"/>
  <c r="M387" i="1"/>
  <c r="K388" i="1"/>
  <c r="L388" i="1"/>
  <c r="M388" i="1"/>
  <c r="K389" i="1"/>
  <c r="L389" i="1"/>
  <c r="M389" i="1"/>
  <c r="K390" i="1"/>
  <c r="L390" i="1"/>
  <c r="M390" i="1"/>
  <c r="K391" i="1"/>
  <c r="L391" i="1"/>
  <c r="M391" i="1"/>
  <c r="K392" i="1"/>
  <c r="L392" i="1"/>
  <c r="M392" i="1"/>
  <c r="K393" i="1"/>
  <c r="L393" i="1"/>
  <c r="M393" i="1"/>
  <c r="J394" i="1"/>
  <c r="J395" i="1" s="1"/>
  <c r="J396" i="1" s="1"/>
  <c r="J397" i="1" s="1"/>
  <c r="J398" i="1" s="1"/>
  <c r="J399" i="1" s="1"/>
  <c r="J400" i="1" s="1"/>
  <c r="J401" i="1" s="1"/>
  <c r="J402" i="1" s="1"/>
  <c r="J403" i="1" s="1"/>
  <c r="J404" i="1" s="1"/>
  <c r="K394" i="1"/>
  <c r="L394" i="1"/>
  <c r="M394" i="1"/>
  <c r="K395" i="1"/>
  <c r="L395" i="1"/>
  <c r="M395" i="1"/>
  <c r="K396" i="1"/>
  <c r="L396" i="1"/>
  <c r="M396" i="1"/>
  <c r="K397" i="1"/>
  <c r="L397" i="1"/>
  <c r="M397" i="1"/>
  <c r="K398" i="1"/>
  <c r="L398" i="1"/>
  <c r="M398" i="1"/>
  <c r="K399" i="1"/>
  <c r="L399" i="1"/>
  <c r="M399" i="1"/>
  <c r="K400" i="1"/>
  <c r="L400" i="1"/>
  <c r="M400" i="1"/>
  <c r="K401" i="1"/>
  <c r="L401" i="1"/>
  <c r="M401" i="1"/>
  <c r="K402" i="1"/>
  <c r="L402" i="1"/>
  <c r="M402" i="1"/>
  <c r="K403" i="1"/>
  <c r="L403" i="1"/>
  <c r="M403" i="1"/>
  <c r="K404" i="1"/>
  <c r="L404" i="1"/>
  <c r="M404" i="1"/>
  <c r="J405" i="1"/>
  <c r="K405" i="1"/>
  <c r="L405" i="1"/>
  <c r="M405" i="1"/>
  <c r="J406" i="1"/>
  <c r="J407" i="1" s="1"/>
  <c r="J408" i="1" s="1"/>
  <c r="J409" i="1" s="1"/>
  <c r="J410" i="1" s="1"/>
  <c r="J411" i="1" s="1"/>
  <c r="J412" i="1" s="1"/>
  <c r="J413" i="1" s="1"/>
  <c r="J414" i="1" s="1"/>
  <c r="K406" i="1"/>
  <c r="L406" i="1"/>
  <c r="M406" i="1"/>
  <c r="K407" i="1"/>
  <c r="L407" i="1"/>
  <c r="M407" i="1"/>
  <c r="K408" i="1"/>
  <c r="L408" i="1"/>
  <c r="M408" i="1"/>
  <c r="K409" i="1"/>
  <c r="L409" i="1"/>
  <c r="M409" i="1"/>
  <c r="K410" i="1"/>
  <c r="L410" i="1"/>
  <c r="M410" i="1"/>
  <c r="K411" i="1"/>
  <c r="L411" i="1"/>
  <c r="M411" i="1"/>
  <c r="K412" i="1"/>
  <c r="L412" i="1"/>
  <c r="M412" i="1"/>
  <c r="K413" i="1"/>
  <c r="L413" i="1"/>
  <c r="M413" i="1"/>
  <c r="K414" i="1"/>
  <c r="L414" i="1"/>
  <c r="M414" i="1"/>
  <c r="M12" i="1"/>
  <c r="L12" i="1"/>
  <c r="K12" i="1"/>
  <c r="J12" i="1"/>
  <c r="P46" i="2" l="1" a="1"/>
  <c r="P46" i="2" s="1"/>
  <c r="P52" i="2" a="1"/>
  <c r="P52" i="2" s="1"/>
  <c r="P44" i="2" a="1"/>
  <c r="P44" i="2" s="1"/>
  <c r="P22" i="2" a="1"/>
  <c r="P22" i="2" s="1"/>
  <c r="P10" i="2" a="1"/>
  <c r="P10" i="2" s="1"/>
  <c r="P37" i="2" a="1"/>
  <c r="P37" i="2" s="1"/>
  <c r="P20" i="2" a="1"/>
  <c r="P20" i="2" s="1"/>
  <c r="P45" i="2" a="1"/>
  <c r="P45" i="2" s="1"/>
  <c r="W47" i="2"/>
  <c r="P25" i="2" a="1"/>
  <c r="P25" i="2" s="1"/>
  <c r="P17" i="2" a="1"/>
  <c r="P17" i="2" s="1"/>
  <c r="P9" i="2" a="1"/>
  <c r="P9" i="2" s="1"/>
  <c r="U36" i="2"/>
  <c r="P49" i="2" a="1"/>
  <c r="P49" i="2" s="1"/>
  <c r="P41" i="2" a="1"/>
  <c r="P41" i="2" s="1"/>
  <c r="P33" i="2" a="1"/>
  <c r="P33" i="2" s="1"/>
  <c r="P27" i="2" a="1"/>
  <c r="P27" i="2" s="1"/>
  <c r="P43" i="2" a="1"/>
  <c r="P43" i="2" s="1"/>
  <c r="P35" i="2" a="1"/>
  <c r="P35" i="2" s="1"/>
  <c r="W23" i="2"/>
  <c r="W7" i="2"/>
  <c r="U32" i="2"/>
  <c r="AH32" i="2" s="1"/>
  <c r="V51" i="2"/>
  <c r="W42" i="2"/>
  <c r="U51" i="2"/>
  <c r="AH51" i="2" s="1"/>
  <c r="W34" i="2"/>
  <c r="W26" i="2"/>
  <c r="V36" i="2"/>
  <c r="AI36" i="2" s="1"/>
  <c r="W15" i="2"/>
  <c r="W28" i="2"/>
  <c r="P29" i="2" a="1"/>
  <c r="P29" i="2" s="1"/>
  <c r="P21" i="2" a="1"/>
  <c r="P21" i="2" s="1"/>
  <c r="P19" i="2" a="1"/>
  <c r="P19" i="2" s="1"/>
  <c r="P11" i="2" a="1"/>
  <c r="P11" i="2" s="1"/>
  <c r="P47" i="2" a="1"/>
  <c r="P47" i="2" s="1"/>
  <c r="V11" i="2"/>
  <c r="V14" i="2" s="1"/>
  <c r="AI14" i="2" s="1"/>
  <c r="W18" i="2"/>
  <c r="T35" i="2"/>
  <c r="W35" i="2" s="1"/>
  <c r="T45" i="2"/>
  <c r="W45" i="2" s="1"/>
  <c r="P48" i="2" a="1"/>
  <c r="P48" i="2" s="1"/>
  <c r="P40" i="2" a="1"/>
  <c r="P40" i="2" s="1"/>
  <c r="P24" i="2" a="1"/>
  <c r="P24" i="2" s="1"/>
  <c r="P16" i="2" a="1"/>
  <c r="P16" i="2" s="1"/>
  <c r="P42" i="2" a="1"/>
  <c r="P42" i="2" s="1"/>
  <c r="U9" i="2"/>
  <c r="T12" i="2"/>
  <c r="T40" i="2"/>
  <c r="W40" i="2" s="1"/>
  <c r="T48" i="2"/>
  <c r="W48" i="2" s="1"/>
  <c r="P13" i="2" a="1"/>
  <c r="P13" i="2" s="1"/>
  <c r="U12" i="2"/>
  <c r="T16" i="2"/>
  <c r="W16" i="2" s="1"/>
  <c r="T24" i="2"/>
  <c r="W24" i="2" s="1"/>
  <c r="T33" i="2"/>
  <c r="T43" i="2"/>
  <c r="W43" i="2" s="1"/>
  <c r="T52" i="2"/>
  <c r="P50" i="2" a="1"/>
  <c r="P50" i="2" s="1"/>
  <c r="P26" i="2" a="1"/>
  <c r="P26" i="2" s="1"/>
  <c r="P18" i="2" a="1"/>
  <c r="P18" i="2" s="1"/>
  <c r="P34" i="2" a="1"/>
  <c r="P34" i="2" s="1"/>
  <c r="T10" i="2"/>
  <c r="T19" i="2"/>
  <c r="W19" i="2" s="1"/>
  <c r="V21" i="2"/>
  <c r="W21" i="2" s="1"/>
  <c r="T27" i="2"/>
  <c r="W27" i="2" s="1"/>
  <c r="V29" i="2"/>
  <c r="W29" i="2" s="1"/>
  <c r="T37" i="2"/>
  <c r="T38" i="2" s="1"/>
  <c r="T46" i="2"/>
  <c r="W46" i="2" s="1"/>
  <c r="P39" i="2" a="1"/>
  <c r="P39" i="2" s="1"/>
  <c r="P31" i="2" a="1"/>
  <c r="P31" i="2" s="1"/>
  <c r="P28" i="2" a="1"/>
  <c r="P28" i="2" s="1"/>
  <c r="U10" i="2"/>
  <c r="T13" i="2"/>
  <c r="T22" i="2"/>
  <c r="W22" i="2" s="1"/>
  <c r="T30" i="2"/>
  <c r="W30" i="2" s="1"/>
  <c r="T41" i="2"/>
  <c r="W41" i="2" s="1"/>
  <c r="T49" i="2"/>
  <c r="W49" i="2" s="1"/>
  <c r="P12" i="2" a="1"/>
  <c r="P12" i="2" s="1"/>
  <c r="P23" i="2" a="1"/>
  <c r="P23" i="2" s="1"/>
  <c r="U13" i="2"/>
  <c r="T17" i="2"/>
  <c r="W17" i="2" s="1"/>
  <c r="T25" i="2"/>
  <c r="W25" i="2" s="1"/>
  <c r="T44" i="2"/>
  <c r="W44" i="2" s="1"/>
  <c r="P15" i="2" a="1"/>
  <c r="P15" i="2" s="1"/>
  <c r="T11" i="2"/>
  <c r="T20" i="2"/>
  <c r="W20" i="2" s="1"/>
  <c r="T39" i="2"/>
  <c r="T31" i="2"/>
  <c r="W31" i="2" s="1"/>
  <c r="V8" i="2"/>
  <c r="AI8" i="2" s="1"/>
  <c r="U8" i="2"/>
  <c r="AH8" i="2" s="1"/>
  <c r="T8" i="2"/>
  <c r="AG8" i="2" s="1"/>
  <c r="W5" i="2"/>
  <c r="P7" i="2" a="1"/>
  <c r="P7" i="2" s="1"/>
  <c r="P6" i="2" a="1"/>
  <c r="P6" i="2" s="1"/>
  <c r="P5" i="2" a="1"/>
  <c r="P5" i="2" s="1"/>
  <c r="W6" i="2"/>
  <c r="I12" i="1"/>
  <c r="AJ8" i="2" l="1"/>
  <c r="AG38" i="2"/>
  <c r="AJ38" i="2" s="1"/>
  <c r="W38" i="2"/>
  <c r="W37" i="2"/>
  <c r="W13" i="2"/>
  <c r="U14" i="2"/>
  <c r="AH14" i="2" s="1"/>
  <c r="AH55" i="2" s="1"/>
  <c r="AH57" i="2" s="1"/>
  <c r="W10" i="2"/>
  <c r="W33" i="2"/>
  <c r="T36" i="2"/>
  <c r="W11" i="2"/>
  <c r="W9" i="2"/>
  <c r="V32" i="2"/>
  <c r="AI32" i="2" s="1"/>
  <c r="AI55" i="2" s="1"/>
  <c r="T32" i="2"/>
  <c r="AG32" i="2" s="1"/>
  <c r="W39" i="2"/>
  <c r="T51" i="2"/>
  <c r="AG51" i="2" s="1"/>
  <c r="AJ51" i="2" s="1"/>
  <c r="T14" i="2"/>
  <c r="AG14" i="2" s="1"/>
  <c r="W52" i="2"/>
  <c r="T53" i="2"/>
  <c r="AG53" i="2" s="1"/>
  <c r="W12" i="2"/>
  <c r="W8" i="2"/>
  <c r="I13" i="1"/>
  <c r="N13" i="1"/>
  <c r="AK55" i="2" l="1"/>
  <c r="AG55" i="2"/>
  <c r="W32" i="2"/>
  <c r="AJ14" i="2"/>
  <c r="W14" i="2"/>
  <c r="AJ53" i="2"/>
  <c r="W53" i="2"/>
  <c r="AJ32" i="2"/>
  <c r="W36" i="2"/>
  <c r="I14" i="1"/>
  <c r="N14" i="1"/>
  <c r="AJ56" i="2" l="1"/>
  <c r="W56" i="2"/>
  <c r="I15" i="1"/>
  <c r="N15" i="1"/>
  <c r="N16" i="1" l="1"/>
  <c r="I16" i="1"/>
  <c r="N17" i="1" l="1"/>
  <c r="I17" i="1"/>
  <c r="N18" i="1" l="1"/>
  <c r="I18" i="1"/>
  <c r="I19" i="1" l="1"/>
  <c r="N19" i="1"/>
  <c r="I20" i="1" l="1"/>
  <c r="N20" i="1"/>
  <c r="I21" i="1" l="1"/>
  <c r="N21" i="1"/>
  <c r="I22" i="1" l="1"/>
  <c r="N22" i="1"/>
  <c r="N23" i="1" l="1"/>
  <c r="I23" i="1"/>
  <c r="N24" i="1" l="1"/>
  <c r="I24" i="1"/>
  <c r="N25" i="1" l="1"/>
  <c r="I25" i="1"/>
  <c r="N26" i="1" l="1"/>
  <c r="I26" i="1"/>
  <c r="I27" i="1" l="1"/>
  <c r="N27" i="1"/>
  <c r="I28" i="1" l="1"/>
  <c r="N28" i="1"/>
  <c r="I29" i="1" l="1"/>
  <c r="N29" i="1"/>
  <c r="I30" i="1" l="1"/>
  <c r="N30" i="1"/>
  <c r="N31" i="1" l="1"/>
  <c r="I31" i="1"/>
  <c r="I32" i="1" l="1"/>
  <c r="N32" i="1"/>
  <c r="I33" i="1" l="1"/>
  <c r="N33" i="1"/>
  <c r="N34" i="1" l="1"/>
  <c r="I34" i="1"/>
  <c r="N35" i="1" l="1"/>
  <c r="I35" i="1"/>
  <c r="N36" i="1" l="1"/>
  <c r="I36" i="1"/>
  <c r="I37" i="1" l="1"/>
  <c r="N37" i="1"/>
  <c r="I38" i="1" l="1"/>
  <c r="N38" i="1"/>
  <c r="N39" i="1" l="1"/>
  <c r="I39" i="1"/>
  <c r="N40" i="1" l="1"/>
  <c r="I40" i="1"/>
  <c r="N41" i="1" l="1"/>
  <c r="I41" i="1"/>
  <c r="N42" i="1" l="1"/>
  <c r="I42" i="1"/>
  <c r="N43" i="1" l="1"/>
  <c r="I43" i="1"/>
  <c r="I44" i="1" l="1"/>
  <c r="N44" i="1"/>
  <c r="I45" i="1" l="1"/>
  <c r="N45" i="1"/>
  <c r="I46" i="1" l="1"/>
  <c r="N46" i="1"/>
  <c r="N47" i="1" l="1"/>
  <c r="I47" i="1"/>
  <c r="N48" i="1" l="1"/>
  <c r="I48" i="1"/>
  <c r="I49" i="1" l="1"/>
  <c r="N49" i="1"/>
  <c r="N50" i="1" l="1"/>
  <c r="I50" i="1"/>
  <c r="N51" i="1" l="1"/>
  <c r="I51" i="1"/>
  <c r="I52" i="1" l="1"/>
  <c r="N52" i="1"/>
  <c r="I53" i="1" l="1"/>
  <c r="N53" i="1"/>
  <c r="I54" i="1" l="1"/>
  <c r="N54" i="1"/>
  <c r="N55" i="1" l="1"/>
  <c r="I55" i="1"/>
  <c r="N56" i="1" l="1"/>
  <c r="I56" i="1"/>
  <c r="I57" i="1" l="1"/>
  <c r="N57" i="1"/>
  <c r="N58" i="1" l="1"/>
  <c r="I58" i="1"/>
  <c r="N59" i="1" l="1"/>
  <c r="I59" i="1"/>
  <c r="N60" i="1" l="1"/>
  <c r="I60" i="1"/>
  <c r="I61" i="1" l="1"/>
  <c r="N61" i="1"/>
  <c r="I62" i="1" l="1"/>
  <c r="N62" i="1"/>
  <c r="N63" i="1" l="1"/>
  <c r="I63" i="1"/>
  <c r="N64" i="1" l="1"/>
  <c r="I64" i="1"/>
  <c r="N65" i="1" l="1"/>
  <c r="I65" i="1"/>
  <c r="N66" i="1" l="1"/>
  <c r="I66" i="1"/>
  <c r="N67" i="1" l="1"/>
  <c r="I67" i="1"/>
  <c r="I68" i="1" l="1"/>
  <c r="N68" i="1"/>
  <c r="I69" i="1" l="1"/>
  <c r="N69" i="1"/>
  <c r="I70" i="1" l="1"/>
  <c r="N70" i="1"/>
  <c r="N71" i="1" l="1"/>
  <c r="I71" i="1"/>
  <c r="N72" i="1" l="1"/>
  <c r="I72" i="1"/>
  <c r="N73" i="1" l="1"/>
  <c r="I73" i="1"/>
  <c r="N74" i="1" l="1"/>
  <c r="I74" i="1"/>
  <c r="N75" i="1" l="1"/>
  <c r="I75" i="1"/>
  <c r="I76" i="1" l="1"/>
  <c r="N76" i="1"/>
  <c r="I77" i="1" l="1"/>
  <c r="N77" i="1"/>
  <c r="I78" i="1" l="1"/>
  <c r="N78" i="1"/>
  <c r="I79" i="1" l="1"/>
  <c r="N79" i="1"/>
  <c r="N80" i="1" l="1"/>
  <c r="I80" i="1"/>
  <c r="N81" i="1" l="1"/>
  <c r="I81" i="1"/>
  <c r="N82" i="1" l="1"/>
  <c r="I82" i="1"/>
  <c r="I83" i="1" l="1"/>
  <c r="N83" i="1"/>
  <c r="N84" i="1" l="1"/>
  <c r="I84" i="1"/>
  <c r="N85" i="1" l="1"/>
  <c r="I85" i="1"/>
  <c r="I86" i="1" l="1"/>
  <c r="N86" i="1"/>
  <c r="N87" i="1" l="1"/>
  <c r="I87" i="1"/>
  <c r="N88" i="1" l="1"/>
  <c r="I88" i="1"/>
  <c r="N89" i="1" l="1"/>
  <c r="I89" i="1"/>
  <c r="I90" i="1" l="1"/>
  <c r="N90" i="1"/>
  <c r="I91" i="1" l="1"/>
  <c r="N91" i="1"/>
  <c r="I92" i="1" l="1"/>
  <c r="N92" i="1"/>
  <c r="N93" i="1" l="1"/>
  <c r="I93" i="1"/>
  <c r="I94" i="1" l="1"/>
  <c r="N94" i="1"/>
  <c r="N95" i="1" l="1"/>
  <c r="I95" i="1"/>
  <c r="N96" i="1" l="1"/>
  <c r="I96" i="1"/>
  <c r="N97" i="1" l="1"/>
  <c r="I97" i="1"/>
  <c r="I98" i="1" l="1"/>
  <c r="N98" i="1"/>
  <c r="I99" i="1" l="1"/>
  <c r="N99" i="1"/>
  <c r="I100" i="1" l="1"/>
  <c r="N100" i="1"/>
  <c r="I101" i="1" l="1"/>
  <c r="N101" i="1"/>
  <c r="I102" i="1" l="1"/>
  <c r="N102" i="1"/>
  <c r="I103" i="1" l="1"/>
  <c r="N103" i="1"/>
  <c r="N104" i="1" l="1"/>
  <c r="I104" i="1"/>
  <c r="I105" i="1" l="1"/>
  <c r="N105" i="1"/>
  <c r="I106" i="1" l="1"/>
  <c r="N106" i="1"/>
  <c r="N107" i="1" l="1"/>
  <c r="I107" i="1"/>
  <c r="N108" i="1" l="1"/>
  <c r="I108" i="1"/>
  <c r="N109" i="1" l="1"/>
  <c r="I109" i="1"/>
  <c r="I110" i="1" l="1"/>
  <c r="N110" i="1"/>
  <c r="N111" i="1" l="1"/>
  <c r="I111" i="1"/>
  <c r="N112" i="1" l="1"/>
  <c r="I112" i="1"/>
  <c r="N113" i="1" l="1"/>
  <c r="I113" i="1"/>
  <c r="I114" i="1" l="1"/>
  <c r="N114" i="1"/>
  <c r="N115" i="1" l="1"/>
  <c r="I115" i="1"/>
  <c r="I116" i="1" l="1"/>
  <c r="N116" i="1"/>
  <c r="I117" i="1" l="1"/>
  <c r="N117" i="1"/>
  <c r="I118" i="1" l="1"/>
  <c r="N118" i="1"/>
  <c r="N119" i="1" l="1"/>
  <c r="I119" i="1"/>
  <c r="N120" i="1" l="1"/>
  <c r="I120" i="1"/>
  <c r="N121" i="1" l="1"/>
  <c r="I121" i="1"/>
  <c r="I122" i="1" l="1"/>
  <c r="N122" i="1"/>
  <c r="N123" i="1" l="1"/>
  <c r="I123" i="1"/>
  <c r="I124" i="1" l="1"/>
  <c r="N124" i="1"/>
  <c r="I125" i="1" l="1"/>
  <c r="N125" i="1"/>
  <c r="N126" i="1" l="1"/>
  <c r="I126" i="1"/>
  <c r="N127" i="1" l="1"/>
  <c r="I127" i="1"/>
  <c r="N128" i="1" l="1"/>
  <c r="I128" i="1"/>
  <c r="N129" i="1" l="1"/>
  <c r="I129" i="1"/>
  <c r="I130" i="1" l="1"/>
  <c r="N130" i="1"/>
  <c r="I131" i="1" l="1"/>
  <c r="N131" i="1"/>
  <c r="I132" i="1" l="1"/>
  <c r="N132" i="1"/>
  <c r="N133" i="1" l="1"/>
  <c r="I133" i="1"/>
  <c r="N134" i="1" l="1"/>
  <c r="I134" i="1"/>
  <c r="N135" i="1" l="1"/>
  <c r="I135" i="1"/>
  <c r="N136" i="1" l="1"/>
  <c r="I136" i="1"/>
  <c r="N137" i="1" l="1"/>
  <c r="I137" i="1"/>
  <c r="I138" i="1" l="1"/>
  <c r="N138" i="1"/>
  <c r="I139" i="1" l="1"/>
  <c r="N139" i="1"/>
  <c r="I140" i="1" l="1"/>
  <c r="N140" i="1"/>
  <c r="N141" i="1" l="1"/>
  <c r="I141" i="1"/>
  <c r="N142" i="1" l="1"/>
  <c r="I142" i="1"/>
  <c r="N143" i="1" l="1"/>
  <c r="I143" i="1"/>
  <c r="N144" i="1" l="1"/>
  <c r="I144" i="1"/>
  <c r="N145" i="1" l="1"/>
  <c r="I145" i="1"/>
  <c r="I146" i="1" l="1"/>
  <c r="N146" i="1"/>
  <c r="I147" i="1" l="1"/>
  <c r="N147" i="1"/>
  <c r="I148" i="1" l="1"/>
  <c r="N148" i="1"/>
  <c r="N149" i="1" l="1"/>
  <c r="I149" i="1"/>
  <c r="N150" i="1" l="1"/>
  <c r="I150" i="1"/>
  <c r="N151" i="1" l="1"/>
  <c r="I151" i="1"/>
  <c r="N152" i="1" l="1"/>
  <c r="I152" i="1"/>
  <c r="N153" i="1" l="1"/>
  <c r="I153" i="1"/>
  <c r="N154" i="1" l="1"/>
  <c r="I154" i="1"/>
  <c r="I155" i="1" l="1"/>
  <c r="N155" i="1"/>
  <c r="I156" i="1" l="1"/>
  <c r="N156" i="1"/>
  <c r="I157" i="1" l="1"/>
  <c r="N157" i="1"/>
  <c r="N158" i="1" l="1"/>
  <c r="I158" i="1"/>
  <c r="N159" i="1" l="1"/>
  <c r="I159" i="1"/>
  <c r="N160" i="1" l="1"/>
  <c r="I160" i="1"/>
  <c r="N161" i="1" l="1"/>
  <c r="I161" i="1"/>
  <c r="I162" i="1" l="1"/>
  <c r="N162" i="1"/>
  <c r="I163" i="1" l="1"/>
  <c r="N163" i="1"/>
  <c r="I164" i="1" l="1"/>
  <c r="N164" i="1"/>
  <c r="I165" i="1" l="1"/>
  <c r="N165" i="1"/>
  <c r="N166" i="1" l="1"/>
  <c r="I166" i="1"/>
  <c r="N167" i="1" l="1"/>
  <c r="I167" i="1"/>
  <c r="N168" i="1" l="1"/>
  <c r="I168" i="1"/>
  <c r="I169" i="1" l="1"/>
  <c r="N169" i="1"/>
  <c r="I170" i="1" l="1"/>
  <c r="N170" i="1"/>
  <c r="I171" i="1" l="1"/>
  <c r="N171" i="1"/>
  <c r="N172" i="1" l="1"/>
  <c r="I172" i="1"/>
  <c r="N173" i="1" l="1"/>
  <c r="I173" i="1"/>
  <c r="N174" i="1" l="1"/>
  <c r="I174" i="1"/>
  <c r="N175" i="1" l="1"/>
  <c r="I175" i="1"/>
  <c r="N176" i="1" l="1"/>
  <c r="I176" i="1"/>
  <c r="I177" i="1" l="1"/>
  <c r="N177" i="1"/>
  <c r="I178" i="1" l="1"/>
  <c r="N178" i="1"/>
  <c r="I179" i="1" l="1"/>
  <c r="N179" i="1"/>
  <c r="I180" i="1" l="1"/>
  <c r="N180" i="1"/>
  <c r="I181" i="1" l="1"/>
  <c r="N181" i="1"/>
  <c r="N182" i="1" l="1"/>
  <c r="I182" i="1"/>
  <c r="N183" i="1" l="1"/>
  <c r="I183" i="1"/>
  <c r="I184" i="1" l="1"/>
  <c r="N184" i="1"/>
  <c r="N185" i="1" l="1"/>
  <c r="I185" i="1"/>
  <c r="N186" i="1" l="1"/>
  <c r="I186" i="1"/>
  <c r="N187" i="1" l="1"/>
  <c r="I187" i="1"/>
  <c r="I188" i="1" l="1"/>
  <c r="N188" i="1"/>
  <c r="N189" i="1" l="1"/>
  <c r="I189" i="1"/>
  <c r="N190" i="1" l="1"/>
  <c r="I190" i="1"/>
  <c r="I191" i="1" l="1"/>
  <c r="N191" i="1"/>
  <c r="I192" i="1" l="1"/>
  <c r="N192" i="1"/>
  <c r="N193" i="1" l="1"/>
  <c r="I193" i="1"/>
  <c r="N194" i="1" l="1"/>
  <c r="I194" i="1"/>
  <c r="N195" i="1" l="1"/>
  <c r="I195" i="1"/>
  <c r="N196" i="1" l="1"/>
  <c r="I196" i="1"/>
  <c r="N197" i="1" l="1"/>
  <c r="I197" i="1"/>
  <c r="I198" i="1" l="1"/>
  <c r="N198" i="1"/>
  <c r="N199" i="1" l="1"/>
  <c r="I199" i="1"/>
  <c r="I200" i="1" l="1"/>
  <c r="N200" i="1"/>
  <c r="I201" i="1" l="1"/>
  <c r="N201" i="1"/>
  <c r="N202" i="1" l="1"/>
  <c r="I202" i="1"/>
  <c r="N203" i="1" l="1"/>
  <c r="I203" i="1"/>
  <c r="N204" i="1" l="1"/>
  <c r="I204" i="1"/>
  <c r="N205" i="1" l="1"/>
  <c r="I205" i="1"/>
  <c r="N206" i="1" l="1"/>
  <c r="I206" i="1"/>
  <c r="I207" i="1" l="1"/>
  <c r="N207" i="1"/>
  <c r="I208" i="1" l="1"/>
  <c r="N208" i="1"/>
  <c r="I209" i="1" l="1"/>
  <c r="N209" i="1"/>
  <c r="N210" i="1" l="1"/>
  <c r="I210" i="1"/>
  <c r="N211" i="1" l="1"/>
  <c r="I211" i="1"/>
  <c r="N212" i="1" l="1"/>
  <c r="I212" i="1"/>
  <c r="N213" i="1" l="1"/>
  <c r="I213" i="1"/>
  <c r="N214" i="1" l="1"/>
  <c r="I214" i="1"/>
  <c r="I215" i="1" l="1"/>
  <c r="N215" i="1"/>
  <c r="I216" i="1" l="1"/>
  <c r="N216" i="1"/>
  <c r="I217" i="1" l="1"/>
  <c r="N217" i="1"/>
  <c r="N218" i="1" l="1"/>
  <c r="I218" i="1"/>
  <c r="N219" i="1" l="1"/>
  <c r="I219" i="1"/>
  <c r="N220" i="1" l="1"/>
  <c r="I220" i="1"/>
  <c r="N221" i="1" l="1"/>
  <c r="I221" i="1"/>
  <c r="I222" i="1" l="1"/>
  <c r="N222" i="1"/>
  <c r="I223" i="1" l="1"/>
  <c r="N223" i="1"/>
  <c r="N224" i="1" l="1"/>
  <c r="I224" i="1"/>
  <c r="N225" i="1" l="1"/>
  <c r="I225" i="1"/>
  <c r="I226" i="1" l="1"/>
  <c r="N226" i="1"/>
  <c r="N227" i="1" l="1"/>
  <c r="I227" i="1"/>
  <c r="N228" i="1" l="1"/>
  <c r="I228" i="1"/>
  <c r="N229" i="1" l="1"/>
  <c r="I229" i="1"/>
  <c r="N230" i="1" l="1"/>
  <c r="I230" i="1"/>
  <c r="I231" i="1" l="1"/>
  <c r="N231" i="1"/>
  <c r="N232" i="1" l="1"/>
  <c r="I232" i="1"/>
  <c r="N233" i="1" l="1"/>
  <c r="I233" i="1"/>
  <c r="N234" i="1" l="1"/>
  <c r="I234" i="1"/>
  <c r="N235" i="1" l="1"/>
  <c r="I235" i="1"/>
  <c r="I236" i="1" l="1"/>
  <c r="N236" i="1"/>
  <c r="N237" i="1" l="1"/>
  <c r="I237" i="1"/>
  <c r="I238" i="1" l="1"/>
  <c r="N238" i="1"/>
  <c r="I239" i="1" l="1"/>
  <c r="N239" i="1"/>
  <c r="N240" i="1" l="1"/>
  <c r="I240" i="1"/>
  <c r="N241" i="1" l="1"/>
  <c r="I241" i="1"/>
  <c r="N242" i="1" l="1"/>
  <c r="I242" i="1"/>
  <c r="I243" i="1" l="1"/>
  <c r="N243" i="1"/>
  <c r="I244" i="1" l="1"/>
  <c r="N244" i="1"/>
  <c r="N245" i="1" l="1"/>
  <c r="I245" i="1"/>
  <c r="I246" i="1" l="1"/>
  <c r="N246" i="1"/>
  <c r="N247" i="1" l="1"/>
  <c r="I247" i="1"/>
  <c r="I248" i="1" l="1"/>
  <c r="N248" i="1"/>
  <c r="N249" i="1" l="1"/>
  <c r="I249" i="1"/>
  <c r="N250" i="1" l="1"/>
  <c r="I250" i="1"/>
  <c r="I251" i="1" l="1"/>
  <c r="N251" i="1"/>
  <c r="I252" i="1" l="1"/>
  <c r="N252" i="1"/>
  <c r="N253" i="1" l="1"/>
  <c r="I253" i="1"/>
  <c r="I254" i="1" l="1"/>
  <c r="N254" i="1"/>
  <c r="I255" i="1" l="1"/>
  <c r="N255" i="1"/>
  <c r="I256" i="1" l="1"/>
  <c r="N256" i="1"/>
  <c r="N257" i="1" l="1"/>
  <c r="I257" i="1"/>
  <c r="N258" i="1" l="1"/>
  <c r="I258" i="1"/>
  <c r="N259" i="1" l="1"/>
  <c r="I259" i="1"/>
  <c r="I260" i="1" l="1"/>
  <c r="N260" i="1"/>
  <c r="I261" i="1" l="1"/>
  <c r="N261" i="1"/>
  <c r="I262" i="1" l="1"/>
  <c r="N262" i="1"/>
  <c r="I263" i="1" l="1"/>
  <c r="N263" i="1"/>
  <c r="N264" i="1" l="1"/>
  <c r="I264" i="1"/>
  <c r="N265" i="1" l="1"/>
  <c r="I265" i="1"/>
  <c r="N266" i="1" l="1"/>
  <c r="I266" i="1"/>
  <c r="N267" i="1" l="1"/>
  <c r="I267" i="1"/>
  <c r="I268" i="1" l="1"/>
  <c r="N268" i="1"/>
  <c r="I269" i="1" l="1"/>
  <c r="N269" i="1"/>
  <c r="N270" i="1" l="1"/>
  <c r="I270" i="1"/>
  <c r="N271" i="1" l="1"/>
  <c r="I271" i="1"/>
  <c r="N272" i="1" l="1"/>
  <c r="I272" i="1"/>
  <c r="N273" i="1" l="1"/>
  <c r="I273" i="1"/>
  <c r="N274" i="1" l="1"/>
  <c r="I274" i="1"/>
  <c r="N275" i="1" l="1"/>
  <c r="I275" i="1"/>
  <c r="I276" i="1" l="1"/>
  <c r="N276" i="1"/>
  <c r="I277" i="1" l="1"/>
  <c r="N277" i="1"/>
  <c r="I278" i="1" l="1"/>
  <c r="N278" i="1"/>
  <c r="N279" i="1" l="1"/>
  <c r="I279" i="1"/>
  <c r="N280" i="1" l="1"/>
  <c r="I280" i="1"/>
  <c r="N281" i="1" l="1"/>
  <c r="I281" i="1"/>
  <c r="N282" i="1" l="1"/>
  <c r="I282" i="1"/>
  <c r="N283" i="1" l="1"/>
  <c r="I283" i="1"/>
  <c r="I284" i="1" l="1"/>
  <c r="N284" i="1"/>
  <c r="I285" i="1" l="1"/>
  <c r="N285" i="1"/>
  <c r="N286" i="1" l="1"/>
  <c r="I286" i="1"/>
  <c r="N287" i="1" l="1"/>
  <c r="I287" i="1"/>
  <c r="N288" i="1" l="1"/>
  <c r="I288" i="1"/>
  <c r="I289" i="1" l="1"/>
  <c r="N289" i="1"/>
  <c r="I290" i="1" l="1"/>
  <c r="N290" i="1"/>
  <c r="N291" i="1" l="1"/>
  <c r="I291" i="1"/>
  <c r="I292" i="1" l="1"/>
  <c r="N292" i="1"/>
  <c r="I293" i="1" l="1"/>
  <c r="N293" i="1"/>
  <c r="N294" i="1" l="1"/>
  <c r="I294" i="1"/>
  <c r="N295" i="1" l="1"/>
  <c r="I295" i="1"/>
  <c r="N296" i="1" l="1"/>
  <c r="I296" i="1"/>
  <c r="N297" i="1" l="1"/>
  <c r="I297" i="1"/>
  <c r="N298" i="1" l="1"/>
  <c r="I298" i="1"/>
  <c r="I299" i="1" l="1"/>
  <c r="N299" i="1"/>
  <c r="I300" i="1" l="1"/>
  <c r="N300" i="1"/>
  <c r="N301" i="1" l="1"/>
  <c r="I301" i="1"/>
  <c r="N302" i="1" l="1"/>
  <c r="I302" i="1"/>
  <c r="N303" i="1" l="1"/>
  <c r="I303" i="1"/>
  <c r="N304" i="1" l="1"/>
  <c r="I304" i="1"/>
  <c r="N305" i="1" l="1"/>
  <c r="I305" i="1"/>
  <c r="I306" i="1" l="1"/>
  <c r="N306" i="1"/>
  <c r="I307" i="1" l="1"/>
  <c r="N307" i="1"/>
  <c r="I308" i="1" l="1"/>
  <c r="N308" i="1"/>
  <c r="I309" i="1" l="1"/>
  <c r="N309" i="1"/>
  <c r="N310" i="1" l="1"/>
  <c r="I310" i="1"/>
  <c r="N311" i="1" l="1"/>
  <c r="I311" i="1"/>
  <c r="N312" i="1" l="1"/>
  <c r="I312" i="1"/>
  <c r="N313" i="1" l="1"/>
  <c r="I313" i="1"/>
  <c r="I314" i="1" l="1"/>
  <c r="N314" i="1"/>
  <c r="I315" i="1" l="1"/>
  <c r="N315" i="1"/>
  <c r="I316" i="1" l="1"/>
  <c r="N316" i="1"/>
  <c r="N317" i="1" l="1"/>
  <c r="I317" i="1"/>
  <c r="I318" i="1" l="1"/>
  <c r="N318" i="1"/>
  <c r="N319" i="1" l="1"/>
  <c r="I319" i="1"/>
  <c r="N320" i="1" l="1"/>
  <c r="I320" i="1"/>
  <c r="N321" i="1" l="1"/>
  <c r="I321" i="1"/>
  <c r="I322" i="1" l="1"/>
  <c r="N322" i="1"/>
  <c r="I323" i="1" l="1"/>
  <c r="N323" i="1"/>
  <c r="I324" i="1" l="1"/>
  <c r="N324" i="1"/>
  <c r="I325" i="1" l="1"/>
  <c r="N325" i="1"/>
  <c r="N326" i="1" l="1"/>
  <c r="I326" i="1"/>
  <c r="N327" i="1" l="1"/>
  <c r="I327" i="1"/>
  <c r="I328" i="1" l="1"/>
  <c r="N328" i="1"/>
  <c r="N329" i="1" l="1"/>
  <c r="I329" i="1"/>
  <c r="I330" i="1" l="1"/>
  <c r="N330" i="1"/>
  <c r="N331" i="1" l="1"/>
  <c r="I331" i="1"/>
  <c r="I332" i="1" l="1"/>
  <c r="N332" i="1"/>
  <c r="N333" i="1" l="1"/>
  <c r="I333" i="1"/>
  <c r="N334" i="1" l="1"/>
  <c r="I334" i="1"/>
  <c r="N335" i="1" l="1"/>
  <c r="I335" i="1"/>
  <c r="I336" i="1" l="1"/>
  <c r="N336" i="1"/>
  <c r="N337" i="1" l="1"/>
  <c r="I337" i="1"/>
  <c r="N338" i="1" l="1"/>
  <c r="I338" i="1"/>
  <c r="N339" i="1" l="1"/>
  <c r="I339" i="1"/>
  <c r="I340" i="1" l="1"/>
  <c r="N340" i="1"/>
  <c r="N341" i="1" l="1"/>
  <c r="I341" i="1"/>
  <c r="N342" i="1" l="1"/>
  <c r="I342" i="1"/>
  <c r="N343" i="1" l="1"/>
  <c r="I343" i="1"/>
  <c r="I344" i="1" l="1"/>
  <c r="N344" i="1"/>
  <c r="N345" i="1" l="1"/>
  <c r="I345" i="1"/>
  <c r="N346" i="1" l="1"/>
  <c r="I346" i="1"/>
  <c r="N347" i="1" l="1"/>
  <c r="I347" i="1"/>
  <c r="I348" i="1" l="1"/>
  <c r="N348" i="1"/>
  <c r="N349" i="1" l="1"/>
  <c r="I349" i="1"/>
  <c r="I350" i="1" l="1"/>
  <c r="N350" i="1"/>
  <c r="N351" i="1" l="1"/>
  <c r="I351" i="1"/>
  <c r="I352" i="1" l="1"/>
  <c r="N352" i="1"/>
  <c r="N353" i="1" l="1"/>
  <c r="I353" i="1"/>
  <c r="I354" i="1" l="1"/>
  <c r="N354" i="1"/>
  <c r="I355" i="1" l="1"/>
  <c r="N355" i="1"/>
  <c r="I356" i="1" l="1"/>
  <c r="N356" i="1"/>
  <c r="N357" i="1" l="1"/>
  <c r="I357" i="1"/>
  <c r="N358" i="1" l="1"/>
  <c r="I358" i="1"/>
  <c r="N359" i="1" l="1"/>
  <c r="I359" i="1"/>
  <c r="N360" i="1" l="1"/>
  <c r="I360" i="1"/>
  <c r="N361" i="1" l="1"/>
  <c r="I361" i="1"/>
  <c r="N362" i="1" l="1"/>
  <c r="I362" i="1"/>
  <c r="N363" i="1" l="1"/>
  <c r="I363" i="1"/>
  <c r="I364" i="1" l="1"/>
  <c r="N364" i="1"/>
  <c r="N365" i="1" l="1"/>
  <c r="I365" i="1"/>
  <c r="N366" i="1" l="1"/>
  <c r="I366" i="1"/>
  <c r="N367" i="1" l="1"/>
  <c r="I367" i="1"/>
  <c r="I368" i="1" l="1"/>
  <c r="N368" i="1"/>
  <c r="N369" i="1" l="1"/>
  <c r="I369" i="1"/>
  <c r="N370" i="1" l="1"/>
  <c r="I370" i="1"/>
  <c r="N371" i="1" l="1"/>
  <c r="I371" i="1"/>
  <c r="I372" i="1" l="1"/>
  <c r="N372" i="1"/>
  <c r="N373" i="1" l="1"/>
  <c r="I373" i="1"/>
  <c r="N374" i="1" l="1"/>
  <c r="I374" i="1"/>
  <c r="N375" i="1" l="1"/>
  <c r="I375" i="1"/>
  <c r="I376" i="1" l="1"/>
  <c r="N376" i="1"/>
  <c r="N377" i="1" l="1"/>
  <c r="I377" i="1"/>
  <c r="N378" i="1" l="1"/>
  <c r="I378" i="1"/>
  <c r="N379" i="1" l="1"/>
  <c r="I379" i="1"/>
  <c r="I380" i="1" l="1"/>
  <c r="N380" i="1"/>
  <c r="N381" i="1" l="1"/>
  <c r="I381" i="1"/>
  <c r="N382" i="1" l="1"/>
  <c r="I382" i="1"/>
  <c r="I383" i="1" l="1"/>
  <c r="N383" i="1"/>
  <c r="N384" i="1" l="1"/>
  <c r="I384" i="1"/>
  <c r="I385" i="1" l="1"/>
  <c r="N385" i="1"/>
  <c r="I386" i="1" l="1"/>
  <c r="N386" i="1"/>
  <c r="N387" i="1" l="1"/>
  <c r="I387" i="1"/>
  <c r="I388" i="1" l="1"/>
  <c r="N388" i="1"/>
  <c r="I389" i="1" l="1"/>
  <c r="N389" i="1"/>
  <c r="N390" i="1" l="1"/>
  <c r="I390" i="1"/>
  <c r="N391" i="1" l="1"/>
  <c r="I391" i="1"/>
  <c r="I392" i="1" l="1"/>
  <c r="N392" i="1"/>
  <c r="N393" i="1" l="1"/>
  <c r="I393" i="1"/>
  <c r="N394" i="1" l="1"/>
  <c r="I394" i="1"/>
  <c r="N395" i="1" l="1"/>
  <c r="I395" i="1"/>
  <c r="I396" i="1" l="1"/>
  <c r="N396" i="1"/>
  <c r="I397" i="1" l="1"/>
  <c r="N397" i="1"/>
  <c r="N398" i="1" l="1"/>
  <c r="I398" i="1"/>
  <c r="I399" i="1" l="1"/>
  <c r="N399" i="1"/>
  <c r="I400" i="1" l="1"/>
  <c r="N400" i="1"/>
  <c r="N401" i="1" l="1"/>
  <c r="I401" i="1"/>
  <c r="N402" i="1" l="1"/>
  <c r="I402" i="1"/>
  <c r="N403" i="1" l="1"/>
  <c r="I403" i="1"/>
  <c r="N404" i="1" l="1"/>
  <c r="I404" i="1"/>
  <c r="N405" i="1" l="1"/>
  <c r="I405" i="1"/>
  <c r="N406" i="1" l="1"/>
  <c r="I406" i="1"/>
  <c r="I407" i="1" l="1"/>
  <c r="N407" i="1"/>
  <c r="N408" i="1" l="1"/>
  <c r="I408" i="1"/>
  <c r="N409" i="1" l="1"/>
  <c r="I409" i="1"/>
  <c r="N410" i="1" l="1"/>
  <c r="I410" i="1"/>
  <c r="N411" i="1" l="1"/>
  <c r="I411" i="1"/>
  <c r="I412" i="1" l="1"/>
  <c r="N412" i="1"/>
  <c r="I413" i="1" l="1"/>
  <c r="N413" i="1"/>
  <c r="N414" i="1" l="1"/>
  <c r="I41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Baldwin Bonney, Justin</author>
  </authors>
  <commentList>
    <comment ref="R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Baldwin Bonney, Justin:</t>
        </r>
        <r>
          <rPr>
            <sz val="9"/>
            <color indexed="81"/>
            <rFont val="Tahoma"/>
            <family val="2"/>
          </rPr>
          <t xml:space="preserve">
Exact allocation to vintage unknown, but all to this SRV.JUR
</t>
        </r>
      </text>
    </comment>
    <comment ref="W51" authorId="0" shapeId="0" xr:uid="{5AE1C048-AFB1-4B78-88A2-08F589BEB9A3}">
      <text>
        <r>
          <rPr>
            <b/>
            <sz val="9"/>
            <color indexed="81"/>
            <rFont val="Tahoma"/>
            <family val="2"/>
          </rPr>
          <t>Baldwin Bonney, Justin:</t>
        </r>
        <r>
          <rPr>
            <sz val="9"/>
            <color indexed="81"/>
            <rFont val="Tahoma"/>
            <family val="2"/>
          </rPr>
          <t xml:space="preserve">
Fully Accrued amount
</t>
        </r>
      </text>
    </comment>
    <comment ref="AI51" authorId="0" shapeId="0" xr:uid="{DF6D76AB-9F15-42D5-A716-CD40CAB47F90}">
      <text>
        <r>
          <rPr>
            <b/>
            <sz val="9"/>
            <color indexed="81"/>
            <rFont val="Tahoma"/>
            <family val="2"/>
          </rPr>
          <t>Baldwin Bonney, Justin:</t>
        </r>
        <r>
          <rPr>
            <sz val="9"/>
            <color indexed="81"/>
            <rFont val="Tahoma"/>
            <family val="2"/>
          </rPr>
          <t xml:space="preserve">
-29.46 for fully accrued asset</t>
        </r>
      </text>
    </comment>
    <comment ref="R52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Baldwin Bonney, Justin:</t>
        </r>
        <r>
          <rPr>
            <sz val="9"/>
            <color indexed="81"/>
            <rFont val="Tahoma"/>
            <family val="2"/>
          </rPr>
          <t xml:space="preserve">
Only one JUR to allocate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<sst xmlns="http://schemas.openxmlformats.org/spreadsheetml/2006/main" count="644" uniqueCount="125">
  <si>
    <t>Net Value Report By Depr Group, Gl Account, Utility Account, and Vintage</t>
  </si>
  <si>
    <t>Avista Corp</t>
  </si>
  <si>
    <t xml:space="preserve">Month: </t>
  </si>
  <si>
    <t>Company</t>
  </si>
  <si>
    <t>Depr Group</t>
  </si>
  <si>
    <t>GL Account</t>
  </si>
  <si>
    <t>Utility Account</t>
  </si>
  <si>
    <t>Vintage</t>
  </si>
  <si>
    <t>Accum Cost</t>
  </si>
  <si>
    <t>Alloc Reserve</t>
  </si>
  <si>
    <t>Net Value</t>
  </si>
  <si>
    <t>AVISTA</t>
  </si>
  <si>
    <t>GD.AA.391100 GENERAL PLANT-COMPUTER</t>
  </si>
  <si>
    <t>101000 PLANT IN SERVICE OWNED</t>
  </si>
  <si>
    <t>GD-391100 GEN PLT-COMPUTER HARDWARE</t>
  </si>
  <si>
    <t>Util Account Subtotal</t>
  </si>
  <si>
    <t>GL Account Subtotal</t>
  </si>
  <si>
    <t>Depr Group Subtotal</t>
  </si>
  <si>
    <t>GD.AA.391100-AFC-GENERAL PLANT-COMP</t>
  </si>
  <si>
    <t>182332 REG ASSET - AFUDC (PIS)</t>
  </si>
  <si>
    <t>GD.AA.394000 GENERAL PLANT-TOOLS, S</t>
  </si>
  <si>
    <t>GD-394000 GEN PLT-TOOLS,SHOP&amp;GAR EQ</t>
  </si>
  <si>
    <t>106000 CCNC (PP)</t>
  </si>
  <si>
    <t>GD.AA.394000-AFC-GENERAL PLANT-TOOL</t>
  </si>
  <si>
    <t>GD.AA.395000 GENERAL PLANT-LABORATO</t>
  </si>
  <si>
    <t>GD-395000 GEN PLT-LABORATORY EQUIP</t>
  </si>
  <si>
    <t>GD.AA.395000-AFC-GENERAL PLANT-LABO</t>
  </si>
  <si>
    <t>GD.AA.397000 GENERAL PLANT-COMMUNIC</t>
  </si>
  <si>
    <t>GD-397000 GEN PLT-COMMUNICATION EQ</t>
  </si>
  <si>
    <t>GD.AA.397000-AFC-GENERAL PLANT-COMM</t>
  </si>
  <si>
    <t>GD.AN.394000 GENERAL PLANT-TOOLS, S</t>
  </si>
  <si>
    <t>GD.AN.395000 GENERAL PLANT-LABORATO</t>
  </si>
  <si>
    <t>GD.AN.397000 GENERAL PLANT-COMMUNIC</t>
  </si>
  <si>
    <t>GD.ID.394000 GENERAL PLANT-TOOLS, S</t>
  </si>
  <si>
    <t>GD.ID.397000 GENERAL PLANT-COMMUNIC</t>
  </si>
  <si>
    <t>GD.ID.397000-AFC-GENERAL PLANT-COMM</t>
  </si>
  <si>
    <t>GD.OR.391100 GENERAL PLANT-COMPUTER</t>
  </si>
  <si>
    <t>GD.OR.391100-AFC-GENERAL PLANT-COMP</t>
  </si>
  <si>
    <t>GD.OR.393000 GENERAL PLANT-STORES E</t>
  </si>
  <si>
    <t>GD-393000 GEN PLT-STORES EQUIPMENT</t>
  </si>
  <si>
    <t>GD.OR.394000 GENERAL PLANT-TOOLS, S</t>
  </si>
  <si>
    <t>GD.OR.394000-AFC-GENERAL PLANT-TOOL</t>
  </si>
  <si>
    <t>GD.OR.395000 GENERAL PLANT-LABORATO</t>
  </si>
  <si>
    <t>GD.OR.397000 GENERAL PLANT-COMMUNIC</t>
  </si>
  <si>
    <t>GD.OR.397000-AFC-GENERAL PLANT-COMM</t>
  </si>
  <si>
    <t>GD.OR.398000 GENERAL PLANT - MISC E</t>
  </si>
  <si>
    <t>GD-398000 GEN PLT-MISC EQUIPMENT</t>
  </si>
  <si>
    <t>GD.OR.398000-AFC-GENERAL PLANT - MI</t>
  </si>
  <si>
    <t>GD.WA.391100 GENERAL PLANT-COMPUTER</t>
  </si>
  <si>
    <t>GD.WA.391100-AFC-GENERAL PLANT-COMP</t>
  </si>
  <si>
    <t>GD.WA.393000 GENERAL PLANT-STORES E</t>
  </si>
  <si>
    <t>GD.WA.394000 GENERAL PLANT-TOOLS, S</t>
  </si>
  <si>
    <t>GD.WA.394000-AFC-GENERAL PLANT-TOOL</t>
  </si>
  <si>
    <t>GD.WA.395000 GENERAL PLANT-LABORATO</t>
  </si>
  <si>
    <t>GD.WA.395121 AMI GEN PLT-LABORATO</t>
  </si>
  <si>
    <t>GD-395121 AMI GEN PLT-LAB EQUIP</t>
  </si>
  <si>
    <t>GD.WA.397000 GENERAL PLANT-COMMUNIC</t>
  </si>
  <si>
    <t>GD.WA.397000-AFC-GENERAL PLANT-COMM</t>
  </si>
  <si>
    <t>GD.WA.397121 GENERAL PLANT-COMMUNIC</t>
  </si>
  <si>
    <t>GD-397121 AMI-COMMUNICATION EQ</t>
  </si>
  <si>
    <t>Company Total</t>
  </si>
  <si>
    <t>Grand Total</t>
  </si>
  <si>
    <t>Page 1 of 1</t>
  </si>
  <si>
    <t>Asset - 1036A</t>
  </si>
  <si>
    <t>Note: This report is filtered.</t>
  </si>
  <si>
    <t>Work Performed</t>
  </si>
  <si>
    <t>Notes:</t>
  </si>
  <si>
    <t>391101 manually adjusted to 391100</t>
  </si>
  <si>
    <t>From report</t>
  </si>
  <si>
    <t>Date: 12/2021</t>
  </si>
  <si>
    <t xml:space="preserve">Filter by utility_account </t>
  </si>
  <si>
    <t>See below:</t>
  </si>
  <si>
    <t>FERC</t>
  </si>
  <si>
    <t>Vintage Year</t>
  </si>
  <si>
    <t>Asset Cost</t>
  </si>
  <si>
    <t>Reserve</t>
  </si>
  <si>
    <t>Srv.Jur</t>
  </si>
  <si>
    <t>Sum of Asset Cost</t>
  </si>
  <si>
    <t>GD.AA</t>
  </si>
  <si>
    <t>391100</t>
  </si>
  <si>
    <t>394000</t>
  </si>
  <si>
    <t>395000</t>
  </si>
  <si>
    <t>397000</t>
  </si>
  <si>
    <t>GD.AN</t>
  </si>
  <si>
    <t>GD.ID</t>
  </si>
  <si>
    <t>GD.WA</t>
  </si>
  <si>
    <t>393000</t>
  </si>
  <si>
    <t>395121</t>
  </si>
  <si>
    <t>397121</t>
  </si>
  <si>
    <t>391100 Total</t>
  </si>
  <si>
    <t>394000 Total</t>
  </si>
  <si>
    <t>395000 Total</t>
  </si>
  <si>
    <t>397000 Total</t>
  </si>
  <si>
    <t>393000 Total</t>
  </si>
  <si>
    <t>395121 Total</t>
  </si>
  <si>
    <t>397121 Total</t>
  </si>
  <si>
    <t>Rate of total</t>
  </si>
  <si>
    <t>Theo Reserve</t>
  </si>
  <si>
    <t>Check</t>
  </si>
  <si>
    <t>Current Books</t>
  </si>
  <si>
    <t>Allocation</t>
  </si>
  <si>
    <t>Sum of Reserve</t>
  </si>
  <si>
    <t>Adjustment to specific reserve, Db/(Cr) to Depr Group, opposite to Reserve Adjustment</t>
  </si>
  <si>
    <t>GD.OR</t>
  </si>
  <si>
    <t>398000</t>
  </si>
  <si>
    <t>398000 Total</t>
  </si>
  <si>
    <t>Total</t>
  </si>
  <si>
    <t>From: 'Compilation of RPT - Avista - 2021.xlsx'</t>
  </si>
  <si>
    <t>* immaterial</t>
  </si>
  <si>
    <t>John's Asset Value By Vintage</t>
  </si>
  <si>
    <t>Retire fully accrued Assets</t>
  </si>
  <si>
    <t>Revised</t>
  </si>
  <si>
    <t>Sum of GD.AA</t>
  </si>
  <si>
    <t>Row Labels</t>
  </si>
  <si>
    <t>Sum of GD.OR</t>
  </si>
  <si>
    <t>Sum of GD.AN</t>
  </si>
  <si>
    <t>Sum of GD.ID</t>
  </si>
  <si>
    <t>Sum of GD.WA</t>
  </si>
  <si>
    <t>Per this workbook</t>
  </si>
  <si>
    <t>Per John Spanos (source 'Quick Reference - Avista - 2021 Depr Schedule - v5 - DRAFT 7-18-22.xlsx')</t>
  </si>
  <si>
    <t>Difference</t>
  </si>
  <si>
    <t>RESERVE ADJUSTMENT FOR AMORTIZATION - GAS PLANT - WASHINGTON AND IDAHO</t>
  </si>
  <si>
    <t>RESERVE ADJUSTMENT FOR AMORTIZATION - GAS PLANT - ALLOCATED ALL</t>
  </si>
  <si>
    <t>Fully Amortized Asset</t>
  </si>
  <si>
    <t>Zero Asset Value, with Reserve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</si>
</sst>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7" formatCode="_(&quot;$&quot;* #,##0_);_(&quot;$&quot;* \(#,##0\);_(&quot;$&quot;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00B0F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1"/>
      <color rgb="FFFF0000"/>
      <name val="Calibri"/>
      <family val="2"/>
      <scheme val="minor"/>
    </font>
    <font>
      <b/>
      <sz val="10"/>
      <color theme="1"/>
      <name val="Courier New"/>
      <family val="3"/>
    </font>
    <font>
      <sz val="10"/>
      <color theme="1"/>
      <name val="Courier New"/>
      <family val="3"/>
    </font>
    <font>
      <sz val="11"/>
      <color rgb="FF00B05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91">
    <xf numFmtId="0" fontId="0" fillId="0" borderId="0" xfId="0"/>
    <xf numFmtId="17" fontId="0" fillId="0" borderId="0" xfId="0" applyNumberFormat="1"/>
    <xf numFmtId="8" fontId="0" fillId="0" borderId="0" xfId="0" applyNumberFormat="1"/>
    <xf numFmtId="22" fontId="0" fillId="0" borderId="0" xfId="0" applyNumberFormat="1"/>
    <xf numFmtId="0" fontId="14" fillId="0" borderId="0" xfId="0" applyFont="1"/>
    <xf numFmtId="0" fontId="0" fillId="0" borderId="0" xfId="0" applyAlignment="1">
      <alignment horizontal="right"/>
    </xf>
    <xf numFmtId="0" fontId="18" fillId="0" borderId="0" xfId="0" applyFont="1"/>
    <xf numFmtId="0" fontId="0" fillId="0" borderId="10" xfId="0" applyBorder="1"/>
    <xf numFmtId="0" fontId="0" fillId="33" borderId="0" xfId="0" applyFill="1"/>
    <xf numFmtId="0" fontId="0" fillId="0" borderId="0" xfId="0" pivotButton="1"/>
    <xf numFmtId="0" fontId="16" fillId="34" borderId="11" xfId="0" applyFont="1" applyFill="1" applyBorder="1"/>
    <xf numFmtId="0" fontId="16" fillId="0" borderId="0" xfId="0" applyFont="1"/>
    <xf numFmtId="0" fontId="19" fillId="0" borderId="0" xfId="0" applyFont="1"/>
    <xf numFmtId="43" fontId="16" fillId="34" borderId="11" xfId="1" applyFont="1" applyFill="1" applyBorder="1"/>
    <xf numFmtId="9" fontId="0" fillId="0" borderId="0" xfId="2" applyFont="1"/>
    <xf numFmtId="43" fontId="0" fillId="0" borderId="0" xfId="1" applyFont="1"/>
    <xf numFmtId="43" fontId="0" fillId="0" borderId="0" xfId="0" applyNumberFormat="1"/>
    <xf numFmtId="43" fontId="20" fillId="0" borderId="0" xfId="1" applyFont="1"/>
    <xf numFmtId="43" fontId="0" fillId="0" borderId="12" xfId="1" applyFont="1" applyBorder="1"/>
    <xf numFmtId="43" fontId="14" fillId="0" borderId="0" xfId="0" applyNumberFormat="1" applyFont="1"/>
    <xf numFmtId="164" fontId="0" fillId="0" borderId="0" xfId="1" applyNumberFormat="1" applyFont="1"/>
    <xf numFmtId="43" fontId="16" fillId="34" borderId="11" xfId="1" applyNumberFormat="1" applyFont="1" applyFill="1" applyBorder="1"/>
    <xf numFmtId="43" fontId="0" fillId="35" borderId="0" xfId="1" applyFont="1" applyFill="1"/>
    <xf numFmtId="43" fontId="21" fillId="0" borderId="0" xfId="1" applyFont="1"/>
    <xf numFmtId="43" fontId="0" fillId="0" borderId="12" xfId="0" applyNumberFormat="1" applyBorder="1"/>
    <xf numFmtId="43" fontId="14" fillId="0" borderId="0" xfId="1" applyFont="1"/>
    <xf numFmtId="43" fontId="16" fillId="0" borderId="0" xfId="0" applyNumberFormat="1" applyFont="1"/>
    <xf numFmtId="9" fontId="16" fillId="0" borderId="0" xfId="2" applyFont="1"/>
    <xf numFmtId="43" fontId="24" fillId="0" borderId="0" xfId="1" applyFont="1"/>
    <xf numFmtId="43" fontId="16" fillId="0" borderId="12" xfId="1" applyFont="1" applyBorder="1"/>
    <xf numFmtId="43" fontId="21" fillId="0" borderId="0" xfId="0" applyNumberFormat="1" applyFont="1"/>
    <xf numFmtId="43" fontId="16" fillId="36" borderId="12" xfId="1" applyFont="1" applyFill="1" applyBorder="1"/>
    <xf numFmtId="164" fontId="0" fillId="0" borderId="0" xfId="1" applyNumberFormat="1" applyFont="1" applyBorder="1"/>
    <xf numFmtId="164" fontId="20" fillId="0" borderId="0" xfId="1" applyNumberFormat="1" applyFont="1" applyAlignment="1">
      <alignment horizontal="right"/>
    </xf>
    <xf numFmtId="164" fontId="16" fillId="34" borderId="11" xfId="1" applyNumberFormat="1" applyFont="1" applyFill="1" applyBorder="1"/>
    <xf numFmtId="164" fontId="0" fillId="0" borderId="0" xfId="1" applyNumberFormat="1" applyFont="1" applyFill="1"/>
    <xf numFmtId="164" fontId="0" fillId="0" borderId="0" xfId="0" applyNumberFormat="1" applyBorder="1"/>
    <xf numFmtId="164" fontId="0" fillId="0" borderId="0" xfId="0" applyNumberFormat="1"/>
    <xf numFmtId="164" fontId="16" fillId="36" borderId="12" xfId="1" applyNumberFormat="1" applyFont="1" applyFill="1" applyBorder="1"/>
    <xf numFmtId="37" fontId="16" fillId="36" borderId="12" xfId="0" applyNumberFormat="1" applyFont="1" applyFill="1" applyBorder="1"/>
    <xf numFmtId="164" fontId="0" fillId="0" borderId="0" xfId="1" applyNumberFormat="1" applyFont="1" applyFill="1" applyBorder="1"/>
    <xf numFmtId="43" fontId="0" fillId="35" borderId="0" xfId="1" applyNumberFormat="1" applyFont="1" applyFill="1"/>
    <xf numFmtId="43" fontId="0" fillId="0" borderId="0" xfId="1" applyNumberFormat="1" applyFont="1"/>
    <xf numFmtId="43" fontId="16" fillId="0" borderId="12" xfId="1" applyNumberFormat="1" applyFont="1" applyBorder="1"/>
    <xf numFmtId="43" fontId="14" fillId="0" borderId="12" xfId="0" applyNumberFormat="1" applyFont="1" applyBorder="1"/>
    <xf numFmtId="0" fontId="20" fillId="0" borderId="0" xfId="0" quotePrefix="1" applyFont="1"/>
    <xf numFmtId="0" fontId="0" fillId="35" borderId="0" xfId="0" applyFill="1"/>
    <xf numFmtId="0" fontId="16" fillId="35" borderId="0" xfId="0" applyFont="1" applyFill="1"/>
    <xf numFmtId="4" fontId="26" fillId="0" borderId="0" xfId="0" applyNumberFormat="1" applyFont="1" applyAlignment="1">
      <alignment horizontal="right" vertical="center" wrapText="1"/>
    </xf>
    <xf numFmtId="0" fontId="26" fillId="0" borderId="0" xfId="0" applyFont="1" applyAlignment="1">
      <alignment horizontal="right" vertical="center" wrapText="1"/>
    </xf>
    <xf numFmtId="4" fontId="16" fillId="0" borderId="12" xfId="0" applyNumberFormat="1" applyFont="1" applyBorder="1"/>
    <xf numFmtId="0" fontId="0" fillId="36" borderId="0" xfId="0" applyFill="1"/>
    <xf numFmtId="43" fontId="0" fillId="35" borderId="0" xfId="0" applyNumberFormat="1" applyFill="1"/>
    <xf numFmtId="0" fontId="14" fillId="35" borderId="0" xfId="0" applyFont="1" applyFill="1"/>
    <xf numFmtId="43" fontId="26" fillId="0" borderId="0" xfId="1" applyFont="1" applyAlignment="1">
      <alignment horizontal="right" vertical="center" wrapText="1"/>
    </xf>
    <xf numFmtId="43" fontId="25" fillId="0" borderId="12" xfId="1" applyNumberFormat="1" applyFont="1" applyBorder="1" applyAlignment="1">
      <alignment horizontal="right" vertical="center" wrapText="1"/>
    </xf>
    <xf numFmtId="43" fontId="16" fillId="0" borderId="0" xfId="1" applyNumberFormat="1" applyFont="1"/>
    <xf numFmtId="43" fontId="26" fillId="0" borderId="0" xfId="1" applyNumberFormat="1" applyFont="1" applyAlignment="1">
      <alignment horizontal="right" vertical="center" wrapText="1"/>
    </xf>
    <xf numFmtId="43" fontId="0" fillId="35" borderId="13" xfId="0" applyNumberFormat="1" applyFill="1" applyBorder="1"/>
    <xf numFmtId="43" fontId="0" fillId="35" borderId="14" xfId="0" applyNumberFormat="1" applyFill="1" applyBorder="1"/>
    <xf numFmtId="43" fontId="0" fillId="35" borderId="15" xfId="0" applyNumberFormat="1" applyFill="1" applyBorder="1"/>
    <xf numFmtId="43" fontId="25" fillId="0" borderId="0" xfId="1" applyNumberFormat="1" applyFont="1" applyBorder="1" applyAlignment="1">
      <alignment horizontal="right" vertical="center" wrapText="1"/>
    </xf>
    <xf numFmtId="43" fontId="0" fillId="36" borderId="0" xfId="1" applyNumberFormat="1" applyFont="1" applyFill="1"/>
    <xf numFmtId="43" fontId="26" fillId="36" borderId="0" xfId="1" applyNumberFormat="1" applyFont="1" applyFill="1" applyAlignment="1">
      <alignment horizontal="right" vertical="center" wrapText="1"/>
    </xf>
    <xf numFmtId="43" fontId="0" fillId="0" borderId="16" xfId="1" applyNumberFormat="1" applyFont="1" applyFill="1" applyBorder="1"/>
    <xf numFmtId="43" fontId="0" fillId="0" borderId="17" xfId="1" applyNumberFormat="1" applyFont="1" applyFill="1" applyBorder="1"/>
    <xf numFmtId="43" fontId="21" fillId="0" borderId="0" xfId="1" applyNumberFormat="1" applyFont="1"/>
    <xf numFmtId="9" fontId="27" fillId="0" borderId="0" xfId="2" applyFont="1"/>
    <xf numFmtId="0" fontId="0" fillId="0" borderId="0" xfId="0" applyNumberFormat="1"/>
    <xf numFmtId="0" fontId="0" fillId="35" borderId="0" xfId="0" applyNumberFormat="1" applyFill="1"/>
    <xf numFmtId="0" fontId="0" fillId="0" borderId="0" xfId="0" applyAlignment="1">
      <alignment horizontal="left"/>
    </xf>
    <xf numFmtId="0" fontId="20" fillId="0" borderId="0" xfId="0" applyFont="1"/>
    <xf numFmtId="43" fontId="16" fillId="0" borderId="0" xfId="1" applyFont="1"/>
    <xf numFmtId="43" fontId="0" fillId="0" borderId="0" xfId="1" applyFont="1" applyAlignment="1">
      <alignment horizontal="right"/>
    </xf>
    <xf numFmtId="43" fontId="16" fillId="36" borderId="0" xfId="0" applyNumberFormat="1" applyFont="1" applyFill="1"/>
    <xf numFmtId="43" fontId="0" fillId="36" borderId="0" xfId="1" applyFont="1" applyFill="1"/>
    <xf numFmtId="43" fontId="0" fillId="36" borderId="0" xfId="0" applyNumberFormat="1" applyFill="1"/>
    <xf numFmtId="43" fontId="16" fillId="37" borderId="12" xfId="1" applyNumberFormat="1" applyFont="1" applyFill="1" applyBorder="1"/>
    <xf numFmtId="43" fontId="0" fillId="37" borderId="0" xfId="1" applyFont="1" applyFill="1"/>
    <xf numFmtId="43" fontId="0" fillId="37" borderId="0" xfId="0" applyNumberFormat="1" applyFill="1"/>
    <xf numFmtId="43" fontId="16" fillId="37" borderId="0" xfId="0" applyNumberFormat="1" applyFont="1" applyFill="1"/>
    <xf numFmtId="43" fontId="16" fillId="38" borderId="12" xfId="1" applyNumberFormat="1" applyFont="1" applyFill="1" applyBorder="1"/>
    <xf numFmtId="43" fontId="0" fillId="0" borderId="0" xfId="1" pivotButton="1" applyFont="1"/>
    <xf numFmtId="167" fontId="16" fillId="0" borderId="18" xfId="44" applyNumberFormat="1" applyFont="1" applyBorder="1"/>
    <xf numFmtId="0" fontId="16" fillId="0" borderId="19" xfId="0" applyFont="1" applyBorder="1"/>
    <xf numFmtId="167" fontId="16" fillId="0" borderId="19" xfId="44" applyNumberFormat="1" applyFont="1" applyBorder="1"/>
    <xf numFmtId="167" fontId="16" fillId="0" borderId="20" xfId="44" applyNumberFormat="1" applyFont="1" applyBorder="1"/>
    <xf numFmtId="43" fontId="16" fillId="0" borderId="21" xfId="1" applyFont="1" applyBorder="1" applyAlignment="1">
      <alignment horizontal="center"/>
    </xf>
    <xf numFmtId="0" fontId="16" fillId="0" borderId="22" xfId="0" applyFont="1" applyBorder="1"/>
    <xf numFmtId="43" fontId="16" fillId="0" borderId="22" xfId="1" applyFont="1" applyBorder="1" applyAlignment="1">
      <alignment horizontal="center"/>
    </xf>
    <xf numFmtId="43" fontId="16" fillId="0" borderId="23" xfId="1" applyFont="1" applyBorder="1" applyAlignment="1">
      <alignment horizontal="center"/>
    </xf>
  </cellXfs>
  <cellStyles count="45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Currency" xfId="44" builtinId="4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Percent" xfId="2" builtinId="5"/>
    <cellStyle name="Title" xfId="3" builtinId="15" customBuiltin="1"/>
    <cellStyle name="Total" xfId="19" builtinId="25" customBuiltin="1"/>
    <cellStyle name="Warning Text" xfId="16" builtinId="11" customBuiltin="1"/>
  </cellStyles>
  <dxfs count="20"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FFC000"/>
        </patternFill>
      </fill>
    </dxf>
    <dxf>
      <numFmt numFmtId="35" formatCode="_(* #,##0.00_);_(* \(#,##0.00\);_(* &quot;-&quot;??_);_(@_)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numFmt numFmtId="35" formatCode="_(* #,##0.00_);_(* \(#,##0.00\);_(* &quot;-&quot;??_);_(@_)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3.xml"/><Relationship Id="rId13" Type="http://schemas.openxmlformats.org/officeDocument/2006/relationships/sheetMetadata" Target="metadata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4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1</xdr:row>
      <xdr:rowOff>114300</xdr:rowOff>
    </xdr:from>
    <xdr:to>
      <xdr:col>9</xdr:col>
      <xdr:colOff>923925</xdr:colOff>
      <xdr:row>1</xdr:row>
      <xdr:rowOff>114300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E2516F57-4DD2-40A6-AF52-D0C9E00828B5}"/>
            </a:ext>
          </a:extLst>
        </xdr:cNvPr>
        <xdr:cNvCxnSpPr/>
      </xdr:nvCxnSpPr>
      <xdr:spPr>
        <a:xfrm>
          <a:off x="1152525" y="304800"/>
          <a:ext cx="7191375" cy="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1190625</xdr:colOff>
      <xdr:row>1</xdr:row>
      <xdr:rowOff>38100</xdr:rowOff>
    </xdr:from>
    <xdr:to>
      <xdr:col>17</xdr:col>
      <xdr:colOff>1190625</xdr:colOff>
      <xdr:row>3</xdr:row>
      <xdr:rowOff>9525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FEA589C8-778C-4691-B8C8-A6D2FC5D305C}"/>
            </a:ext>
          </a:extLst>
        </xdr:cNvPr>
        <xdr:cNvCxnSpPr/>
      </xdr:nvCxnSpPr>
      <xdr:spPr>
        <a:xfrm>
          <a:off x="12820650" y="228600"/>
          <a:ext cx="0" cy="35242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133350</xdr:colOff>
      <xdr:row>1</xdr:row>
      <xdr:rowOff>57150</xdr:rowOff>
    </xdr:from>
    <xdr:to>
      <xdr:col>29</xdr:col>
      <xdr:colOff>923925</xdr:colOff>
      <xdr:row>1</xdr:row>
      <xdr:rowOff>57150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FEF697E6-0E1F-47CC-8497-17CF84351DDC}"/>
            </a:ext>
          </a:extLst>
        </xdr:cNvPr>
        <xdr:cNvCxnSpPr/>
      </xdr:nvCxnSpPr>
      <xdr:spPr>
        <a:xfrm>
          <a:off x="16221075" y="247650"/>
          <a:ext cx="3362325" cy="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0</xdr:colOff>
      <xdr:row>2</xdr:row>
      <xdr:rowOff>114300</xdr:rowOff>
    </xdr:from>
    <xdr:to>
      <xdr:col>21</xdr:col>
      <xdr:colOff>590550</xdr:colOff>
      <xdr:row>2</xdr:row>
      <xdr:rowOff>114300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9C380374-6240-4ED1-882F-2B011876C3CF}"/>
            </a:ext>
          </a:extLst>
        </xdr:cNvPr>
        <xdr:cNvCxnSpPr/>
      </xdr:nvCxnSpPr>
      <xdr:spPr>
        <a:xfrm>
          <a:off x="12239625" y="495300"/>
          <a:ext cx="1200150" cy="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aldwin Bonney, Justin" refreshedDate="44763.489907060182" createdVersion="6" refreshedVersion="6" minRefreshableVersion="3" recordCount="30" xr:uid="{F4EACCCA-F1BF-4858-80EE-7E5C42CC2656}">
  <cacheSource type="worksheet">
    <worksheetSource name="=Correct.AA"/>
  </cacheSource>
  <cacheFields count="2">
    <cacheField name="FERC" numFmtId="0">
      <sharedItems containsBlank="1" count="5">
        <m/>
        <s v="391100"/>
        <s v="394000"/>
        <s v="395000"/>
        <s v="397000"/>
      </sharedItems>
    </cacheField>
    <cacheField name="GD.AA" numFmtId="0">
      <sharedItems containsString="0" containsBlank="1" containsNumber="1" minValue="-23871.710000000021" maxValue="163400.1700000001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aldwin Bonney, Justin" refreshedDate="44763.489907291667" createdVersion="6" refreshedVersion="6" minRefreshableVersion="3" recordCount="40" xr:uid="{D9BA296E-B8D5-4C42-A91F-B4B0B5B7CD92}">
  <cacheSource type="worksheet">
    <worksheetSource name="=correct"/>
  </cacheSource>
  <cacheFields count="2">
    <cacheField name="FERC" numFmtId="0">
      <sharedItems containsBlank="1" count="7">
        <m/>
        <s v="391100"/>
        <s v="393000"/>
        <s v="394000"/>
        <s v="395000"/>
        <s v="397000"/>
        <s v="398000"/>
      </sharedItems>
    </cacheField>
    <cacheField name="GD.OR" numFmtId="0">
      <sharedItems containsString="0" containsBlank="1" containsNumber="1" minValue="-2539.9999999999982" maxValue="274597.0899999999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aldwin Bonney, Justin" refreshedDate="44763.489907523151" createdVersion="6" refreshedVersion="6" minRefreshableVersion="3" recordCount="403" xr:uid="{00000000-000A-0000-FFFF-FFFF36000000}">
  <cacheSource type="worksheet">
    <worksheetSource name="=Data"/>
  </cacheSource>
  <cacheFields count="7">
    <cacheField name="Depr Group" numFmtId="0">
      <sharedItems/>
    </cacheField>
    <cacheField name="FERC" numFmtId="0">
      <sharedItems count="9">
        <s v="391100"/>
        <s v="394000"/>
        <s v="395000"/>
        <s v="397000"/>
        <s v="393000"/>
        <s v="398000"/>
        <s v="395121"/>
        <s v="397121"/>
        <s v="roup" u="1"/>
      </sharedItems>
    </cacheField>
    <cacheField name="GL Account" numFmtId="0">
      <sharedItems/>
    </cacheField>
    <cacheField name="Vintage Year" numFmtId="0">
      <sharedItems containsMixedTypes="1" containsNumber="1" containsInteger="1" minValue="0" maxValue="2021" count="25">
        <s v=""/>
        <n v="2017"/>
        <n v="2019"/>
        <n v="2020"/>
        <n v="2002"/>
        <n v="2005"/>
        <n v="2006"/>
        <n v="2007"/>
        <n v="2008"/>
        <n v="2009"/>
        <n v="2010"/>
        <n v="2011"/>
        <n v="2012"/>
        <n v="2014"/>
        <n v="2015"/>
        <n v="2018"/>
        <n v="2021"/>
        <n v="2003"/>
        <n v="2004"/>
        <n v="2013"/>
        <n v="2016"/>
        <n v="1999"/>
        <n v="2000"/>
        <n v="0"/>
        <n v="1"/>
      </sharedItems>
    </cacheField>
    <cacheField name="Asset Cost" numFmtId="0">
      <sharedItems containsMixedTypes="1" containsNumber="1" minValue="-1578.88" maxValue="13196033.34"/>
    </cacheField>
    <cacheField name="Reserve" numFmtId="0">
      <sharedItems containsSemiMixedTypes="0" containsString="0" containsNumber="1" minValue="-13196033.34" maxValue="546.55999999999995"/>
    </cacheField>
    <cacheField name="Srv.Jur" numFmtId="0">
      <sharedItems count="6">
        <s v="GD.AA"/>
        <s v="GD.AN"/>
        <s v="GD.ID"/>
        <s v="GD.OR"/>
        <s v="GD.WA"/>
        <s v="Depr 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aldwin Bonney, Justin" refreshedDate="44916.527154050927" createdVersion="6" refreshedVersion="7" minRefreshableVersion="3" recordCount="49" xr:uid="{04114F94-6A44-4911-9058-BDEAFB4D9BAE}">
  <cacheSource type="worksheet">
    <worksheetSource name="=Correct.AN"/>
  </cacheSource>
  <cacheFields count="4">
    <cacheField name="FERC" numFmtId="0">
      <sharedItems containsBlank="1" count="8">
        <m/>
        <s v="391100"/>
        <s v="393000"/>
        <s v="394000"/>
        <s v="395000"/>
        <s v="395121"/>
        <s v="397000"/>
        <s v="397121"/>
      </sharedItems>
    </cacheField>
    <cacheField name="GD.AN" numFmtId="43">
      <sharedItems containsString="0" containsBlank="1" containsNumber="1" minValue="-958.66" maxValue="30013.96"/>
    </cacheField>
    <cacheField name="GD.ID" numFmtId="43">
      <sharedItems containsString="0" containsBlank="1" containsNumber="1" minValue="-34026.14" maxValue="0"/>
    </cacheField>
    <cacheField name="GD.WA" numFmtId="43">
      <sharedItems containsString="0" containsBlank="1" containsNumber="1" minValue="-85822.47" maxValue="161491.769999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">
  <r>
    <x v="0"/>
    <m/>
  </r>
  <r>
    <x v="0"/>
    <m/>
  </r>
  <r>
    <x v="0"/>
    <m/>
  </r>
  <r>
    <x v="1"/>
    <n v="-23871.710000000021"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2"/>
    <n v="163400.17000000016"/>
  </r>
  <r>
    <x v="0"/>
    <m/>
  </r>
  <r>
    <x v="0"/>
    <m/>
  </r>
  <r>
    <x v="0"/>
    <m/>
  </r>
  <r>
    <x v="0"/>
    <m/>
  </r>
  <r>
    <x v="3"/>
    <n v="1449.8799999999901"/>
  </r>
  <r>
    <x v="0"/>
    <m/>
  </r>
  <r>
    <x v="0"/>
    <m/>
  </r>
  <r>
    <x v="0"/>
    <m/>
  </r>
  <r>
    <x v="0"/>
    <m/>
  </r>
  <r>
    <x v="4"/>
    <n v="-22869.910000000003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0">
  <r>
    <x v="0"/>
    <m/>
  </r>
  <r>
    <x v="1"/>
    <n v="-39.029999999999745"/>
  </r>
  <r>
    <x v="0"/>
    <m/>
  </r>
  <r>
    <x v="0"/>
    <m/>
  </r>
  <r>
    <x v="0"/>
    <m/>
  </r>
  <r>
    <x v="0"/>
    <m/>
  </r>
  <r>
    <x v="2"/>
    <n v="-2539.9999999999982"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3"/>
    <n v="136760.53000000003"/>
  </r>
  <r>
    <x v="0"/>
    <m/>
  </r>
  <r>
    <x v="4"/>
    <n v="-39"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0"/>
    <m/>
  </r>
  <r>
    <x v="5"/>
    <n v="274597.08999999997"/>
  </r>
  <r>
    <x v="0"/>
    <m/>
  </r>
  <r>
    <x v="0"/>
    <m/>
  </r>
  <r>
    <x v="6"/>
    <n v="-825.08000000000015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03">
  <r>
    <s v="GD.AA.391100 GENERAL PLANT-COMPUTER"/>
    <x v="0"/>
    <s v="GL Account"/>
    <x v="0"/>
    <n v="0"/>
    <n v="0"/>
    <x v="0"/>
  </r>
  <r>
    <s v="GD.AA.391100 GENERAL PLANT-COMPUTER"/>
    <x v="0"/>
    <s v="101000 PLANT IN SERVICE OWNED"/>
    <x v="0"/>
    <n v="0"/>
    <n v="0"/>
    <x v="0"/>
  </r>
  <r>
    <s v="GD.AA.391100 GENERAL PLANT-COMPUTER"/>
    <x v="0"/>
    <s v="101000 PLANT IN SERVICE OWNED"/>
    <x v="0"/>
    <n v="0"/>
    <n v="0"/>
    <x v="0"/>
  </r>
  <r>
    <s v="GD.AA.391100 GENERAL PLANT-COMPUTER"/>
    <x v="0"/>
    <s v="101000 PLANT IN SERVICE OWNED"/>
    <x v="1"/>
    <n v="150873.79999999999"/>
    <n v="-115322.01"/>
    <x v="0"/>
  </r>
  <r>
    <s v="GD.AA.391100 GENERAL PLANT-COMPUTER"/>
    <x v="0"/>
    <s v="101000 PLANT IN SERVICE OWNED"/>
    <x v="2"/>
    <n v="96307.46"/>
    <n v="-32305.86"/>
    <x v="0"/>
  </r>
  <r>
    <s v="GD.AA.391100 GENERAL PLANT-COMPUTER"/>
    <x v="0"/>
    <s v="101000 PLANT IN SERVICE OWNED"/>
    <x v="3"/>
    <n v="74359.63"/>
    <n v="-16189.01"/>
    <x v="0"/>
  </r>
  <r>
    <s v="GD.AA.391100 GENERAL PLANT-COMPUTER"/>
    <x v="0"/>
    <s v="101000 PLANT IN SERVICE OWNED"/>
    <x v="0"/>
    <n v="321540.89"/>
    <n v="-163816.88"/>
    <x v="0"/>
  </r>
  <r>
    <s v="GD.AA.391100 GENERAL PLANT-COMPUTER"/>
    <x v="0"/>
    <s v="101000 PLANT IN SERVICE OWNED"/>
    <x v="0"/>
    <n v="321540.89"/>
    <n v="-163816.88"/>
    <x v="0"/>
  </r>
  <r>
    <s v="GD.AA.391100 GENERAL PLANT-COMPUTER"/>
    <x v="0"/>
    <s v="101000 PLANT IN SERVICE OWNED"/>
    <x v="0"/>
    <n v="321540.89"/>
    <n v="-163816.88"/>
    <x v="0"/>
  </r>
  <r>
    <s v="GD.AA.391100-AFC-GENERAL PLANT-COMP"/>
    <x v="0"/>
    <s v="101000 PLANT IN SERVICE OWNED"/>
    <x v="0"/>
    <n v="0"/>
    <n v="0"/>
    <x v="0"/>
  </r>
  <r>
    <s v="GD.AA.391100-AFC-GENERAL PLANT-COMP"/>
    <x v="0"/>
    <s v="182332 REG ASSET - AFUDC (PIS)"/>
    <x v="0"/>
    <n v="0"/>
    <n v="0"/>
    <x v="0"/>
  </r>
  <r>
    <s v="GD.AA.391100-AFC-GENERAL PLANT-COMP"/>
    <x v="0"/>
    <s v="182332 REG ASSET - AFUDC (PIS)"/>
    <x v="0"/>
    <n v="0"/>
    <n v="0"/>
    <x v="0"/>
  </r>
  <r>
    <s v="GD.AA.391100-AFC-GENERAL PLANT-COMP"/>
    <x v="0"/>
    <s v="182332 REG ASSET - AFUDC (PIS)"/>
    <x v="1"/>
    <n v="10089.459999999999"/>
    <n v="-7504.78"/>
    <x v="0"/>
  </r>
  <r>
    <s v="GD.AA.391100-AFC-GENERAL PLANT-COMP"/>
    <x v="0"/>
    <s v="182332 REG ASSET - AFUDC (PIS)"/>
    <x v="2"/>
    <n v="649.79"/>
    <n v="-208.31"/>
    <x v="0"/>
  </r>
  <r>
    <s v="GD.AA.391100-AFC-GENERAL PLANT-COMP"/>
    <x v="0"/>
    <s v="182332 REG ASSET - AFUDC (PIS)"/>
    <x v="3"/>
    <n v="1061.1099999999999"/>
    <n v="-223.32"/>
    <x v="0"/>
  </r>
  <r>
    <s v="GD.AA.391100-AFC-GENERAL PLANT-COMP"/>
    <x v="0"/>
    <s v="182332 REG ASSET - AFUDC (PIS)"/>
    <x v="0"/>
    <n v="11800.36"/>
    <n v="-7936.41"/>
    <x v="0"/>
  </r>
  <r>
    <s v="GD.AA.391100-AFC-GENERAL PLANT-COMP"/>
    <x v="0"/>
    <s v="182332 REG ASSET - AFUDC (PIS)"/>
    <x v="0"/>
    <n v="11800.36"/>
    <n v="-7936.41"/>
    <x v="0"/>
  </r>
  <r>
    <s v="GD.AA.391100-AFC-GENERAL PLANT-COMP"/>
    <x v="0"/>
    <s v="182332 REG ASSET - AFUDC (PIS)"/>
    <x v="0"/>
    <n v="11800.36"/>
    <n v="-7936.41"/>
    <x v="0"/>
  </r>
  <r>
    <s v="GD.AA.394000 GENERAL PLANT-TOOLS, S"/>
    <x v="1"/>
    <s v="182332 REG ASSET - AFUDC (PIS)"/>
    <x v="0"/>
    <n v="0"/>
    <n v="0"/>
    <x v="0"/>
  </r>
  <r>
    <s v="GD.AA.394000 GENERAL PLANT-TOOLS, S"/>
    <x v="1"/>
    <s v="101000 PLANT IN SERVICE OWNED"/>
    <x v="0"/>
    <n v="0"/>
    <n v="0"/>
    <x v="0"/>
  </r>
  <r>
    <s v="GD.AA.394000 GENERAL PLANT-TOOLS, S"/>
    <x v="1"/>
    <s v="101000 PLANT IN SERVICE OWNED"/>
    <x v="0"/>
    <n v="0"/>
    <n v="0"/>
    <x v="0"/>
  </r>
  <r>
    <s v="GD.AA.394000 GENERAL PLANT-TOOLS, S"/>
    <x v="1"/>
    <s v="101000 PLANT IN SERVICE OWNED"/>
    <x v="4"/>
    <n v="20727.97"/>
    <n v="-20440.96"/>
    <x v="0"/>
  </r>
  <r>
    <s v="GD.AA.394000 GENERAL PLANT-TOOLS, S"/>
    <x v="1"/>
    <s v="101000 PLANT IN SERVICE OWNED"/>
    <x v="5"/>
    <n v="57361.38"/>
    <n v="-50529.54"/>
    <x v="0"/>
  </r>
  <r>
    <s v="GD.AA.394000 GENERAL PLANT-TOOLS, S"/>
    <x v="1"/>
    <s v="101000 PLANT IN SERVICE OWNED"/>
    <x v="6"/>
    <n v="217295.52"/>
    <n v="-182185.27"/>
    <x v="0"/>
  </r>
  <r>
    <s v="GD.AA.394000 GENERAL PLANT-TOOLS, S"/>
    <x v="1"/>
    <s v="101000 PLANT IN SERVICE OWNED"/>
    <x v="7"/>
    <n v="119617.16"/>
    <n v="-94836.79"/>
    <x v="0"/>
  </r>
  <r>
    <s v="GD.AA.394000 GENERAL PLANT-TOOLS, S"/>
    <x v="1"/>
    <s v="101000 PLANT IN SERVICE OWNED"/>
    <x v="8"/>
    <n v="409473.9"/>
    <n v="-304850.55"/>
    <x v="0"/>
  </r>
  <r>
    <s v="GD.AA.394000 GENERAL PLANT-TOOLS, S"/>
    <x v="1"/>
    <s v="101000 PLANT IN SERVICE OWNED"/>
    <x v="9"/>
    <n v="165720.59"/>
    <n v="-114967.88"/>
    <x v="0"/>
  </r>
  <r>
    <s v="GD.AA.394000 GENERAL PLANT-TOOLS, S"/>
    <x v="1"/>
    <s v="101000 PLANT IN SERVICE OWNED"/>
    <x v="10"/>
    <n v="102657.24"/>
    <n v="-65797.56"/>
    <x v="0"/>
  </r>
  <r>
    <s v="GD.AA.394000 GENERAL PLANT-TOOLS, S"/>
    <x v="1"/>
    <s v="101000 PLANT IN SERVICE OWNED"/>
    <x v="11"/>
    <n v="25733.41"/>
    <n v="-15091.15"/>
    <x v="0"/>
  </r>
  <r>
    <s v="GD.AA.394000 GENERAL PLANT-TOOLS, S"/>
    <x v="1"/>
    <s v="101000 PLANT IN SERVICE OWNED"/>
    <x v="12"/>
    <n v="202171.14"/>
    <n v="-107270.03"/>
    <x v="0"/>
  </r>
  <r>
    <s v="GD.AA.394000 GENERAL PLANT-TOOLS, S"/>
    <x v="1"/>
    <s v="101000 PLANT IN SERVICE OWNED"/>
    <x v="13"/>
    <n v="958195.8"/>
    <n v="-398846.33"/>
    <x v="0"/>
  </r>
  <r>
    <s v="GD.AA.394000 GENERAL PLANT-TOOLS, S"/>
    <x v="1"/>
    <s v="101000 PLANT IN SERVICE OWNED"/>
    <x v="14"/>
    <n v="339761.55"/>
    <n v="-121790.84"/>
    <x v="0"/>
  </r>
  <r>
    <s v="GD.AA.394000 GENERAL PLANT-TOOLS, S"/>
    <x v="1"/>
    <s v="101000 PLANT IN SERVICE OWNED"/>
    <x v="15"/>
    <n v="1520943.38"/>
    <n v="-284199.27"/>
    <x v="0"/>
  </r>
  <r>
    <s v="GD.AA.394000 GENERAL PLANT-TOOLS, S"/>
    <x v="1"/>
    <s v="101000 PLANT IN SERVICE OWNED"/>
    <x v="2"/>
    <n v="873427.57"/>
    <n v="-114782.59"/>
    <x v="0"/>
  </r>
  <r>
    <s v="GD.AA.394000 GENERAL PLANT-TOOLS, S"/>
    <x v="1"/>
    <s v="101000 PLANT IN SERVICE OWNED"/>
    <x v="3"/>
    <n v="273624.53999999998"/>
    <n v="-21190"/>
    <x v="0"/>
  </r>
  <r>
    <s v="GD.AA.394000 GENERAL PLANT-TOOLS, S"/>
    <x v="1"/>
    <s v="101000 PLANT IN SERVICE OWNED"/>
    <x v="0"/>
    <n v="5286711.1500000004"/>
    <n v="-1896778.75"/>
    <x v="0"/>
  </r>
  <r>
    <s v="GD.AA.394000 GENERAL PLANT-TOOLS, S"/>
    <x v="1"/>
    <s v="101000 PLANT IN SERVICE OWNED"/>
    <x v="0"/>
    <n v="5286711.1500000004"/>
    <n v="-1896778.75"/>
    <x v="0"/>
  </r>
  <r>
    <s v="GD.AA.394000 GENERAL PLANT-TOOLS, S"/>
    <x v="1"/>
    <s v="106000 CCNC (PP)"/>
    <x v="0"/>
    <n v="0"/>
    <n v="0"/>
    <x v="0"/>
  </r>
  <r>
    <s v="GD.AA.394000 GENERAL PLANT-TOOLS, S"/>
    <x v="1"/>
    <s v="106000 CCNC (PP)"/>
    <x v="0"/>
    <n v="0"/>
    <n v="0"/>
    <x v="0"/>
  </r>
  <r>
    <s v="GD.AA.394000 GENERAL PLANT-TOOLS, S"/>
    <x v="1"/>
    <s v="106000 CCNC (PP)"/>
    <x v="3"/>
    <n v="6203.46"/>
    <n v="-480.41"/>
    <x v="0"/>
  </r>
  <r>
    <s v="GD.AA.394000 GENERAL PLANT-TOOLS, S"/>
    <x v="1"/>
    <s v="106000 CCNC (PP)"/>
    <x v="16"/>
    <n v="375689.62"/>
    <n v="-9499.67"/>
    <x v="0"/>
  </r>
  <r>
    <s v="GD.AA.394000 GENERAL PLANT-TOOLS, S"/>
    <x v="1"/>
    <s v="106000 CCNC (PP)"/>
    <x v="0"/>
    <n v="381893.08"/>
    <n v="-9980.07"/>
    <x v="0"/>
  </r>
  <r>
    <s v="GD.AA.394000 GENERAL PLANT-TOOLS, S"/>
    <x v="1"/>
    <s v="106000 CCNC (PP)"/>
    <x v="0"/>
    <n v="381893.08"/>
    <n v="-9980.07"/>
    <x v="0"/>
  </r>
  <r>
    <s v="GD.AA.394000 GENERAL PLANT-TOOLS, S"/>
    <x v="1"/>
    <s v="106000 CCNC (PP)"/>
    <x v="0"/>
    <n v="5668604.2300000004"/>
    <n v="-1906758.83"/>
    <x v="0"/>
  </r>
  <r>
    <s v="GD.AA.394000-AFC-GENERAL PLANT-TOOL"/>
    <x v="1"/>
    <s v="106000 CCNC (PP)"/>
    <x v="0"/>
    <n v="0"/>
    <n v="0"/>
    <x v="0"/>
  </r>
  <r>
    <s v="GD.AA.394000-AFC-GENERAL PLANT-TOOL"/>
    <x v="1"/>
    <s v="182332 REG ASSET - AFUDC (PIS)"/>
    <x v="0"/>
    <n v="0"/>
    <n v="0"/>
    <x v="0"/>
  </r>
  <r>
    <s v="GD.AA.394000-AFC-GENERAL PLANT-TOOL"/>
    <x v="1"/>
    <s v="182332 REG ASSET - AFUDC (PIS)"/>
    <x v="0"/>
    <n v="0"/>
    <n v="0"/>
    <x v="0"/>
  </r>
  <r>
    <s v="GD.AA.394000-AFC-GENERAL PLANT-TOOL"/>
    <x v="1"/>
    <s v="182332 REG ASSET - AFUDC (PIS)"/>
    <x v="15"/>
    <n v="305.2"/>
    <n v="-62.41"/>
    <x v="0"/>
  </r>
  <r>
    <s v="GD.AA.394000-AFC-GENERAL PLANT-TOOL"/>
    <x v="1"/>
    <s v="182332 REG ASSET - AFUDC (PIS)"/>
    <x v="2"/>
    <n v="1352.58"/>
    <n v="-190.51"/>
    <x v="0"/>
  </r>
  <r>
    <s v="GD.AA.394000-AFC-GENERAL PLANT-TOOL"/>
    <x v="1"/>
    <s v="182332 REG ASSET - AFUDC (PIS)"/>
    <x v="3"/>
    <n v="931.24"/>
    <n v="-75.41"/>
    <x v="0"/>
  </r>
  <r>
    <s v="GD.AA.394000-AFC-GENERAL PLANT-TOOL"/>
    <x v="1"/>
    <s v="182332 REG ASSET - AFUDC (PIS)"/>
    <x v="0"/>
    <n v="2589.02"/>
    <n v="-328.33"/>
    <x v="0"/>
  </r>
  <r>
    <s v="GD.AA.394000-AFC-GENERAL PLANT-TOOL"/>
    <x v="1"/>
    <s v="182332 REG ASSET - AFUDC (PIS)"/>
    <x v="0"/>
    <n v="2589.02"/>
    <n v="-328.33"/>
    <x v="0"/>
  </r>
  <r>
    <s v="GD.AA.394000-AFC-GENERAL PLANT-TOOL"/>
    <x v="1"/>
    <s v="182332 REG ASSET - AFUDC (PIS)"/>
    <x v="0"/>
    <n v="2589.02"/>
    <n v="-328.33"/>
    <x v="0"/>
  </r>
  <r>
    <s v="GD.AA.395000 GENERAL PLANT-LABORATO"/>
    <x v="2"/>
    <s v="182332 REG ASSET - AFUDC (PIS)"/>
    <x v="0"/>
    <n v="0"/>
    <n v="0"/>
    <x v="0"/>
  </r>
  <r>
    <s v="GD.AA.395000 GENERAL PLANT-LABORATO"/>
    <x v="2"/>
    <s v="101000 PLANT IN SERVICE OWNED"/>
    <x v="0"/>
    <n v="0"/>
    <n v="0"/>
    <x v="0"/>
  </r>
  <r>
    <s v="GD.AA.395000 GENERAL PLANT-LABORATO"/>
    <x v="2"/>
    <s v="101000 PLANT IN SERVICE OWNED"/>
    <x v="0"/>
    <n v="0"/>
    <n v="0"/>
    <x v="0"/>
  </r>
  <r>
    <s v="GD.AA.395000 GENERAL PLANT-LABORATO"/>
    <x v="2"/>
    <s v="101000 PLANT IN SERVICE OWNED"/>
    <x v="10"/>
    <n v="74033.850000000006"/>
    <n v="-57452.73"/>
    <x v="0"/>
  </r>
  <r>
    <s v="GD.AA.395000 GENERAL PLANT-LABORATO"/>
    <x v="2"/>
    <s v="101000 PLANT IN SERVICE OWNED"/>
    <x v="13"/>
    <n v="81995.78"/>
    <n v="-41697.879999999997"/>
    <x v="0"/>
  </r>
  <r>
    <s v="GD.AA.395000 GENERAL PLANT-LABORATO"/>
    <x v="2"/>
    <s v="101000 PLANT IN SERVICE OWNED"/>
    <x v="2"/>
    <n v="49141.279999999999"/>
    <n v="-8267.9"/>
    <x v="0"/>
  </r>
  <r>
    <s v="GD.AA.395000 GENERAL PLANT-LABORATO"/>
    <x v="2"/>
    <s v="101000 PLANT IN SERVICE OWNED"/>
    <x v="16"/>
    <n v="27351.85"/>
    <n v="-913.74"/>
    <x v="0"/>
  </r>
  <r>
    <s v="GD.AA.395000 GENERAL PLANT-LABORATO"/>
    <x v="2"/>
    <s v="101000 PLANT IN SERVICE OWNED"/>
    <x v="0"/>
    <n v="232522.76"/>
    <n v="-108332.25"/>
    <x v="0"/>
  </r>
  <r>
    <s v="GD.AA.395000 GENERAL PLANT-LABORATO"/>
    <x v="2"/>
    <s v="101000 PLANT IN SERVICE OWNED"/>
    <x v="0"/>
    <n v="232522.76"/>
    <n v="-108332.25"/>
    <x v="0"/>
  </r>
  <r>
    <s v="GD.AA.395000 GENERAL PLANT-LABORATO"/>
    <x v="2"/>
    <s v="101000 PLANT IN SERVICE OWNED"/>
    <x v="0"/>
    <n v="232522.76"/>
    <n v="-108332.25"/>
    <x v="0"/>
  </r>
  <r>
    <s v="GD.AA.395000-AFC-GENERAL PLANT-LABO"/>
    <x v="2"/>
    <s v="101000 PLANT IN SERVICE OWNED"/>
    <x v="0"/>
    <n v="0"/>
    <n v="0"/>
    <x v="0"/>
  </r>
  <r>
    <s v="GD.AA.395000-AFC-GENERAL PLANT-LABO"/>
    <x v="2"/>
    <s v="182332 REG ASSET - AFUDC (PIS)"/>
    <x v="0"/>
    <n v="0"/>
    <n v="0"/>
    <x v="0"/>
  </r>
  <r>
    <s v="GD.AA.395000-AFC-GENERAL PLANT-LABO"/>
    <x v="2"/>
    <s v="182332 REG ASSET - AFUDC (PIS)"/>
    <x v="0"/>
    <n v="0"/>
    <n v="0"/>
    <x v="0"/>
  </r>
  <r>
    <s v="GD.AA.395000-AFC-GENERAL PLANT-LABO"/>
    <x v="2"/>
    <s v="182332 REG ASSET - AFUDC (PIS)"/>
    <x v="16"/>
    <n v="692.84"/>
    <n v="-9.6300000000000008"/>
    <x v="0"/>
  </r>
  <r>
    <s v="GD.AA.395000-AFC-GENERAL PLANT-LABO"/>
    <x v="2"/>
    <s v="182332 REG ASSET - AFUDC (PIS)"/>
    <x v="0"/>
    <n v="692.84"/>
    <n v="-9.6300000000000008"/>
    <x v="0"/>
  </r>
  <r>
    <s v="GD.AA.395000-AFC-GENERAL PLANT-LABO"/>
    <x v="2"/>
    <s v="182332 REG ASSET - AFUDC (PIS)"/>
    <x v="0"/>
    <n v="692.84"/>
    <n v="-9.6300000000000008"/>
    <x v="0"/>
  </r>
  <r>
    <s v="GD.AA.395000-AFC-GENERAL PLANT-LABO"/>
    <x v="2"/>
    <s v="182332 REG ASSET - AFUDC (PIS)"/>
    <x v="0"/>
    <n v="692.84"/>
    <n v="-9.6300000000000008"/>
    <x v="0"/>
  </r>
  <r>
    <s v="GD.AA.397000 GENERAL PLANT-COMMUNIC"/>
    <x v="3"/>
    <s v="182332 REG ASSET - AFUDC (PIS)"/>
    <x v="0"/>
    <n v="0"/>
    <n v="0"/>
    <x v="0"/>
  </r>
  <r>
    <s v="GD.AA.397000 GENERAL PLANT-COMMUNIC"/>
    <x v="3"/>
    <s v="101000 PLANT IN SERVICE OWNED"/>
    <x v="0"/>
    <n v="0"/>
    <n v="0"/>
    <x v="0"/>
  </r>
  <r>
    <s v="GD.AA.397000 GENERAL PLANT-COMMUNIC"/>
    <x v="3"/>
    <s v="101000 PLANT IN SERVICE OWNED"/>
    <x v="0"/>
    <n v="0"/>
    <n v="0"/>
    <x v="0"/>
  </r>
  <r>
    <s v="GD.AA.397000 GENERAL PLANT-COMMUNIC"/>
    <x v="3"/>
    <s v="101000 PLANT IN SERVICE OWNED"/>
    <x v="7"/>
    <n v="24581.03"/>
    <n v="-22723.34"/>
    <x v="0"/>
  </r>
  <r>
    <s v="GD.AA.397000 GENERAL PLANT-COMMUNIC"/>
    <x v="3"/>
    <s v="101000 PLANT IN SERVICE OWNED"/>
    <x v="11"/>
    <n v="61798.67"/>
    <n v="-32514.17"/>
    <x v="0"/>
  </r>
  <r>
    <s v="GD.AA.397000 GENERAL PLANT-COMMUNIC"/>
    <x v="3"/>
    <s v="101000 PLANT IN SERVICE OWNED"/>
    <x v="1"/>
    <n v="148409.73000000001"/>
    <n v="-33922.9"/>
    <x v="0"/>
  </r>
  <r>
    <s v="GD.AA.397000 GENERAL PLANT-COMMUNIC"/>
    <x v="3"/>
    <s v="101000 PLANT IN SERVICE OWNED"/>
    <x v="15"/>
    <n v="33089.47"/>
    <n v="-6146.69"/>
    <x v="0"/>
  </r>
  <r>
    <s v="GD.AA.397000 GENERAL PLANT-COMMUNIC"/>
    <x v="3"/>
    <s v="101000 PLANT IN SERVICE OWNED"/>
    <x v="0"/>
    <n v="267878.90000000002"/>
    <n v="-95307.1"/>
    <x v="0"/>
  </r>
  <r>
    <s v="GD.AA.397000 GENERAL PLANT-COMMUNIC"/>
    <x v="3"/>
    <s v="101000 PLANT IN SERVICE OWNED"/>
    <x v="0"/>
    <n v="267878.90000000002"/>
    <n v="-95307.1"/>
    <x v="0"/>
  </r>
  <r>
    <s v="GD.AA.397000 GENERAL PLANT-COMMUNIC"/>
    <x v="3"/>
    <s v="101000 PLANT IN SERVICE OWNED"/>
    <x v="0"/>
    <n v="267878.90000000002"/>
    <n v="-95307.1"/>
    <x v="0"/>
  </r>
  <r>
    <s v="GD.AA.397000-AFC-GENERAL PLANT-COMM"/>
    <x v="3"/>
    <s v="101000 PLANT IN SERVICE OWNED"/>
    <x v="0"/>
    <n v="0"/>
    <n v="0"/>
    <x v="0"/>
  </r>
  <r>
    <s v="GD.AA.397000-AFC-GENERAL PLANT-COMM"/>
    <x v="3"/>
    <s v="182332 REG ASSET - AFUDC (PIS)"/>
    <x v="0"/>
    <n v="0"/>
    <n v="0"/>
    <x v="0"/>
  </r>
  <r>
    <s v="GD.AA.397000-AFC-GENERAL PLANT-COMM"/>
    <x v="3"/>
    <s v="182332 REG ASSET - AFUDC (PIS)"/>
    <x v="0"/>
    <n v="0"/>
    <n v="0"/>
    <x v="0"/>
  </r>
  <r>
    <s v="GD.AA.397000-AFC-GENERAL PLANT-COMM"/>
    <x v="3"/>
    <s v="182332 REG ASSET - AFUDC (PIS)"/>
    <x v="11"/>
    <n v="5054.21"/>
    <n v="-2680.03"/>
    <x v="0"/>
  </r>
  <r>
    <s v="GD.AA.397000-AFC-GENERAL PLANT-COMM"/>
    <x v="3"/>
    <s v="182332 REG ASSET - AFUDC (PIS)"/>
    <x v="1"/>
    <n v="9924.68"/>
    <n v="-2281.38"/>
    <x v="0"/>
  </r>
  <r>
    <s v="GD.AA.397000-AFC-GENERAL PLANT-COMM"/>
    <x v="3"/>
    <s v="182332 REG ASSET - AFUDC (PIS)"/>
    <x v="15"/>
    <n v="62.06"/>
    <n v="-11.58"/>
    <x v="0"/>
  </r>
  <r>
    <s v="GD.AA.397000-AFC-GENERAL PLANT-COMM"/>
    <x v="3"/>
    <s v="182332 REG ASSET - AFUDC (PIS)"/>
    <x v="0"/>
    <n v="15040.95"/>
    <n v="-4973"/>
    <x v="0"/>
  </r>
  <r>
    <s v="GD.AA.397000-AFC-GENERAL PLANT-COMM"/>
    <x v="3"/>
    <s v="182332 REG ASSET - AFUDC (PIS)"/>
    <x v="0"/>
    <n v="15040.95"/>
    <n v="-4973"/>
    <x v="0"/>
  </r>
  <r>
    <s v="GD.AA.397000-AFC-GENERAL PLANT-COMM"/>
    <x v="3"/>
    <s v="182332 REG ASSET - AFUDC (PIS)"/>
    <x v="0"/>
    <n v="15040.95"/>
    <n v="-4973"/>
    <x v="0"/>
  </r>
  <r>
    <s v="GD.AN.394000 GENERAL PLANT-TOOLS, S"/>
    <x v="1"/>
    <s v="182332 REG ASSET - AFUDC (PIS)"/>
    <x v="0"/>
    <n v="0"/>
    <n v="0"/>
    <x v="1"/>
  </r>
  <r>
    <s v="GD.AN.394000 GENERAL PLANT-TOOLS, S"/>
    <x v="1"/>
    <s v="101000 PLANT IN SERVICE OWNED"/>
    <x v="0"/>
    <n v="0"/>
    <n v="0"/>
    <x v="1"/>
  </r>
  <r>
    <s v="GD.AN.394000 GENERAL PLANT-TOOLS, S"/>
    <x v="1"/>
    <s v="101000 PLANT IN SERVICE OWNED"/>
    <x v="0"/>
    <n v="0"/>
    <n v="0"/>
    <x v="1"/>
  </r>
  <r>
    <s v="GD.AN.394000 GENERAL PLANT-TOOLS, S"/>
    <x v="1"/>
    <s v="101000 PLANT IN SERVICE OWNED"/>
    <x v="4"/>
    <n v="718.4"/>
    <n v="-717.64"/>
    <x v="1"/>
  </r>
  <r>
    <s v="GD.AN.394000 GENERAL PLANT-TOOLS, S"/>
    <x v="1"/>
    <s v="101000 PLANT IN SERVICE OWNED"/>
    <x v="17"/>
    <n v="63794.81"/>
    <n v="-63198.74"/>
    <x v="1"/>
  </r>
  <r>
    <s v="GD.AN.394000 GENERAL PLANT-TOOLS, S"/>
    <x v="1"/>
    <s v="101000 PLANT IN SERVICE OWNED"/>
    <x v="18"/>
    <n v="102536.81"/>
    <n v="-99929.41"/>
    <x v="1"/>
  </r>
  <r>
    <s v="GD.AN.394000 GENERAL PLANT-TOOLS, S"/>
    <x v="1"/>
    <s v="101000 PLANT IN SERVICE OWNED"/>
    <x v="5"/>
    <n v="49.02"/>
    <n v="-46.62"/>
    <x v="1"/>
  </r>
  <r>
    <s v="GD.AN.394000 GENERAL PLANT-TOOLS, S"/>
    <x v="1"/>
    <s v="101000 PLANT IN SERVICE OWNED"/>
    <x v="6"/>
    <n v="31650.240000000002"/>
    <n v="-29136.27"/>
    <x v="1"/>
  </r>
  <r>
    <s v="GD.AN.394000 GENERAL PLANT-TOOLS, S"/>
    <x v="1"/>
    <s v="101000 PLANT IN SERVICE OWNED"/>
    <x v="8"/>
    <n v="5149.3500000000004"/>
    <n v="-4324.79"/>
    <x v="1"/>
  </r>
  <r>
    <s v="GD.AN.394000 GENERAL PLANT-TOOLS, S"/>
    <x v="1"/>
    <s v="101000 PLANT IN SERVICE OWNED"/>
    <x v="10"/>
    <n v="14308.96"/>
    <n v="-10530.29"/>
    <x v="1"/>
  </r>
  <r>
    <s v="GD.AN.394000 GENERAL PLANT-TOOLS, S"/>
    <x v="1"/>
    <s v="101000 PLANT IN SERVICE OWNED"/>
    <x v="12"/>
    <n v="17961.98"/>
    <n v="-11019.94"/>
    <x v="1"/>
  </r>
  <r>
    <s v="GD.AN.394000 GENERAL PLANT-TOOLS, S"/>
    <x v="1"/>
    <s v="101000 PLANT IN SERVICE OWNED"/>
    <x v="15"/>
    <n v="82171"/>
    <n v="-16825.32"/>
    <x v="1"/>
  </r>
  <r>
    <s v="GD.AN.394000 GENERAL PLANT-TOOLS, S"/>
    <x v="1"/>
    <s v="101000 PLANT IN SERVICE OWNED"/>
    <x v="2"/>
    <n v="182537.78"/>
    <n v="-25736.49"/>
    <x v="1"/>
  </r>
  <r>
    <s v="GD.AN.394000 GENERAL PLANT-TOOLS, S"/>
    <x v="1"/>
    <s v="101000 PLANT IN SERVICE OWNED"/>
    <x v="3"/>
    <n v="775.86"/>
    <n v="-62.87"/>
    <x v="1"/>
  </r>
  <r>
    <s v="GD.AN.394000 GENERAL PLANT-TOOLS, S"/>
    <x v="1"/>
    <s v="101000 PLANT IN SERVICE OWNED"/>
    <x v="0"/>
    <n v="501654.21"/>
    <n v="-261528.37"/>
    <x v="1"/>
  </r>
  <r>
    <s v="GD.AN.394000 GENERAL PLANT-TOOLS, S"/>
    <x v="1"/>
    <s v="101000 PLANT IN SERVICE OWNED"/>
    <x v="0"/>
    <n v="501654.21"/>
    <n v="-261528.37"/>
    <x v="1"/>
  </r>
  <r>
    <s v="GD.AN.394000 GENERAL PLANT-TOOLS, S"/>
    <x v="1"/>
    <s v="101000 PLANT IN SERVICE OWNED"/>
    <x v="0"/>
    <n v="501654.21"/>
    <n v="-261528.37"/>
    <x v="1"/>
  </r>
  <r>
    <s v="GD.AN.395000 GENERAL PLANT-LABORATO"/>
    <x v="2"/>
    <s v="101000 PLANT IN SERVICE OWNED"/>
    <x v="0"/>
    <n v="0"/>
    <n v="0"/>
    <x v="1"/>
  </r>
  <r>
    <s v="GD.AN.395000 GENERAL PLANT-LABORATO"/>
    <x v="2"/>
    <s v="101000 PLANT IN SERVICE OWNED"/>
    <x v="0"/>
    <n v="0"/>
    <n v="0"/>
    <x v="1"/>
  </r>
  <r>
    <s v="GD.AN.395000 GENERAL PLANT-LABORATO"/>
    <x v="2"/>
    <s v="101000 PLANT IN SERVICE OWNED"/>
    <x v="0"/>
    <n v="0"/>
    <n v="0"/>
    <x v="1"/>
  </r>
  <r>
    <s v="GD.AN.395000 GENERAL PLANT-LABORATO"/>
    <x v="2"/>
    <s v="101000 PLANT IN SERVICE OWNED"/>
    <x v="19"/>
    <n v="93418.63"/>
    <n v="-78105.25"/>
    <x v="1"/>
  </r>
  <r>
    <s v="GD.AN.395000 GENERAL PLANT-LABORATO"/>
    <x v="2"/>
    <s v="101000 PLANT IN SERVICE OWNED"/>
    <x v="2"/>
    <n v="1498.45"/>
    <n v="-323.31"/>
    <x v="1"/>
  </r>
  <r>
    <s v="GD.AN.395000 GENERAL PLANT-LABORATO"/>
    <x v="2"/>
    <s v="101000 PLANT IN SERVICE OWNED"/>
    <x v="0"/>
    <n v="94917.08"/>
    <n v="-78428.56"/>
    <x v="1"/>
  </r>
  <r>
    <s v="GD.AN.395000 GENERAL PLANT-LABORATO"/>
    <x v="2"/>
    <s v="101000 PLANT IN SERVICE OWNED"/>
    <x v="0"/>
    <n v="94917.08"/>
    <n v="-78428.56"/>
    <x v="1"/>
  </r>
  <r>
    <s v="GD.AN.395000 GENERAL PLANT-LABORATO"/>
    <x v="2"/>
    <s v="101000 PLANT IN SERVICE OWNED"/>
    <x v="0"/>
    <n v="94917.08"/>
    <n v="-78428.56"/>
    <x v="1"/>
  </r>
  <r>
    <s v="GD.AN.397000 GENERAL PLANT-COMMUNIC"/>
    <x v="3"/>
    <s v="101000 PLANT IN SERVICE OWNED"/>
    <x v="0"/>
    <n v="0"/>
    <n v="0"/>
    <x v="1"/>
  </r>
  <r>
    <s v="GD.AN.397000 GENERAL PLANT-COMMUNIC"/>
    <x v="3"/>
    <s v="101000 PLANT IN SERVICE OWNED"/>
    <x v="0"/>
    <n v="0"/>
    <n v="0"/>
    <x v="1"/>
  </r>
  <r>
    <s v="GD.AN.397000 GENERAL PLANT-COMMUNIC"/>
    <x v="3"/>
    <s v="101000 PLANT IN SERVICE OWNED"/>
    <x v="0"/>
    <n v="0"/>
    <n v="0"/>
    <x v="1"/>
  </r>
  <r>
    <s v="GD.AN.397000 GENERAL PLANT-COMMUNIC"/>
    <x v="3"/>
    <s v="101000 PLANT IN SERVICE OWNED"/>
    <x v="2"/>
    <n v="1953.35"/>
    <n v="-276.93"/>
    <x v="1"/>
  </r>
  <r>
    <s v="GD.AN.397000 GENERAL PLANT-COMMUNIC"/>
    <x v="3"/>
    <s v="101000 PLANT IN SERVICE OWNED"/>
    <x v="0"/>
    <n v="1953.35"/>
    <n v="-276.93"/>
    <x v="1"/>
  </r>
  <r>
    <s v="GD.AN.397000 GENERAL PLANT-COMMUNIC"/>
    <x v="3"/>
    <s v="101000 PLANT IN SERVICE OWNED"/>
    <x v="0"/>
    <n v="1953.35"/>
    <n v="-276.93"/>
    <x v="1"/>
  </r>
  <r>
    <s v="GD.AN.397000 GENERAL PLANT-COMMUNIC"/>
    <x v="3"/>
    <s v="101000 PLANT IN SERVICE OWNED"/>
    <x v="0"/>
    <n v="1953.35"/>
    <n v="-276.93"/>
    <x v="1"/>
  </r>
  <r>
    <s v="GD.ID.394000 GENERAL PLANT-TOOLS, S"/>
    <x v="1"/>
    <s v="101000 PLANT IN SERVICE OWNED"/>
    <x v="0"/>
    <n v="0"/>
    <n v="0"/>
    <x v="2"/>
  </r>
  <r>
    <s v="GD.ID.394000 GENERAL PLANT-TOOLS, S"/>
    <x v="1"/>
    <s v="101000 PLANT IN SERVICE OWNED"/>
    <x v="0"/>
    <n v="0"/>
    <n v="0"/>
    <x v="2"/>
  </r>
  <r>
    <s v="GD.ID.394000 GENERAL PLANT-TOOLS, S"/>
    <x v="1"/>
    <s v="101000 PLANT IN SERVICE OWNED"/>
    <x v="0"/>
    <n v="0"/>
    <n v="0"/>
    <x v="2"/>
  </r>
  <r>
    <s v="GD.ID.394000 GENERAL PLANT-TOOLS, S"/>
    <x v="1"/>
    <s v="101000 PLANT IN SERVICE OWNED"/>
    <x v="4"/>
    <n v="761.75"/>
    <n v="-735.16"/>
    <x v="2"/>
  </r>
  <r>
    <s v="GD.ID.394000 GENERAL PLANT-TOOLS, S"/>
    <x v="1"/>
    <s v="101000 PLANT IN SERVICE OWNED"/>
    <x v="17"/>
    <n v="67644.67"/>
    <n v="-60763.05"/>
    <x v="2"/>
  </r>
  <r>
    <s v="GD.ID.394000 GENERAL PLANT-TOOLS, S"/>
    <x v="1"/>
    <s v="101000 PLANT IN SERVICE OWNED"/>
    <x v="18"/>
    <n v="7147.12"/>
    <n v="-5968.8"/>
    <x v="2"/>
  </r>
  <r>
    <s v="GD.ID.394000 GENERAL PLANT-TOOLS, S"/>
    <x v="1"/>
    <s v="101000 PLANT IN SERVICE OWNED"/>
    <x v="5"/>
    <n v="46381.66"/>
    <n v="-35963.54"/>
    <x v="2"/>
  </r>
  <r>
    <s v="GD.ID.394000 GENERAL PLANT-TOOLS, S"/>
    <x v="1"/>
    <s v="101000 PLANT IN SERVICE OWNED"/>
    <x v="6"/>
    <n v="22407.64"/>
    <n v="-16104.48"/>
    <x v="2"/>
  </r>
  <r>
    <s v="GD.ID.394000 GENERAL PLANT-TOOLS, S"/>
    <x v="1"/>
    <s v="101000 PLANT IN SERVICE OWNED"/>
    <x v="7"/>
    <n v="52541.51"/>
    <n v="-34928.879999999997"/>
    <x v="2"/>
  </r>
  <r>
    <s v="GD.ID.394000 GENERAL PLANT-TOOLS, S"/>
    <x v="1"/>
    <s v="101000 PLANT IN SERVICE OWNED"/>
    <x v="8"/>
    <n v="22622.15"/>
    <n v="-13874.51"/>
    <x v="2"/>
  </r>
  <r>
    <s v="GD.ID.394000 GENERAL PLANT-TOOLS, S"/>
    <x v="1"/>
    <s v="101000 PLANT IN SERVICE OWNED"/>
    <x v="10"/>
    <n v="13249.04"/>
    <n v="-6842.67"/>
    <x v="2"/>
  </r>
  <r>
    <s v="GD.ID.394000 GENERAL PLANT-TOOLS, S"/>
    <x v="1"/>
    <s v="101000 PLANT IN SERVICE OWNED"/>
    <x v="11"/>
    <n v="7034.54"/>
    <n v="-3309.48"/>
    <x v="2"/>
  </r>
  <r>
    <s v="GD.ID.394000 GENERAL PLANT-TOOLS, S"/>
    <x v="1"/>
    <s v="101000 PLANT IN SERVICE OWNED"/>
    <x v="3"/>
    <n v="81893.17"/>
    <n v="-5964.49"/>
    <x v="2"/>
  </r>
  <r>
    <s v="GD.ID.394000 GENERAL PLANT-TOOLS, S"/>
    <x v="1"/>
    <s v="101000 PLANT IN SERVICE OWNED"/>
    <x v="16"/>
    <n v="44785.27"/>
    <n v="-1108.26"/>
    <x v="2"/>
  </r>
  <r>
    <s v="GD.ID.394000 GENERAL PLANT-TOOLS, S"/>
    <x v="1"/>
    <s v="101000 PLANT IN SERVICE OWNED"/>
    <x v="0"/>
    <n v="366468.52"/>
    <n v="-185563.33"/>
    <x v="2"/>
  </r>
  <r>
    <s v="GD.ID.394000 GENERAL PLANT-TOOLS, S"/>
    <x v="1"/>
    <s v="101000 PLANT IN SERVICE OWNED"/>
    <x v="0"/>
    <n v="366468.52"/>
    <n v="-185563.33"/>
    <x v="2"/>
  </r>
  <r>
    <s v="GD.ID.394000 GENERAL PLANT-TOOLS, S"/>
    <x v="1"/>
    <s v="106000 CCNC (PP)"/>
    <x v="0"/>
    <n v="0"/>
    <n v="0"/>
    <x v="2"/>
  </r>
  <r>
    <s v="GD.ID.394000 GENERAL PLANT-TOOLS, S"/>
    <x v="1"/>
    <s v="106000 CCNC (PP)"/>
    <x v="0"/>
    <n v="0"/>
    <n v="0"/>
    <x v="2"/>
  </r>
  <r>
    <s v="GD.ID.394000 GENERAL PLANT-TOOLS, S"/>
    <x v="1"/>
    <s v="106000 CCNC (PP)"/>
    <x v="16"/>
    <n v="301.63"/>
    <n v="-7.46"/>
    <x v="2"/>
  </r>
  <r>
    <s v="GD.ID.394000 GENERAL PLANT-TOOLS, S"/>
    <x v="1"/>
    <s v="106000 CCNC (PP)"/>
    <x v="0"/>
    <n v="301.63"/>
    <n v="-7.46"/>
    <x v="2"/>
  </r>
  <r>
    <s v="GD.ID.394000 GENERAL PLANT-TOOLS, S"/>
    <x v="1"/>
    <s v="106000 CCNC (PP)"/>
    <x v="0"/>
    <n v="301.63"/>
    <n v="-7.46"/>
    <x v="2"/>
  </r>
  <r>
    <s v="GD.ID.394000 GENERAL PLANT-TOOLS, S"/>
    <x v="1"/>
    <s v="106000 CCNC (PP)"/>
    <x v="0"/>
    <n v="366770.15"/>
    <n v="-185570.79"/>
    <x v="2"/>
  </r>
  <r>
    <s v="GD.ID.397000 GENERAL PLANT-COMMUNIC"/>
    <x v="3"/>
    <s v="106000 CCNC (PP)"/>
    <x v="0"/>
    <n v="0"/>
    <n v="0"/>
    <x v="2"/>
  </r>
  <r>
    <s v="GD.ID.397000 GENERAL PLANT-COMMUNIC"/>
    <x v="3"/>
    <s v="101000 PLANT IN SERVICE OWNED"/>
    <x v="0"/>
    <n v="0"/>
    <n v="0"/>
    <x v="2"/>
  </r>
  <r>
    <s v="GD.ID.397000 GENERAL PLANT-COMMUNIC"/>
    <x v="3"/>
    <s v="101000 PLANT IN SERVICE OWNED"/>
    <x v="0"/>
    <n v="0"/>
    <n v="0"/>
    <x v="2"/>
  </r>
  <r>
    <s v="GD.ID.397000 GENERAL PLANT-COMMUNIC"/>
    <x v="3"/>
    <s v="101000 PLANT IN SERVICE OWNED"/>
    <x v="8"/>
    <n v="2719.06"/>
    <n v="-2177.7199999999998"/>
    <x v="2"/>
  </r>
  <r>
    <s v="GD.ID.397000 GENERAL PLANT-COMMUNIC"/>
    <x v="3"/>
    <s v="101000 PLANT IN SERVICE OWNED"/>
    <x v="10"/>
    <n v="14032.41"/>
    <n v="-8526.65"/>
    <x v="2"/>
  </r>
  <r>
    <s v="GD.ID.397000 GENERAL PLANT-COMMUNIC"/>
    <x v="3"/>
    <s v="101000 PLANT IN SERVICE OWNED"/>
    <x v="11"/>
    <n v="95522.74"/>
    <n v="-50878.22"/>
    <x v="2"/>
  </r>
  <r>
    <s v="GD.ID.397000 GENERAL PLANT-COMMUNIC"/>
    <x v="3"/>
    <s v="101000 PLANT IN SERVICE OWNED"/>
    <x v="12"/>
    <n v="9624.1200000000008"/>
    <n v="-4505.6000000000004"/>
    <x v="2"/>
  </r>
  <r>
    <s v="GD.ID.397000 GENERAL PLANT-COMMUNIC"/>
    <x v="3"/>
    <s v="101000 PLANT IN SERVICE OWNED"/>
    <x v="19"/>
    <n v="3826.72"/>
    <n v="-1576.33"/>
    <x v="2"/>
  </r>
  <r>
    <s v="GD.ID.397000 GENERAL PLANT-COMMUNIC"/>
    <x v="3"/>
    <s v="101000 PLANT IN SERVICE OWNED"/>
    <x v="14"/>
    <n v="3213.47"/>
    <n v="-1016.12"/>
    <x v="2"/>
  </r>
  <r>
    <s v="GD.ID.397000 GENERAL PLANT-COMMUNIC"/>
    <x v="3"/>
    <s v="101000 PLANT IN SERVICE OWNED"/>
    <x v="20"/>
    <n v="-253.14"/>
    <n v="69.12"/>
    <x v="2"/>
  </r>
  <r>
    <s v="GD.ID.397000 GENERAL PLANT-COMMUNIC"/>
    <x v="3"/>
    <s v="101000 PLANT IN SERVICE OWNED"/>
    <x v="2"/>
    <n v="88620.25"/>
    <n v="-12485.67"/>
    <x v="2"/>
  </r>
  <r>
    <s v="GD.ID.397000 GENERAL PLANT-COMMUNIC"/>
    <x v="3"/>
    <s v="101000 PLANT IN SERVICE OWNED"/>
    <x v="0"/>
    <n v="217305.63"/>
    <n v="-81097.19"/>
    <x v="2"/>
  </r>
  <r>
    <s v="GD.ID.397000 GENERAL PLANT-COMMUNIC"/>
    <x v="3"/>
    <s v="101000 PLANT IN SERVICE OWNED"/>
    <x v="0"/>
    <n v="217305.63"/>
    <n v="-81097.19"/>
    <x v="2"/>
  </r>
  <r>
    <s v="GD.ID.397000 GENERAL PLANT-COMMUNIC"/>
    <x v="3"/>
    <s v="106000 CCNC (PP)"/>
    <x v="0"/>
    <n v="0"/>
    <n v="0"/>
    <x v="2"/>
  </r>
  <r>
    <s v="GD.ID.397000 GENERAL PLANT-COMMUNIC"/>
    <x v="3"/>
    <s v="106000 CCNC (PP)"/>
    <x v="0"/>
    <n v="0"/>
    <n v="0"/>
    <x v="2"/>
  </r>
  <r>
    <s v="GD.ID.397000 GENERAL PLANT-COMMUNIC"/>
    <x v="3"/>
    <s v="106000 CCNC (PP)"/>
    <x v="13"/>
    <n v="73139.460000000006"/>
    <n v="-26469.35"/>
    <x v="2"/>
  </r>
  <r>
    <s v="GD.ID.397000 GENERAL PLANT-COMMUNIC"/>
    <x v="3"/>
    <s v="106000 CCNC (PP)"/>
    <x v="0"/>
    <n v="73139.460000000006"/>
    <n v="-26469.35"/>
    <x v="2"/>
  </r>
  <r>
    <s v="GD.ID.397000 GENERAL PLANT-COMMUNIC"/>
    <x v="3"/>
    <s v="106000 CCNC (PP)"/>
    <x v="0"/>
    <n v="73139.460000000006"/>
    <n v="-26469.35"/>
    <x v="2"/>
  </r>
  <r>
    <s v="GD.ID.397000 GENERAL PLANT-COMMUNIC"/>
    <x v="3"/>
    <s v="106000 CCNC (PP)"/>
    <x v="0"/>
    <n v="290445.09000000003"/>
    <n v="-107566.54"/>
    <x v="2"/>
  </r>
  <r>
    <s v="GD.ID.397000-AFC-GENERAL PLANT-COMM"/>
    <x v="3"/>
    <s v="106000 CCNC (PP)"/>
    <x v="0"/>
    <n v="0"/>
    <n v="0"/>
    <x v="2"/>
  </r>
  <r>
    <s v="GD.ID.397000-AFC-GENERAL PLANT-COMM"/>
    <x v="3"/>
    <s v="182332 REG ASSET - AFUDC (PIS)"/>
    <x v="0"/>
    <n v="0"/>
    <n v="0"/>
    <x v="2"/>
  </r>
  <r>
    <s v="GD.ID.397000-AFC-GENERAL PLANT-COMM"/>
    <x v="3"/>
    <s v="182332 REG ASSET - AFUDC (PIS)"/>
    <x v="0"/>
    <n v="0"/>
    <n v="0"/>
    <x v="2"/>
  </r>
  <r>
    <s v="GD.ID.397000-AFC-GENERAL PLANT-COMM"/>
    <x v="3"/>
    <s v="182332 REG ASSET - AFUDC (PIS)"/>
    <x v="11"/>
    <n v="4162.8599999999997"/>
    <n v="-2224.8000000000002"/>
    <x v="2"/>
  </r>
  <r>
    <s v="GD.ID.397000-AFC-GENERAL PLANT-COMM"/>
    <x v="3"/>
    <s v="182332 REG ASSET - AFUDC (PIS)"/>
    <x v="12"/>
    <n v="632.64"/>
    <n v="-297.19"/>
    <x v="2"/>
  </r>
  <r>
    <s v="GD.ID.397000-AFC-GENERAL PLANT-COMM"/>
    <x v="3"/>
    <s v="182332 REG ASSET - AFUDC (PIS)"/>
    <x v="19"/>
    <n v="19.73"/>
    <n v="-8.15"/>
    <x v="2"/>
  </r>
  <r>
    <s v="GD.ID.397000-AFC-GENERAL PLANT-COMM"/>
    <x v="3"/>
    <s v="182332 REG ASSET - AFUDC (PIS)"/>
    <x v="0"/>
    <n v="4815.2299999999996"/>
    <n v="-2530.15"/>
    <x v="2"/>
  </r>
  <r>
    <s v="GD.ID.397000-AFC-GENERAL PLANT-COMM"/>
    <x v="3"/>
    <s v="182332 REG ASSET - AFUDC (PIS)"/>
    <x v="0"/>
    <n v="4815.2299999999996"/>
    <n v="-2530.15"/>
    <x v="2"/>
  </r>
  <r>
    <s v="GD.ID.397000-AFC-GENERAL PLANT-COMM"/>
    <x v="3"/>
    <s v="182332 REG ASSET - AFUDC (PIS)"/>
    <x v="0"/>
    <n v="4815.2299999999996"/>
    <n v="-2530.15"/>
    <x v="2"/>
  </r>
  <r>
    <s v="GD.OR.391100 GENERAL PLANT-COMPUTER"/>
    <x v="0"/>
    <s v="182332 REG ASSET - AFUDC (PIS)"/>
    <x v="0"/>
    <n v="0"/>
    <n v="0"/>
    <x v="3"/>
  </r>
  <r>
    <s v="GD.OR.391100 GENERAL PLANT-COMPUTER"/>
    <x v="0"/>
    <s v="101000 PLANT IN SERVICE OWNED"/>
    <x v="0"/>
    <n v="0"/>
    <n v="0"/>
    <x v="3"/>
  </r>
  <r>
    <s v="GD.OR.391100 GENERAL PLANT-COMPUTER"/>
    <x v="0"/>
    <s v="101000 PLANT IN SERVICE OWNED"/>
    <x v="0"/>
    <n v="0"/>
    <n v="0"/>
    <x v="3"/>
  </r>
  <r>
    <s v="GD.OR.391100 GENERAL PLANT-COMPUTER"/>
    <x v="0"/>
    <s v="101000 PLANT IN SERVICE OWNED"/>
    <x v="2"/>
    <n v="12109.18"/>
    <n v="-6020.62"/>
    <x v="3"/>
  </r>
  <r>
    <s v="GD.OR.391100 GENERAL PLANT-COMPUTER"/>
    <x v="0"/>
    <s v="101000 PLANT IN SERVICE OWNED"/>
    <x v="0"/>
    <n v="12109.18"/>
    <n v="-6020.62"/>
    <x v="3"/>
  </r>
  <r>
    <s v="GD.OR.391100 GENERAL PLANT-COMPUTER"/>
    <x v="0"/>
    <s v="101000 PLANT IN SERVICE OWNED"/>
    <x v="0"/>
    <n v="12109.18"/>
    <n v="-6020.62"/>
    <x v="3"/>
  </r>
  <r>
    <s v="GD.OR.391100 GENERAL PLANT-COMPUTER"/>
    <x v="0"/>
    <s v="101000 PLANT IN SERVICE OWNED"/>
    <x v="0"/>
    <n v="12109.18"/>
    <n v="-6020.62"/>
    <x v="3"/>
  </r>
  <r>
    <s v="GD.OR.391100-AFC-GENERAL PLANT-COMP"/>
    <x v="0"/>
    <s v="101000 PLANT IN SERVICE OWNED"/>
    <x v="0"/>
    <n v="0"/>
    <n v="0"/>
    <x v="3"/>
  </r>
  <r>
    <s v="GD.OR.391100-AFC-GENERAL PLANT-COMP"/>
    <x v="0"/>
    <s v="182332 REG ASSET - AFUDC (PIS)"/>
    <x v="0"/>
    <n v="0"/>
    <n v="0"/>
    <x v="3"/>
  </r>
  <r>
    <s v="GD.OR.391100-AFC-GENERAL PLANT-COMP"/>
    <x v="0"/>
    <s v="182332 REG ASSET - AFUDC (PIS)"/>
    <x v="0"/>
    <n v="0"/>
    <n v="0"/>
    <x v="3"/>
  </r>
  <r>
    <s v="GD.OR.391100-AFC-GENERAL PLANT-COMP"/>
    <x v="0"/>
    <s v="182332 REG ASSET - AFUDC (PIS)"/>
    <x v="2"/>
    <n v="113.33"/>
    <n v="-51.35"/>
    <x v="3"/>
  </r>
  <r>
    <s v="GD.OR.391100-AFC-GENERAL PLANT-COMP"/>
    <x v="0"/>
    <s v="182332 REG ASSET - AFUDC (PIS)"/>
    <x v="0"/>
    <n v="113.33"/>
    <n v="-51.35"/>
    <x v="3"/>
  </r>
  <r>
    <s v="GD.OR.391100-AFC-GENERAL PLANT-COMP"/>
    <x v="0"/>
    <s v="182332 REG ASSET - AFUDC (PIS)"/>
    <x v="0"/>
    <n v="113.33"/>
    <n v="-51.35"/>
    <x v="3"/>
  </r>
  <r>
    <s v="GD.OR.391100-AFC-GENERAL PLANT-COMP"/>
    <x v="0"/>
    <s v="182332 REG ASSET - AFUDC (PIS)"/>
    <x v="0"/>
    <n v="113.33"/>
    <n v="-51.35"/>
    <x v="3"/>
  </r>
  <r>
    <s v="GD.OR.393000 GENERAL PLANT-STORES E"/>
    <x v="4"/>
    <s v="182332 REG ASSET - AFUDC (PIS)"/>
    <x v="0"/>
    <n v="0"/>
    <n v="0"/>
    <x v="3"/>
  </r>
  <r>
    <s v="GD.OR.393000 GENERAL PLANT-STORES E"/>
    <x v="4"/>
    <s v="101000 PLANT IN SERVICE OWNED"/>
    <x v="0"/>
    <n v="0"/>
    <n v="0"/>
    <x v="3"/>
  </r>
  <r>
    <s v="GD.OR.393000 GENERAL PLANT-STORES E"/>
    <x v="4"/>
    <s v="101000 PLANT IN SERVICE OWNED"/>
    <x v="0"/>
    <n v="0"/>
    <n v="0"/>
    <x v="3"/>
  </r>
  <r>
    <s v="GD.OR.393000 GENERAL PLANT-STORES E"/>
    <x v="4"/>
    <s v="101000 PLANT IN SERVICE OWNED"/>
    <x v="21"/>
    <n v="8500"/>
    <n v="-6766.93"/>
    <x v="3"/>
  </r>
  <r>
    <s v="GD.OR.393000 GENERAL PLANT-STORES E"/>
    <x v="4"/>
    <s v="101000 PLANT IN SERVICE OWNED"/>
    <x v="22"/>
    <n v="8700"/>
    <n v="-6352.56"/>
    <x v="3"/>
  </r>
  <r>
    <s v="GD.OR.393000 GENERAL PLANT-STORES E"/>
    <x v="4"/>
    <s v="101000 PLANT IN SERVICE OWNED"/>
    <x v="8"/>
    <n v="3438.47"/>
    <n v="-1332.1"/>
    <x v="3"/>
  </r>
  <r>
    <s v="GD.OR.393000 GENERAL PLANT-STORES E"/>
    <x v="4"/>
    <s v="101000 PLANT IN SERVICE OWNED"/>
    <x v="15"/>
    <n v="153.35"/>
    <n v="-18.5"/>
    <x v="3"/>
  </r>
  <r>
    <s v="GD.OR.393000 GENERAL PLANT-STORES E"/>
    <x v="4"/>
    <s v="101000 PLANT IN SERVICE OWNED"/>
    <x v="0"/>
    <n v="20791.82"/>
    <n v="-14470.09"/>
    <x v="3"/>
  </r>
  <r>
    <s v="GD.OR.393000 GENERAL PLANT-STORES E"/>
    <x v="4"/>
    <s v="101000 PLANT IN SERVICE OWNED"/>
    <x v="0"/>
    <n v="20791.82"/>
    <n v="-14470.09"/>
    <x v="3"/>
  </r>
  <r>
    <s v="GD.OR.393000 GENERAL PLANT-STORES E"/>
    <x v="4"/>
    <s v="101000 PLANT IN SERVICE OWNED"/>
    <x v="0"/>
    <n v="20791.82"/>
    <n v="-14470.09"/>
    <x v="3"/>
  </r>
  <r>
    <s v="GD.OR.394000 GENERAL PLANT-TOOLS, S"/>
    <x v="1"/>
    <s v="101000 PLANT IN SERVICE OWNED"/>
    <x v="0"/>
    <n v="0"/>
    <n v="0"/>
    <x v="3"/>
  </r>
  <r>
    <s v="GD.OR.394000 GENERAL PLANT-TOOLS, S"/>
    <x v="1"/>
    <s v="101000 PLANT IN SERVICE OWNED"/>
    <x v="0"/>
    <n v="0"/>
    <n v="0"/>
    <x v="3"/>
  </r>
  <r>
    <s v="GD.OR.394000 GENERAL PLANT-TOOLS, S"/>
    <x v="1"/>
    <s v="101000 PLANT IN SERVICE OWNED"/>
    <x v="0"/>
    <n v="0"/>
    <n v="0"/>
    <x v="3"/>
  </r>
  <r>
    <s v="GD.OR.394000 GENERAL PLANT-TOOLS, S"/>
    <x v="1"/>
    <s v="101000 PLANT IN SERVICE OWNED"/>
    <x v="4"/>
    <n v="42644.55"/>
    <n v="-42636.81"/>
    <x v="3"/>
  </r>
  <r>
    <s v="GD.OR.394000 GENERAL PLANT-TOOLS, S"/>
    <x v="1"/>
    <s v="101000 PLANT IN SERVICE OWNED"/>
    <x v="17"/>
    <n v="92514.06"/>
    <n v="-92350.38"/>
    <x v="3"/>
  </r>
  <r>
    <s v="GD.OR.394000 GENERAL PLANT-TOOLS, S"/>
    <x v="1"/>
    <s v="101000 PLANT IN SERVICE OWNED"/>
    <x v="5"/>
    <n v="40869.79"/>
    <n v="-40326.42"/>
    <x v="3"/>
  </r>
  <r>
    <s v="GD.OR.394000 GENERAL PLANT-TOOLS, S"/>
    <x v="1"/>
    <s v="101000 PLANT IN SERVICE OWNED"/>
    <x v="6"/>
    <n v="110479.39"/>
    <n v="-107583.17"/>
    <x v="3"/>
  </r>
  <r>
    <s v="GD.OR.394000 GENERAL PLANT-TOOLS, S"/>
    <x v="1"/>
    <s v="101000 PLANT IN SERVICE OWNED"/>
    <x v="7"/>
    <n v="181671.02"/>
    <n v="-173293.11"/>
    <x v="3"/>
  </r>
  <r>
    <s v="GD.OR.394000 GENERAL PLANT-TOOLS, S"/>
    <x v="1"/>
    <s v="101000 PLANT IN SERVICE OWNED"/>
    <x v="8"/>
    <n v="74892.800000000003"/>
    <n v="-69317.710000000006"/>
    <x v="3"/>
  </r>
  <r>
    <s v="GD.OR.394000 GENERAL PLANT-TOOLS, S"/>
    <x v="1"/>
    <s v="101000 PLANT IN SERVICE OWNED"/>
    <x v="9"/>
    <n v="2115.75"/>
    <n v="-1878.31"/>
    <x v="3"/>
  </r>
  <r>
    <s v="GD.OR.394000 GENERAL PLANT-TOOLS, S"/>
    <x v="1"/>
    <s v="101000 PLANT IN SERVICE OWNED"/>
    <x v="11"/>
    <n v="8099.7"/>
    <n v="-6337.97"/>
    <x v="3"/>
  </r>
  <r>
    <s v="GD.OR.394000 GENERAL PLANT-TOOLS, S"/>
    <x v="1"/>
    <s v="101000 PLANT IN SERVICE OWNED"/>
    <x v="12"/>
    <n v="34048.04"/>
    <n v="-24374.18"/>
    <x v="3"/>
  </r>
  <r>
    <s v="GD.OR.394000 GENERAL PLANT-TOOLS, S"/>
    <x v="1"/>
    <s v="101000 PLANT IN SERVICE OWNED"/>
    <x v="13"/>
    <n v="123939.83"/>
    <n v="-69566.37"/>
    <x v="3"/>
  </r>
  <r>
    <s v="GD.OR.394000 GENERAL PLANT-TOOLS, S"/>
    <x v="1"/>
    <s v="101000 PLANT IN SERVICE OWNED"/>
    <x v="15"/>
    <n v="19059.66"/>
    <n v="-4339.7"/>
    <x v="3"/>
  </r>
  <r>
    <s v="GD.OR.394000 GENERAL PLANT-TOOLS, S"/>
    <x v="1"/>
    <s v="101000 PLANT IN SERVICE OWNED"/>
    <x v="2"/>
    <n v="15000.18"/>
    <n v="-2292.54"/>
    <x v="3"/>
  </r>
  <r>
    <s v="GD.OR.394000 GENERAL PLANT-TOOLS, S"/>
    <x v="1"/>
    <s v="101000 PLANT IN SERVICE OWNED"/>
    <x v="3"/>
    <n v="133828.42000000001"/>
    <n v="-11410.49"/>
    <x v="3"/>
  </r>
  <r>
    <s v="GD.OR.394000 GENERAL PLANT-TOOLS, S"/>
    <x v="1"/>
    <s v="101000 PLANT IN SERVICE OWNED"/>
    <x v="0"/>
    <n v="879163.19"/>
    <n v="-645707.15"/>
    <x v="3"/>
  </r>
  <r>
    <s v="GD.OR.394000 GENERAL PLANT-TOOLS, S"/>
    <x v="1"/>
    <s v="101000 PLANT IN SERVICE OWNED"/>
    <x v="0"/>
    <n v="879163.19"/>
    <n v="-645707.15"/>
    <x v="3"/>
  </r>
  <r>
    <s v="GD.OR.394000 GENERAL PLANT-TOOLS, S"/>
    <x v="1"/>
    <s v="106000 CCNC (PP)"/>
    <x v="0"/>
    <n v="0"/>
    <n v="0"/>
    <x v="3"/>
  </r>
  <r>
    <s v="GD.OR.394000 GENERAL PLANT-TOOLS, S"/>
    <x v="1"/>
    <s v="106000 CCNC (PP)"/>
    <x v="0"/>
    <n v="0"/>
    <n v="0"/>
    <x v="3"/>
  </r>
  <r>
    <s v="GD.OR.394000 GENERAL PLANT-TOOLS, S"/>
    <x v="1"/>
    <s v="106000 CCNC (PP)"/>
    <x v="3"/>
    <n v="8629.8700000000008"/>
    <n v="-735.8"/>
    <x v="3"/>
  </r>
  <r>
    <s v="GD.OR.394000 GENERAL PLANT-TOOLS, S"/>
    <x v="1"/>
    <s v="106000 CCNC (PP)"/>
    <x v="16"/>
    <n v="73311.42"/>
    <n v="-1917.51"/>
    <x v="3"/>
  </r>
  <r>
    <s v="GD.OR.394000 GENERAL PLANT-TOOLS, S"/>
    <x v="1"/>
    <s v="106000 CCNC (PP)"/>
    <x v="0"/>
    <n v="81941.289999999994"/>
    <n v="-2653.31"/>
    <x v="3"/>
  </r>
  <r>
    <s v="GD.OR.394000 GENERAL PLANT-TOOLS, S"/>
    <x v="1"/>
    <s v="106000 CCNC (PP)"/>
    <x v="0"/>
    <n v="81941.289999999994"/>
    <n v="-2653.31"/>
    <x v="3"/>
  </r>
  <r>
    <s v="GD.OR.394000 GENERAL PLANT-TOOLS, S"/>
    <x v="1"/>
    <s v="106000 CCNC (PP)"/>
    <x v="0"/>
    <n v="961104.48"/>
    <n v="-648360.46"/>
    <x v="3"/>
  </r>
  <r>
    <s v="GD.OR.394000-AFC-GENERAL PLANT-TOOL"/>
    <x v="1"/>
    <s v="106000 CCNC (PP)"/>
    <x v="0"/>
    <n v="0"/>
    <n v="0"/>
    <x v="3"/>
  </r>
  <r>
    <s v="GD.OR.394000-AFC-GENERAL PLANT-TOOL"/>
    <x v="1"/>
    <s v="182332 REG ASSET - AFUDC (PIS)"/>
    <x v="0"/>
    <n v="0"/>
    <n v="0"/>
    <x v="3"/>
  </r>
  <r>
    <s v="GD.OR.394000-AFC-GENERAL PLANT-TOOL"/>
    <x v="1"/>
    <s v="182332 REG ASSET - AFUDC (PIS)"/>
    <x v="0"/>
    <n v="0"/>
    <n v="0"/>
    <x v="3"/>
  </r>
  <r>
    <s v="GD.OR.394000-AFC-GENERAL PLANT-TOOL"/>
    <x v="1"/>
    <s v="182332 REG ASSET - AFUDC (PIS)"/>
    <x v="13"/>
    <n v="1667.56"/>
    <n v="-905.06"/>
    <x v="3"/>
  </r>
  <r>
    <s v="GD.OR.394000-AFC-GENERAL PLANT-TOOL"/>
    <x v="1"/>
    <s v="182332 REG ASSET - AFUDC (PIS)"/>
    <x v="0"/>
    <n v="1667.56"/>
    <n v="-905.06"/>
    <x v="3"/>
  </r>
  <r>
    <s v="GD.OR.394000-AFC-GENERAL PLANT-TOOL"/>
    <x v="1"/>
    <s v="182332 REG ASSET - AFUDC (PIS)"/>
    <x v="0"/>
    <n v="1667.56"/>
    <n v="-905.06"/>
    <x v="3"/>
  </r>
  <r>
    <s v="GD.OR.394000-AFC-GENERAL PLANT-TOOL"/>
    <x v="1"/>
    <s v="182332 REG ASSET - AFUDC (PIS)"/>
    <x v="0"/>
    <n v="1667.56"/>
    <n v="-905.06"/>
    <x v="3"/>
  </r>
  <r>
    <s v="GD.OR.395000 GENERAL PLANT-LABORATO"/>
    <x v="2"/>
    <s v="182332 REG ASSET - AFUDC (PIS)"/>
    <x v="0"/>
    <n v="0"/>
    <n v="0"/>
    <x v="3"/>
  </r>
  <r>
    <s v="GD.OR.395000 GENERAL PLANT-LABORATO"/>
    <x v="2"/>
    <s v="106000 CCNC (PP)"/>
    <x v="0"/>
    <n v="0"/>
    <n v="0"/>
    <x v="3"/>
  </r>
  <r>
    <s v="GD.OR.395000 GENERAL PLANT-LABORATO"/>
    <x v="2"/>
    <s v="106000 CCNC (PP)"/>
    <x v="0"/>
    <n v="0"/>
    <n v="0"/>
    <x v="3"/>
  </r>
  <r>
    <s v="GD.OR.395000 GENERAL PLANT-LABORATO"/>
    <x v="2"/>
    <s v="106000 CCNC (PP)"/>
    <x v="2"/>
    <n v="18586.310000000001"/>
    <n v="-3064.74"/>
    <x v="3"/>
  </r>
  <r>
    <s v="GD.OR.395000 GENERAL PLANT-LABORATO"/>
    <x v="2"/>
    <s v="106000 CCNC (PP)"/>
    <x v="0"/>
    <n v="18586.310000000001"/>
    <n v="-3064.74"/>
    <x v="3"/>
  </r>
  <r>
    <s v="GD.OR.395000 GENERAL PLANT-LABORATO"/>
    <x v="2"/>
    <s v="106000 CCNC (PP)"/>
    <x v="0"/>
    <n v="18586.310000000001"/>
    <n v="-3064.74"/>
    <x v="3"/>
  </r>
  <r>
    <s v="GD.OR.395000 GENERAL PLANT-LABORATO"/>
    <x v="2"/>
    <s v="106000 CCNC (PP)"/>
    <x v="0"/>
    <n v="18586.310000000001"/>
    <n v="-3064.74"/>
    <x v="3"/>
  </r>
  <r>
    <s v="GD.OR.397000 GENERAL PLANT-COMMUNIC"/>
    <x v="3"/>
    <s v="106000 CCNC (PP)"/>
    <x v="0"/>
    <n v="0"/>
    <n v="0"/>
    <x v="3"/>
  </r>
  <r>
    <s v="GD.OR.397000 GENERAL PLANT-COMMUNIC"/>
    <x v="3"/>
    <s v="101000 PLANT IN SERVICE OWNED"/>
    <x v="0"/>
    <n v="0"/>
    <n v="0"/>
    <x v="3"/>
  </r>
  <r>
    <s v="GD.OR.397000 GENERAL PLANT-COMMUNIC"/>
    <x v="3"/>
    <s v="101000 PLANT IN SERVICE OWNED"/>
    <x v="0"/>
    <n v="0"/>
    <n v="0"/>
    <x v="3"/>
  </r>
  <r>
    <s v="GD.OR.397000 GENERAL PLANT-COMMUNIC"/>
    <x v="3"/>
    <s v="101000 PLANT IN SERVICE OWNED"/>
    <x v="7"/>
    <n v="2293.81"/>
    <n v="-2293.81"/>
    <x v="3"/>
  </r>
  <r>
    <s v="GD.OR.397000 GENERAL PLANT-COMMUNIC"/>
    <x v="3"/>
    <s v="101000 PLANT IN SERVICE OWNED"/>
    <x v="8"/>
    <n v="12447.75"/>
    <n v="-12447.75"/>
    <x v="3"/>
  </r>
  <r>
    <s v="GD.OR.397000 GENERAL PLANT-COMMUNIC"/>
    <x v="3"/>
    <s v="101000 PLANT IN SERVICE OWNED"/>
    <x v="9"/>
    <n v="30623.99"/>
    <n v="-30623.99"/>
    <x v="3"/>
  </r>
  <r>
    <s v="GD.OR.397000 GENERAL PLANT-COMMUNIC"/>
    <x v="3"/>
    <s v="101000 PLANT IN SERVICE OWNED"/>
    <x v="10"/>
    <n v="206229.31"/>
    <n v="-206229.31"/>
    <x v="3"/>
  </r>
  <r>
    <s v="GD.OR.397000 GENERAL PLANT-COMMUNIC"/>
    <x v="3"/>
    <s v="101000 PLANT IN SERVICE OWNED"/>
    <x v="11"/>
    <n v="225106.69"/>
    <n v="-225106.69"/>
    <x v="3"/>
  </r>
  <r>
    <s v="GD.OR.397000 GENERAL PLANT-COMMUNIC"/>
    <x v="3"/>
    <s v="101000 PLANT IN SERVICE OWNED"/>
    <x v="12"/>
    <n v="21714.59"/>
    <n v="-21714.59"/>
    <x v="3"/>
  </r>
  <r>
    <s v="GD.OR.397000 GENERAL PLANT-COMMUNIC"/>
    <x v="3"/>
    <s v="101000 PLANT IN SERVICE OWNED"/>
    <x v="13"/>
    <n v="4476.22"/>
    <n v="-4476.22"/>
    <x v="3"/>
  </r>
  <r>
    <s v="GD.OR.397000 GENERAL PLANT-COMMUNIC"/>
    <x v="3"/>
    <s v="101000 PLANT IN SERVICE OWNED"/>
    <x v="14"/>
    <n v="1756.37"/>
    <n v="-1756.37"/>
    <x v="3"/>
  </r>
  <r>
    <s v="GD.OR.397000 GENERAL PLANT-COMMUNIC"/>
    <x v="3"/>
    <s v="101000 PLANT IN SERVICE OWNED"/>
    <x v="20"/>
    <n v="27685.42"/>
    <n v="-27685.42"/>
    <x v="3"/>
  </r>
  <r>
    <s v="GD.OR.397000 GENERAL PLANT-COMMUNIC"/>
    <x v="3"/>
    <s v="101000 PLANT IN SERVICE OWNED"/>
    <x v="15"/>
    <n v="26909.759999999998"/>
    <n v="-26899.78"/>
    <x v="3"/>
  </r>
  <r>
    <s v="GD.OR.397000 GENERAL PLANT-COMMUNIC"/>
    <x v="3"/>
    <s v="101000 PLANT IN SERVICE OWNED"/>
    <x v="2"/>
    <n v="111983.88"/>
    <n v="-99424.84"/>
    <x v="3"/>
  </r>
  <r>
    <s v="GD.OR.397000 GENERAL PLANT-COMMUNIC"/>
    <x v="3"/>
    <s v="101000 PLANT IN SERVICE OWNED"/>
    <x v="3"/>
    <n v="85691.92"/>
    <n v="-27653.01"/>
    <x v="3"/>
  </r>
  <r>
    <s v="GD.OR.397000 GENERAL PLANT-COMMUNIC"/>
    <x v="3"/>
    <s v="101000 PLANT IN SERVICE OWNED"/>
    <x v="0"/>
    <n v="756919.71"/>
    <n v="-686311.78"/>
    <x v="3"/>
  </r>
  <r>
    <s v="GD.OR.397000 GENERAL PLANT-COMMUNIC"/>
    <x v="3"/>
    <s v="101000 PLANT IN SERVICE OWNED"/>
    <x v="0"/>
    <n v="756919.71"/>
    <n v="-686311.78"/>
    <x v="3"/>
  </r>
  <r>
    <s v="GD.OR.397000 GENERAL PLANT-COMMUNIC"/>
    <x v="3"/>
    <s v="101000 PLANT IN SERVICE OWNED"/>
    <x v="0"/>
    <n v="756919.71"/>
    <n v="-686311.78"/>
    <x v="3"/>
  </r>
  <r>
    <s v="GD.OR.397000-AFC-GENERAL PLANT-COMM"/>
    <x v="3"/>
    <s v="101000 PLANT IN SERVICE OWNED"/>
    <x v="0"/>
    <n v="0"/>
    <n v="0"/>
    <x v="3"/>
  </r>
  <r>
    <s v="GD.OR.397000-AFC-GENERAL PLANT-COMM"/>
    <x v="3"/>
    <s v="182332 REG ASSET - AFUDC (PIS)"/>
    <x v="0"/>
    <n v="0"/>
    <n v="0"/>
    <x v="3"/>
  </r>
  <r>
    <s v="GD.OR.397000-AFC-GENERAL PLANT-COMM"/>
    <x v="3"/>
    <s v="182332 REG ASSET - AFUDC (PIS)"/>
    <x v="0"/>
    <n v="0"/>
    <n v="0"/>
    <x v="3"/>
  </r>
  <r>
    <s v="GD.OR.397000-AFC-GENERAL PLANT-COMM"/>
    <x v="3"/>
    <s v="182332 REG ASSET - AFUDC (PIS)"/>
    <x v="11"/>
    <n v="328.26"/>
    <n v="-328.26"/>
    <x v="3"/>
  </r>
  <r>
    <s v="GD.OR.397000-AFC-GENERAL PLANT-COMM"/>
    <x v="3"/>
    <s v="182332 REG ASSET - AFUDC (PIS)"/>
    <x v="12"/>
    <n v="452.96"/>
    <n v="-452.95"/>
    <x v="3"/>
  </r>
  <r>
    <s v="GD.OR.397000-AFC-GENERAL PLANT-COMM"/>
    <x v="3"/>
    <s v="182332 REG ASSET - AFUDC (PIS)"/>
    <x v="13"/>
    <n v="4098.5600000000004"/>
    <n v="-4093.79"/>
    <x v="3"/>
  </r>
  <r>
    <s v="GD.OR.397000-AFC-GENERAL PLANT-COMM"/>
    <x v="3"/>
    <s v="182332 REG ASSET - AFUDC (PIS)"/>
    <x v="20"/>
    <n v="649.71"/>
    <n v="-619.54"/>
    <x v="3"/>
  </r>
  <r>
    <s v="GD.OR.397000-AFC-GENERAL PLANT-COMM"/>
    <x v="3"/>
    <s v="182332 REG ASSET - AFUDC (PIS)"/>
    <x v="15"/>
    <n v="294.12"/>
    <n v="-182.26"/>
    <x v="3"/>
  </r>
  <r>
    <s v="GD.OR.397000-AFC-GENERAL PLANT-COMM"/>
    <x v="3"/>
    <s v="182332 REG ASSET - AFUDC (PIS)"/>
    <x v="2"/>
    <n v="1.47"/>
    <n v="-0.54"/>
    <x v="3"/>
  </r>
  <r>
    <s v="GD.OR.397000-AFC-GENERAL PLANT-COMM"/>
    <x v="3"/>
    <s v="182332 REG ASSET - AFUDC (PIS)"/>
    <x v="3"/>
    <n v="3652.1"/>
    <n v="-602.97"/>
    <x v="3"/>
  </r>
  <r>
    <s v="GD.OR.397000-AFC-GENERAL PLANT-COMM"/>
    <x v="3"/>
    <s v="182332 REG ASSET - AFUDC (PIS)"/>
    <x v="0"/>
    <n v="9477.18"/>
    <n v="-6280.32"/>
    <x v="3"/>
  </r>
  <r>
    <s v="GD.OR.397000-AFC-GENERAL PLANT-COMM"/>
    <x v="3"/>
    <s v="182332 REG ASSET - AFUDC (PIS)"/>
    <x v="0"/>
    <n v="9477.18"/>
    <n v="-6280.32"/>
    <x v="3"/>
  </r>
  <r>
    <s v="GD.OR.397000-AFC-GENERAL PLANT-COMM"/>
    <x v="3"/>
    <s v="182332 REG ASSET - AFUDC (PIS)"/>
    <x v="0"/>
    <n v="9477.18"/>
    <n v="-6280.32"/>
    <x v="3"/>
  </r>
  <r>
    <s v="GD.OR.398000 GENERAL PLANT - MISC E"/>
    <x v="5"/>
    <s v="182332 REG ASSET - AFUDC (PIS)"/>
    <x v="0"/>
    <n v="0"/>
    <n v="0"/>
    <x v="3"/>
  </r>
  <r>
    <s v="GD.OR.398000 GENERAL PLANT - MISC E"/>
    <x v="5"/>
    <s v="101000 PLANT IN SERVICE OWNED"/>
    <x v="0"/>
    <n v="0"/>
    <n v="0"/>
    <x v="3"/>
  </r>
  <r>
    <s v="GD.OR.398000 GENERAL PLANT - MISC E"/>
    <x v="5"/>
    <s v="101000 PLANT IN SERVICE OWNED"/>
    <x v="0"/>
    <n v="0"/>
    <n v="0"/>
    <x v="3"/>
  </r>
  <r>
    <s v="GD.OR.398000 GENERAL PLANT - MISC E"/>
    <x v="5"/>
    <s v="101000 PLANT IN SERVICE OWNED"/>
    <x v="10"/>
    <n v="2367.16"/>
    <n v="-1392.32"/>
    <x v="3"/>
  </r>
  <r>
    <s v="GD.OR.398000 GENERAL PLANT - MISC E"/>
    <x v="5"/>
    <s v="101000 PLANT IN SERVICE OWNED"/>
    <x v="3"/>
    <n v="6725.06"/>
    <n v="-487.33"/>
    <x v="3"/>
  </r>
  <r>
    <s v="GD.OR.398000 GENERAL PLANT - MISC E"/>
    <x v="5"/>
    <s v="101000 PLANT IN SERVICE OWNED"/>
    <x v="0"/>
    <n v="9092.2199999999993"/>
    <n v="-1879.65"/>
    <x v="3"/>
  </r>
  <r>
    <s v="GD.OR.398000 GENERAL PLANT - MISC E"/>
    <x v="5"/>
    <s v="101000 PLANT IN SERVICE OWNED"/>
    <x v="0"/>
    <n v="9092.2199999999993"/>
    <n v="-1879.65"/>
    <x v="3"/>
  </r>
  <r>
    <s v="GD.OR.398000 GENERAL PLANT - MISC E"/>
    <x v="5"/>
    <s v="101000 PLANT IN SERVICE OWNED"/>
    <x v="0"/>
    <n v="9092.2199999999993"/>
    <n v="-1879.65"/>
    <x v="3"/>
  </r>
  <r>
    <s v="GD.OR.398000-AFC-GENERAL PLANT - MI"/>
    <x v="5"/>
    <s v="101000 PLANT IN SERVICE OWNED"/>
    <x v="0"/>
    <n v="0"/>
    <n v="0"/>
    <x v="3"/>
  </r>
  <r>
    <s v="GD.OR.398000-AFC-GENERAL PLANT - MI"/>
    <x v="5"/>
    <s v="182332 REG ASSET - AFUDC (PIS)"/>
    <x v="0"/>
    <n v="0"/>
    <n v="0"/>
    <x v="3"/>
  </r>
  <r>
    <s v="GD.OR.398000-AFC-GENERAL PLANT - MI"/>
    <x v="5"/>
    <s v="182332 REG ASSET - AFUDC (PIS)"/>
    <x v="0"/>
    <n v="0"/>
    <n v="0"/>
    <x v="3"/>
  </r>
  <r>
    <s v="GD.OR.398000-AFC-GENERAL PLANT - MI"/>
    <x v="5"/>
    <s v="182332 REG ASSET - AFUDC (PIS)"/>
    <x v="3"/>
    <n v="7.54"/>
    <n v="-0.27"/>
    <x v="3"/>
  </r>
  <r>
    <s v="GD.OR.398000-AFC-GENERAL PLANT - MI"/>
    <x v="5"/>
    <s v="182332 REG ASSET - AFUDC (PIS)"/>
    <x v="0"/>
    <n v="7.54"/>
    <n v="-0.27"/>
    <x v="3"/>
  </r>
  <r>
    <s v="GD.OR.398000-AFC-GENERAL PLANT - MI"/>
    <x v="5"/>
    <s v="182332 REG ASSET - AFUDC (PIS)"/>
    <x v="0"/>
    <n v="7.54"/>
    <n v="-0.27"/>
    <x v="3"/>
  </r>
  <r>
    <s v="GD.OR.398000-AFC-GENERAL PLANT - MI"/>
    <x v="5"/>
    <s v="182332 REG ASSET - AFUDC (PIS)"/>
    <x v="0"/>
    <n v="7.54"/>
    <n v="-0.27"/>
    <x v="3"/>
  </r>
  <r>
    <s v="GD.WA.391100 GENERAL PLANT-COMPUTER"/>
    <x v="0"/>
    <s v="182332 REG ASSET - AFUDC (PIS)"/>
    <x v="0"/>
    <n v="0"/>
    <n v="0"/>
    <x v="4"/>
  </r>
  <r>
    <s v="GD.WA.391100 GENERAL PLANT-COMPUTER"/>
    <x v="0"/>
    <s v="101000 PLANT IN SERVICE OWNED"/>
    <x v="0"/>
    <n v="0"/>
    <n v="0"/>
    <x v="4"/>
  </r>
  <r>
    <s v="GD.WA.391100 GENERAL PLANT-COMPUTER"/>
    <x v="0"/>
    <s v="101000 PLANT IN SERVICE OWNED"/>
    <x v="0"/>
    <n v="0"/>
    <n v="0"/>
    <x v="4"/>
  </r>
  <r>
    <s v="GD.WA.391100 GENERAL PLANT-COMPUTER"/>
    <x v="0"/>
    <s v="101000 PLANT IN SERVICE OWNED"/>
    <x v="2"/>
    <n v="121086.56"/>
    <n v="-196857.97"/>
    <x v="4"/>
  </r>
  <r>
    <s v="GD.WA.391100 GENERAL PLANT-COMPUTER"/>
    <x v="0"/>
    <s v="101000 PLANT IN SERVICE OWNED"/>
    <x v="3"/>
    <n v="19769.82"/>
    <n v="-27192.54"/>
    <x v="4"/>
  </r>
  <r>
    <s v="GD.WA.391100 GENERAL PLANT-COMPUTER"/>
    <x v="0"/>
    <s v="101000 PLANT IN SERVICE OWNED"/>
    <x v="0"/>
    <n v="140856.38"/>
    <n v="-224050.51"/>
    <x v="4"/>
  </r>
  <r>
    <s v="GD.WA.391100 GENERAL PLANT-COMPUTER"/>
    <x v="0"/>
    <s v="101000 PLANT IN SERVICE OWNED"/>
    <x v="0"/>
    <n v="140856.38"/>
    <n v="-224050.51"/>
    <x v="4"/>
  </r>
  <r>
    <s v="GD.WA.391100 GENERAL PLANT-COMPUTER"/>
    <x v="0"/>
    <s v="101000 PLANT IN SERVICE OWNED"/>
    <x v="0"/>
    <n v="140856.38"/>
    <n v="-224050.51"/>
    <x v="4"/>
  </r>
  <r>
    <s v="GD.WA.391100-AFC-GENERAL PLANT-COMP"/>
    <x v="0"/>
    <s v="101000 PLANT IN SERVICE OWNED"/>
    <x v="0"/>
    <n v="0"/>
    <n v="0"/>
    <x v="4"/>
  </r>
  <r>
    <s v="GD.WA.391100-AFC-GENERAL PLANT-COMP"/>
    <x v="0"/>
    <s v="182332 REG ASSET - AFUDC (PIS)"/>
    <x v="0"/>
    <n v="0"/>
    <n v="0"/>
    <x v="4"/>
  </r>
  <r>
    <s v="GD.WA.391100-AFC-GENERAL PLANT-COMP"/>
    <x v="0"/>
    <s v="182332 REG ASSET - AFUDC (PIS)"/>
    <x v="0"/>
    <n v="0"/>
    <n v="0"/>
    <x v="4"/>
  </r>
  <r>
    <s v="GD.WA.391100-AFC-GENERAL PLANT-COMP"/>
    <x v="0"/>
    <s v="182332 REG ASSET - AFUDC (PIS)"/>
    <x v="1"/>
    <n v="2463.46"/>
    <n v="-5521.26"/>
    <x v="4"/>
  </r>
  <r>
    <s v="GD.WA.391100-AFC-GENERAL PLANT-COMP"/>
    <x v="0"/>
    <s v="182332 REG ASSET - AFUDC (PIS)"/>
    <x v="0"/>
    <n v="2463.46"/>
    <n v="-5521.26"/>
    <x v="4"/>
  </r>
  <r>
    <s v="GD.WA.391100-AFC-GENERAL PLANT-COMP"/>
    <x v="0"/>
    <s v="182332 REG ASSET - AFUDC (PIS)"/>
    <x v="0"/>
    <n v="2463.46"/>
    <n v="-5521.26"/>
    <x v="4"/>
  </r>
  <r>
    <s v="GD.WA.391100-AFC-GENERAL PLANT-COMP"/>
    <x v="0"/>
    <s v="182332 REG ASSET - AFUDC (PIS)"/>
    <x v="0"/>
    <n v="2463.46"/>
    <n v="-5521.26"/>
    <x v="4"/>
  </r>
  <r>
    <s v="GD.WA.393000 GENERAL PLANT-STORES E"/>
    <x v="4"/>
    <s v="182332 REG ASSET - AFUDC (PIS)"/>
    <x v="0"/>
    <n v="0"/>
    <n v="0"/>
    <x v="4"/>
  </r>
  <r>
    <s v="GD.WA.393000 GENERAL PLANT-STORES E"/>
    <x v="4"/>
    <s v="101000 PLANT IN SERVICE OWNED"/>
    <x v="0"/>
    <n v="0"/>
    <n v="0"/>
    <x v="4"/>
  </r>
  <r>
    <s v="GD.WA.393000 GENERAL PLANT-STORES E"/>
    <x v="4"/>
    <s v="101000 PLANT IN SERVICE OWNED"/>
    <x v="0"/>
    <n v="0"/>
    <n v="0"/>
    <x v="4"/>
  </r>
  <r>
    <s v="GD.WA.393000 GENERAL PLANT-STORES E"/>
    <x v="4"/>
    <s v="101000 PLANT IN SERVICE OWNED"/>
    <x v="18"/>
    <n v="20449.62"/>
    <n v="-7350.54"/>
    <x v="4"/>
  </r>
  <r>
    <s v="GD.WA.393000 GENERAL PLANT-STORES E"/>
    <x v="4"/>
    <s v="101000 PLANT IN SERVICE OWNED"/>
    <x v="5"/>
    <n v="597.5"/>
    <n v="-198.93"/>
    <x v="4"/>
  </r>
  <r>
    <s v="GD.WA.393000 GENERAL PLANT-STORES E"/>
    <x v="4"/>
    <s v="101000 PLANT IN SERVICE OWNED"/>
    <x v="6"/>
    <n v="39536.69"/>
    <n v="-12253.91"/>
    <x v="4"/>
  </r>
  <r>
    <s v="GD.WA.393000 GENERAL PLANT-STORES E"/>
    <x v="4"/>
    <s v="101000 PLANT IN SERVICE OWNED"/>
    <x v="14"/>
    <n v="3888.34"/>
    <n v="-625.72"/>
    <x v="4"/>
  </r>
  <r>
    <s v="GD.WA.393000 GENERAL PLANT-STORES E"/>
    <x v="4"/>
    <s v="101000 PLANT IN SERVICE OWNED"/>
    <x v="1"/>
    <n v="157881"/>
    <n v="-19707.099999999999"/>
    <x v="4"/>
  </r>
  <r>
    <s v="GD.WA.393000 GENERAL PLANT-STORES E"/>
    <x v="4"/>
    <s v="101000 PLANT IN SERVICE OWNED"/>
    <x v="0"/>
    <n v="222353.15"/>
    <n v="-40136.199999999997"/>
    <x v="4"/>
  </r>
  <r>
    <s v="GD.WA.393000 GENERAL PLANT-STORES E"/>
    <x v="4"/>
    <s v="101000 PLANT IN SERVICE OWNED"/>
    <x v="0"/>
    <n v="222353.15"/>
    <n v="-40136.199999999997"/>
    <x v="4"/>
  </r>
  <r>
    <s v="GD.WA.393000 GENERAL PLANT-STORES E"/>
    <x v="4"/>
    <s v="101000 PLANT IN SERVICE OWNED"/>
    <x v="0"/>
    <n v="222353.15"/>
    <n v="-40136.199999999997"/>
    <x v="4"/>
  </r>
  <r>
    <s v="GD.WA.394000 GENERAL PLANT-TOOLS, S"/>
    <x v="1"/>
    <s v="101000 PLANT IN SERVICE OWNED"/>
    <x v="0"/>
    <n v="0"/>
    <n v="0"/>
    <x v="4"/>
  </r>
  <r>
    <s v="GD.WA.394000 GENERAL PLANT-TOOLS, S"/>
    <x v="1"/>
    <s v="101000 PLANT IN SERVICE OWNED"/>
    <x v="0"/>
    <n v="0"/>
    <n v="0"/>
    <x v="4"/>
  </r>
  <r>
    <s v="GD.WA.394000 GENERAL PLANT-TOOLS, S"/>
    <x v="1"/>
    <s v="101000 PLANT IN SERVICE OWNED"/>
    <x v="0"/>
    <n v="0"/>
    <n v="0"/>
    <x v="4"/>
  </r>
  <r>
    <s v="GD.WA.394000 GENERAL PLANT-TOOLS, S"/>
    <x v="1"/>
    <s v="101000 PLANT IN SERVICE OWNED"/>
    <x v="4"/>
    <n v="1712.84"/>
    <n v="-1654.91"/>
    <x v="4"/>
  </r>
  <r>
    <s v="GD.WA.394000 GENERAL PLANT-TOOLS, S"/>
    <x v="1"/>
    <s v="101000 PLANT IN SERVICE OWNED"/>
    <x v="17"/>
    <n v="152102.53"/>
    <n v="-137071.18"/>
    <x v="4"/>
  </r>
  <r>
    <s v="GD.WA.394000 GENERAL PLANT-TOOLS, S"/>
    <x v="1"/>
    <s v="101000 PLANT IN SERVICE OWNED"/>
    <x v="18"/>
    <n v="9871.75"/>
    <n v="-8287.0400000000009"/>
    <x v="4"/>
  </r>
  <r>
    <s v="GD.WA.394000 GENERAL PLANT-TOOLS, S"/>
    <x v="1"/>
    <s v="101000 PLANT IN SERVICE OWNED"/>
    <x v="5"/>
    <n v="53198.83"/>
    <n v="-41536.620000000003"/>
    <x v="4"/>
  </r>
  <r>
    <s v="GD.WA.394000 GENERAL PLANT-TOOLS, S"/>
    <x v="1"/>
    <s v="101000 PLANT IN SERVICE OWNED"/>
    <x v="7"/>
    <n v="179810.28"/>
    <n v="-120713.29"/>
    <x v="4"/>
  </r>
  <r>
    <s v="GD.WA.394000 GENERAL PLANT-TOOLS, S"/>
    <x v="1"/>
    <s v="101000 PLANT IN SERVICE OWNED"/>
    <x v="8"/>
    <n v="71932.38"/>
    <n v="-44599.95"/>
    <x v="4"/>
  </r>
  <r>
    <s v="GD.WA.394000 GENERAL PLANT-TOOLS, S"/>
    <x v="1"/>
    <s v="101000 PLANT IN SERVICE OWNED"/>
    <x v="10"/>
    <n v="73911.460000000006"/>
    <n v="-38643.39"/>
    <x v="4"/>
  </r>
  <r>
    <s v="GD.WA.394000 GENERAL PLANT-TOOLS, S"/>
    <x v="1"/>
    <s v="101000 PLANT IN SERVICE OWNED"/>
    <x v="11"/>
    <n v="20712.580000000002"/>
    <n v="-9867.3799999999992"/>
    <x v="4"/>
  </r>
  <r>
    <s v="GD.WA.394000 GENERAL PLANT-TOOLS, S"/>
    <x v="1"/>
    <s v="101000 PLANT IN SERVICE OWNED"/>
    <x v="12"/>
    <n v="239539.55"/>
    <n v="-103247.36"/>
    <x v="4"/>
  </r>
  <r>
    <s v="GD.WA.394000 GENERAL PLANT-TOOLS, S"/>
    <x v="1"/>
    <s v="101000 PLANT IN SERVICE OWNED"/>
    <x v="19"/>
    <n v="881271.32"/>
    <n v="-340560.45"/>
    <x v="4"/>
  </r>
  <r>
    <s v="GD.WA.394000 GENERAL PLANT-TOOLS, S"/>
    <x v="1"/>
    <s v="101000 PLANT IN SERVICE OWNED"/>
    <x v="14"/>
    <n v="3618.24"/>
    <n v="-1080.1600000000001"/>
    <x v="4"/>
  </r>
  <r>
    <s v="GD.WA.394000 GENERAL PLANT-TOOLS, S"/>
    <x v="1"/>
    <s v="101000 PLANT IN SERVICE OWNED"/>
    <x v="1"/>
    <n v="21232.43"/>
    <n v="-4468.03"/>
    <x v="4"/>
  </r>
  <r>
    <s v="GD.WA.394000 GENERAL PLANT-TOOLS, S"/>
    <x v="1"/>
    <s v="101000 PLANT IN SERVICE OWNED"/>
    <x v="15"/>
    <n v="1590.93"/>
    <n v="-263.49"/>
    <x v="4"/>
  </r>
  <r>
    <s v="GD.WA.394000 GENERAL PLANT-TOOLS, S"/>
    <x v="1"/>
    <s v="101000 PLANT IN SERVICE OWNED"/>
    <x v="2"/>
    <n v="195665.98"/>
    <n v="-23465.119999999999"/>
    <x v="4"/>
  </r>
  <r>
    <s v="GD.WA.394000 GENERAL PLANT-TOOLS, S"/>
    <x v="1"/>
    <s v="101000 PLANT IN SERVICE OWNED"/>
    <x v="16"/>
    <n v="632280.97"/>
    <n v="-15663.96"/>
    <x v="4"/>
  </r>
  <r>
    <s v="GD.WA.394000 GENERAL PLANT-TOOLS, S"/>
    <x v="1"/>
    <s v="101000 PLANT IN SERVICE OWNED"/>
    <x v="0"/>
    <n v="2538452.0699999998"/>
    <n v="-891122.33"/>
    <x v="4"/>
  </r>
  <r>
    <s v="GD.WA.394000 GENERAL PLANT-TOOLS, S"/>
    <x v="1"/>
    <s v="101000 PLANT IN SERVICE OWNED"/>
    <x v="0"/>
    <n v="2538452.0699999998"/>
    <n v="-891122.33"/>
    <x v="4"/>
  </r>
  <r>
    <s v="GD.WA.394000 GENERAL PLANT-TOOLS, S"/>
    <x v="1"/>
    <s v="106000 CCNC (PP)"/>
    <x v="0"/>
    <n v="0"/>
    <n v="0"/>
    <x v="4"/>
  </r>
  <r>
    <s v="GD.WA.394000 GENERAL PLANT-TOOLS, S"/>
    <x v="1"/>
    <s v="106000 CCNC (PP)"/>
    <x v="0"/>
    <n v="0"/>
    <n v="0"/>
    <x v="4"/>
  </r>
  <r>
    <s v="GD.WA.394000 GENERAL PLANT-TOOLS, S"/>
    <x v="1"/>
    <s v="106000 CCNC (PP)"/>
    <x v="16"/>
    <n v="676.67"/>
    <n v="-16.760000000000002"/>
    <x v="4"/>
  </r>
  <r>
    <s v="GD.WA.394000 GENERAL PLANT-TOOLS, S"/>
    <x v="1"/>
    <s v="106000 CCNC (PP)"/>
    <x v="0"/>
    <n v="676.67"/>
    <n v="-16.760000000000002"/>
    <x v="4"/>
  </r>
  <r>
    <s v="GD.WA.394000 GENERAL PLANT-TOOLS, S"/>
    <x v="1"/>
    <s v="106000 CCNC (PP)"/>
    <x v="0"/>
    <n v="676.67"/>
    <n v="-16.760000000000002"/>
    <x v="4"/>
  </r>
  <r>
    <s v="GD.WA.394000 GENERAL PLANT-TOOLS, S"/>
    <x v="1"/>
    <s v="106000 CCNC (PP)"/>
    <x v="0"/>
    <n v="2539128.7400000002"/>
    <n v="-891139.09"/>
    <x v="4"/>
  </r>
  <r>
    <s v="GD.WA.394000-AFC-GENERAL PLANT-TOOL"/>
    <x v="1"/>
    <s v="106000 CCNC (PP)"/>
    <x v="0"/>
    <n v="0"/>
    <n v="0"/>
    <x v="4"/>
  </r>
  <r>
    <s v="GD.WA.394000-AFC-GENERAL PLANT-TOOL"/>
    <x v="1"/>
    <s v="182332 REG ASSET - AFUDC (PIS)"/>
    <x v="0"/>
    <n v="0"/>
    <n v="0"/>
    <x v="4"/>
  </r>
  <r>
    <s v="GD.WA.394000-AFC-GENERAL PLANT-TOOL"/>
    <x v="1"/>
    <s v="182332 REG ASSET - AFUDC (PIS)"/>
    <x v="0"/>
    <n v="0"/>
    <n v="0"/>
    <x v="4"/>
  </r>
  <r>
    <s v="GD.WA.394000-AFC-GENERAL PLANT-TOOL"/>
    <x v="1"/>
    <s v="182332 REG ASSET - AFUDC (PIS)"/>
    <x v="19"/>
    <n v="7011.89"/>
    <n v="-2702.1"/>
    <x v="4"/>
  </r>
  <r>
    <s v="GD.WA.394000-AFC-GENERAL PLANT-TOOL"/>
    <x v="1"/>
    <s v="182332 REG ASSET - AFUDC (PIS)"/>
    <x v="0"/>
    <n v="7011.89"/>
    <n v="-2702.1"/>
    <x v="4"/>
  </r>
  <r>
    <s v="GD.WA.394000-AFC-GENERAL PLANT-TOOL"/>
    <x v="1"/>
    <s v="182332 REG ASSET - AFUDC (PIS)"/>
    <x v="0"/>
    <n v="7011.89"/>
    <n v="-2702.1"/>
    <x v="4"/>
  </r>
  <r>
    <s v="GD.WA.394000-AFC-GENERAL PLANT-TOOL"/>
    <x v="1"/>
    <s v="182332 REG ASSET - AFUDC (PIS)"/>
    <x v="0"/>
    <n v="7011.89"/>
    <n v="-2702.1"/>
    <x v="4"/>
  </r>
  <r>
    <s v="GD.WA.395000 GENERAL PLANT-LABORATO"/>
    <x v="2"/>
    <s v="182332 REG ASSET - AFUDC (PIS)"/>
    <x v="0"/>
    <n v="0"/>
    <n v="0"/>
    <x v="4"/>
  </r>
  <r>
    <s v="GD.WA.395000 GENERAL PLANT-LABORATO"/>
    <x v="2"/>
    <s v="101000 PLANT IN SERVICE OWNED"/>
    <x v="0"/>
    <n v="0"/>
    <n v="0"/>
    <x v="4"/>
  </r>
  <r>
    <s v="GD.WA.395000 GENERAL PLANT-LABORATO"/>
    <x v="2"/>
    <s v="101000 PLANT IN SERVICE OWNED"/>
    <x v="0"/>
    <n v="0"/>
    <n v="0"/>
    <x v="4"/>
  </r>
  <r>
    <s v="GD.WA.395000 GENERAL PLANT-LABORATO"/>
    <x v="2"/>
    <s v="101000 PLANT IN SERVICE OWNED"/>
    <x v="16"/>
    <n v="16780.98"/>
    <n v="-408.82"/>
    <x v="4"/>
  </r>
  <r>
    <s v="GD.WA.395000 GENERAL PLANT-LABORATO"/>
    <x v="2"/>
    <s v="101000 PLANT IN SERVICE OWNED"/>
    <x v="0"/>
    <n v="16780.98"/>
    <n v="-408.82"/>
    <x v="4"/>
  </r>
  <r>
    <s v="GD.WA.395000 GENERAL PLANT-LABORATO"/>
    <x v="2"/>
    <s v="101000 PLANT IN SERVICE OWNED"/>
    <x v="0"/>
    <n v="16780.98"/>
    <n v="-408.82"/>
    <x v="4"/>
  </r>
  <r>
    <s v="GD.WA.395000 GENERAL PLANT-LABORATO"/>
    <x v="2"/>
    <s v="106000 CCNC (PP)"/>
    <x v="0"/>
    <n v="0"/>
    <n v="0"/>
    <x v="4"/>
  </r>
  <r>
    <s v="GD.WA.395000 GENERAL PLANT-LABORATO"/>
    <x v="2"/>
    <s v="106000 CCNC (PP)"/>
    <x v="0"/>
    <n v="0"/>
    <n v="0"/>
    <x v="4"/>
  </r>
  <r>
    <s v="GD.WA.395000 GENERAL PLANT-LABORATO"/>
    <x v="2"/>
    <s v="106000 CCNC (PP)"/>
    <x v="2"/>
    <n v="48631.39"/>
    <n v="-2874.52"/>
    <x v="4"/>
  </r>
  <r>
    <s v="GD.WA.395000 GENERAL PLANT-LABORATO"/>
    <x v="2"/>
    <s v="106000 CCNC (PP)"/>
    <x v="0"/>
    <n v="48631.39"/>
    <n v="-2874.52"/>
    <x v="4"/>
  </r>
  <r>
    <s v="GD.WA.395000 GENERAL PLANT-LABORATO"/>
    <x v="2"/>
    <s v="106000 CCNC (PP)"/>
    <x v="0"/>
    <n v="48631.39"/>
    <n v="-2874.52"/>
    <x v="4"/>
  </r>
  <r>
    <s v="GD.WA.395000 GENERAL PLANT-LABORATO"/>
    <x v="2"/>
    <s v="106000 CCNC (PP)"/>
    <x v="0"/>
    <n v="65412.37"/>
    <n v="-3283.34"/>
    <x v="4"/>
  </r>
  <r>
    <s v="GD.WA.395121 AMI GEN PLT-LABORATO"/>
    <x v="6"/>
    <s v="106000 CCNC (PP)"/>
    <x v="0"/>
    <n v="0"/>
    <n v="0"/>
    <x v="4"/>
  </r>
  <r>
    <s v="GD.WA.395121 AMI GEN PLT-LABORATO"/>
    <x v="6"/>
    <s v="106000 CCNC (PP)"/>
    <x v="0"/>
    <n v="0"/>
    <n v="0"/>
    <x v="4"/>
  </r>
  <r>
    <s v="GD.WA.395121 AMI GEN PLT-LABORATO"/>
    <x v="6"/>
    <s v="106000 CCNC (PP)"/>
    <x v="0"/>
    <n v="0"/>
    <n v="0"/>
    <x v="4"/>
  </r>
  <r>
    <s v="GD.WA.395121 AMI GEN PLT-LABORATO"/>
    <x v="6"/>
    <s v="106000 CCNC (PP)"/>
    <x v="15"/>
    <n v="40840.58"/>
    <n v="-9189.51"/>
    <x v="4"/>
  </r>
  <r>
    <s v="GD.WA.395121 AMI GEN PLT-LABORATO"/>
    <x v="6"/>
    <s v="106000 CCNC (PP)"/>
    <x v="0"/>
    <n v="40840.58"/>
    <n v="-9189.51"/>
    <x v="4"/>
  </r>
  <r>
    <s v="GD.WA.395121 AMI GEN PLT-LABORATO"/>
    <x v="6"/>
    <s v="106000 CCNC (PP)"/>
    <x v="0"/>
    <n v="40840.58"/>
    <n v="-9189.51"/>
    <x v="4"/>
  </r>
  <r>
    <s v="GD.WA.395121 AMI GEN PLT-LABORATO"/>
    <x v="6"/>
    <s v="106000 CCNC (PP)"/>
    <x v="0"/>
    <n v="40840.58"/>
    <n v="-9189.51"/>
    <x v="4"/>
  </r>
  <r>
    <s v="GD.WA.397000 GENERAL PLANT-COMMUNIC"/>
    <x v="3"/>
    <s v="106000 CCNC (PP)"/>
    <x v="0"/>
    <n v="0"/>
    <n v="0"/>
    <x v="4"/>
  </r>
  <r>
    <s v="GD.WA.397000 GENERAL PLANT-COMMUNIC"/>
    <x v="3"/>
    <s v="101000 PLANT IN SERVICE OWNED"/>
    <x v="0"/>
    <n v="0"/>
    <n v="0"/>
    <x v="4"/>
  </r>
  <r>
    <s v="GD.WA.397000 GENERAL PLANT-COMMUNIC"/>
    <x v="3"/>
    <s v="101000 PLANT IN SERVICE OWNED"/>
    <x v="0"/>
    <n v="0"/>
    <n v="0"/>
    <x v="4"/>
  </r>
  <r>
    <s v="GD.WA.397000 GENERAL PLANT-COMMUNIC"/>
    <x v="3"/>
    <s v="101000 PLANT IN SERVICE OWNED"/>
    <x v="7"/>
    <n v="1278.18"/>
    <n v="-1172.0999999999999"/>
    <x v="4"/>
  </r>
  <r>
    <s v="GD.WA.397000 GENERAL PLANT-COMMUNIC"/>
    <x v="3"/>
    <s v="101000 PLANT IN SERVICE OWNED"/>
    <x v="8"/>
    <n v="6156.21"/>
    <n v="-4796.7700000000004"/>
    <x v="4"/>
  </r>
  <r>
    <s v="GD.WA.397000 GENERAL PLANT-COMMUNIC"/>
    <x v="3"/>
    <s v="101000 PLANT IN SERVICE OWNED"/>
    <x v="9"/>
    <n v="1365.01"/>
    <n v="-914.41"/>
    <x v="4"/>
  </r>
  <r>
    <s v="GD.WA.397000 GENERAL PLANT-COMMUNIC"/>
    <x v="3"/>
    <s v="101000 PLANT IN SERVICE OWNED"/>
    <x v="10"/>
    <n v="112712.79"/>
    <n v="-65526.51"/>
    <x v="4"/>
  </r>
  <r>
    <s v="GD.WA.397000 GENERAL PLANT-COMMUNIC"/>
    <x v="3"/>
    <s v="101000 PLANT IN SERVICE OWNED"/>
    <x v="11"/>
    <n v="51372.9"/>
    <n v="-26105.67"/>
    <x v="4"/>
  </r>
  <r>
    <s v="GD.WA.397000 GENERAL PLANT-COMMUNIC"/>
    <x v="3"/>
    <s v="101000 PLANT IN SERVICE OWNED"/>
    <x v="12"/>
    <n v="85071.49"/>
    <n v="-37977.040000000001"/>
    <x v="4"/>
  </r>
  <r>
    <s v="GD.WA.397000 GENERAL PLANT-COMMUNIC"/>
    <x v="3"/>
    <s v="101000 PLANT IN SERVICE OWNED"/>
    <x v="19"/>
    <n v="4277.8100000000004"/>
    <n v="-1682.02"/>
    <x v="4"/>
  </r>
  <r>
    <s v="GD.WA.397000 GENERAL PLANT-COMMUNIC"/>
    <x v="3"/>
    <s v="101000 PLANT IN SERVICE OWNED"/>
    <x v="13"/>
    <n v="33721.03"/>
    <n v="-11673.2"/>
    <x v="4"/>
  </r>
  <r>
    <s v="GD.WA.397000 GENERAL PLANT-COMMUNIC"/>
    <x v="3"/>
    <s v="101000 PLANT IN SERVICE OWNED"/>
    <x v="14"/>
    <n v="2988.98"/>
    <n v="-906.64"/>
    <x v="4"/>
  </r>
  <r>
    <s v="GD.WA.397000 GENERAL PLANT-COMMUNIC"/>
    <x v="3"/>
    <s v="101000 PLANT IN SERVICE OWNED"/>
    <x v="20"/>
    <n v="1459.79"/>
    <n v="-383.69"/>
    <x v="4"/>
  </r>
  <r>
    <s v="GD.WA.397000 GENERAL PLANT-COMMUNIC"/>
    <x v="3"/>
    <s v="101000 PLANT IN SERVICE OWNED"/>
    <x v="2"/>
    <n v="280353.40000000002"/>
    <n v="-38613.56"/>
    <x v="4"/>
  </r>
  <r>
    <s v="GD.WA.397000 GENERAL PLANT-COMMUNIC"/>
    <x v="3"/>
    <s v="101000 PLANT IN SERVICE OWNED"/>
    <x v="0"/>
    <n v="580757.59"/>
    <n v="-189751.61"/>
    <x v="4"/>
  </r>
  <r>
    <s v="GD.WA.397000 GENERAL PLANT-COMMUNIC"/>
    <x v="3"/>
    <s v="101000 PLANT IN SERVICE OWNED"/>
    <x v="0"/>
    <n v="580757.59"/>
    <n v="-189751.61"/>
    <x v="4"/>
  </r>
  <r>
    <s v="GD.WA.397000 GENERAL PLANT-COMMUNIC"/>
    <x v="3"/>
    <s v="106000 CCNC (PP)"/>
    <x v="0"/>
    <n v="0"/>
    <n v="0"/>
    <x v="4"/>
  </r>
  <r>
    <s v="GD.WA.397000 GENERAL PLANT-COMMUNIC"/>
    <x v="3"/>
    <s v="106000 CCNC (PP)"/>
    <x v="0"/>
    <n v="0"/>
    <n v="0"/>
    <x v="4"/>
  </r>
  <r>
    <s v="GD.WA.397000 GENERAL PLANT-COMMUNIC"/>
    <x v="3"/>
    <s v="106000 CCNC (PP)"/>
    <x v="19"/>
    <n v="1578.88"/>
    <n v="-620.80999999999995"/>
    <x v="4"/>
  </r>
  <r>
    <s v="GD.WA.397000 GENERAL PLANT-COMMUNIC"/>
    <x v="3"/>
    <s v="106000 CCNC (PP)"/>
    <x v="13"/>
    <n v="-1578.88"/>
    <n v="546.55999999999995"/>
    <x v="4"/>
  </r>
  <r>
    <s v="GD.WA.397000 GENERAL PLANT-COMMUNIC"/>
    <x v="3"/>
    <s v="106000 CCNC (PP)"/>
    <x v="0"/>
    <n v="0"/>
    <n v="-74.25"/>
    <x v="4"/>
  </r>
  <r>
    <s v="GD.WA.397000 GENERAL PLANT-COMMUNIC"/>
    <x v="3"/>
    <s v="106000 CCNC (PP)"/>
    <x v="0"/>
    <n v="0"/>
    <n v="-74.25"/>
    <x v="4"/>
  </r>
  <r>
    <s v="GD.WA.397000 GENERAL PLANT-COMMUNIC"/>
    <x v="3"/>
    <s v="106000 CCNC (PP)"/>
    <x v="0"/>
    <n v="580757.59"/>
    <n v="-189825.86"/>
    <x v="4"/>
  </r>
  <r>
    <s v="GD.WA.397000-AFC-GENERAL PLANT-COMM"/>
    <x v="3"/>
    <s v="106000 CCNC (PP)"/>
    <x v="0"/>
    <n v="0"/>
    <n v="0"/>
    <x v="4"/>
  </r>
  <r>
    <s v="GD.WA.397000-AFC-GENERAL PLANT-COMM"/>
    <x v="3"/>
    <s v="182332 REG ASSET - AFUDC (PIS)"/>
    <x v="0"/>
    <n v="0"/>
    <n v="0"/>
    <x v="4"/>
  </r>
  <r>
    <s v="GD.WA.397000-AFC-GENERAL PLANT-COMM"/>
    <x v="3"/>
    <s v="182332 REG ASSET - AFUDC (PIS)"/>
    <x v="0"/>
    <n v="0"/>
    <n v="0"/>
    <x v="4"/>
  </r>
  <r>
    <s v="GD.WA.397000-AFC-GENERAL PLANT-COMM"/>
    <x v="3"/>
    <s v="182332 REG ASSET - AFUDC (PIS)"/>
    <x v="11"/>
    <n v="1570.95"/>
    <n v="-809.15"/>
    <x v="4"/>
  </r>
  <r>
    <s v="GD.WA.397000-AFC-GENERAL PLANT-COMM"/>
    <x v="3"/>
    <s v="182332 REG ASSET - AFUDC (PIS)"/>
    <x v="12"/>
    <n v="3131.2"/>
    <n v="-1417.03"/>
    <x v="4"/>
  </r>
  <r>
    <s v="GD.WA.397000-AFC-GENERAL PLANT-COMM"/>
    <x v="3"/>
    <s v="182332 REG ASSET - AFUDC (PIS)"/>
    <x v="13"/>
    <n v="878.89"/>
    <n v="-308.14999999999998"/>
    <x v="4"/>
  </r>
  <r>
    <s v="GD.WA.397000-AFC-GENERAL PLANT-COMM"/>
    <x v="3"/>
    <s v="182332 REG ASSET - AFUDC (PIS)"/>
    <x v="1"/>
    <n v="563.15"/>
    <n v="-126.77"/>
    <x v="4"/>
  </r>
  <r>
    <s v="GD.WA.397000-AFC-GENERAL PLANT-COMM"/>
    <x v="3"/>
    <s v="182332 REG ASSET - AFUDC (PIS)"/>
    <x v="2"/>
    <n v="28.13"/>
    <n v="-3.9"/>
    <x v="4"/>
  </r>
  <r>
    <s v="GD.WA.397000-AFC-GENERAL PLANT-COMM"/>
    <x v="3"/>
    <s v="182332 REG ASSET - AFUDC (PIS)"/>
    <x v="0"/>
    <n v="6172.32"/>
    <n v="-2664.99"/>
    <x v="4"/>
  </r>
  <r>
    <s v="GD.WA.397000-AFC-GENERAL PLANT-COMM"/>
    <x v="3"/>
    <s v="182332 REG ASSET - AFUDC (PIS)"/>
    <x v="0"/>
    <n v="6172.32"/>
    <n v="-2664.99"/>
    <x v="4"/>
  </r>
  <r>
    <s v="GD.WA.397000-AFC-GENERAL PLANT-COMM"/>
    <x v="3"/>
    <s v="182332 REG ASSET - AFUDC (PIS)"/>
    <x v="0"/>
    <n v="6172.32"/>
    <n v="-2664.99"/>
    <x v="4"/>
  </r>
  <r>
    <s v="GD.WA.397121 GENERAL PLANT-COMMUNIC"/>
    <x v="7"/>
    <s v="182332 REG ASSET - AFUDC (PIS)"/>
    <x v="0"/>
    <n v="0"/>
    <n v="0"/>
    <x v="4"/>
  </r>
  <r>
    <s v="GD.WA.397121 GENERAL PLANT-COMMUNIC"/>
    <x v="7"/>
    <s v="106000 CCNC (PP)"/>
    <x v="0"/>
    <n v="0"/>
    <n v="0"/>
    <x v="4"/>
  </r>
  <r>
    <s v="GD.WA.397121 GENERAL PLANT-COMMUNIC"/>
    <x v="7"/>
    <s v="106000 CCNC (PP)"/>
    <x v="0"/>
    <n v="0"/>
    <n v="0"/>
    <x v="4"/>
  </r>
  <r>
    <s v="GD.WA.397121 GENERAL PLANT-COMMUNIC"/>
    <x v="7"/>
    <s v="106000 CCNC (PP)"/>
    <x v="15"/>
    <n v="19942.47"/>
    <n v="-3919.46"/>
    <x v="4"/>
  </r>
  <r>
    <s v="GD.WA.397121 GENERAL PLANT-COMMUNIC"/>
    <x v="7"/>
    <s v="106000 CCNC (PP)"/>
    <x v="0"/>
    <n v="19942.47"/>
    <n v="-3919.46"/>
    <x v="4"/>
  </r>
  <r>
    <s v="GD.WA.397121 GENERAL PLANT-COMMUNIC"/>
    <x v="7"/>
    <s v="106000 CCNC (PP)"/>
    <x v="0"/>
    <n v="19942.47"/>
    <n v="-3919.46"/>
    <x v="4"/>
  </r>
  <r>
    <s v="GD.WA.397121 GENERAL PLANT-COMMUNIC"/>
    <x v="7"/>
    <s v="106000 CCNC (PP)"/>
    <x v="0"/>
    <n v="19942.47"/>
    <n v="-3919.46"/>
    <x v="4"/>
  </r>
  <r>
    <s v="GD.WA.397121 GENERAL PLANT-COMMUNIC"/>
    <x v="7"/>
    <s v="106000 CCNC (PP)"/>
    <x v="0"/>
    <n v="13196033.34"/>
    <n v="-5663140.4299999997"/>
    <x v="4"/>
  </r>
  <r>
    <s v="GD.WA.397121 GENERAL PLANT-COMMUNIC"/>
    <x v="7"/>
    <s v="106000 CCNC (PP)"/>
    <x v="23"/>
    <n v="0"/>
    <n v="0"/>
    <x v="4"/>
  </r>
  <r>
    <s v="GD.WA.397121 GENERAL PLANT-COMMUNIC"/>
    <x v="7"/>
    <s v="106000 CCNC (PP)"/>
    <x v="0"/>
    <n v="0"/>
    <n v="-13196033.34"/>
    <x v="4"/>
  </r>
  <r>
    <s v="GD.WA.397121 GENERAL PLANT-COMMUNIC"/>
    <x v="7"/>
    <s v="106000 CCNC (PP)"/>
    <x v="24"/>
    <s v="Page 1 of 1"/>
    <n v="0"/>
    <x v="4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9">
  <r>
    <x v="0"/>
    <m/>
    <m/>
    <m/>
  </r>
  <r>
    <x v="0"/>
    <m/>
    <m/>
    <m/>
  </r>
  <r>
    <x v="0"/>
    <m/>
    <m/>
    <m/>
  </r>
  <r>
    <x v="1"/>
    <n v="0"/>
    <n v="0"/>
    <n v="161491.76999999999"/>
  </r>
  <r>
    <x v="0"/>
    <m/>
    <m/>
    <m/>
  </r>
  <r>
    <x v="0"/>
    <m/>
    <m/>
    <m/>
  </r>
  <r>
    <x v="0"/>
    <m/>
    <m/>
    <m/>
  </r>
  <r>
    <x v="0"/>
    <m/>
    <m/>
    <m/>
  </r>
  <r>
    <x v="0"/>
    <m/>
    <m/>
    <m/>
  </r>
  <r>
    <x v="2"/>
    <n v="0"/>
    <n v="0"/>
    <n v="-3249.8"/>
  </r>
  <r>
    <x v="0"/>
    <m/>
    <m/>
    <m/>
  </r>
  <r>
    <x v="0"/>
    <m/>
    <m/>
    <m/>
  </r>
  <r>
    <x v="0"/>
    <m/>
    <m/>
    <m/>
  </r>
  <r>
    <x v="0"/>
    <m/>
    <m/>
    <m/>
  </r>
  <r>
    <x v="0"/>
    <m/>
    <m/>
    <m/>
  </r>
  <r>
    <x v="0"/>
    <m/>
    <m/>
    <m/>
  </r>
  <r>
    <x v="0"/>
    <m/>
    <m/>
    <m/>
  </r>
  <r>
    <x v="0"/>
    <m/>
    <m/>
    <m/>
  </r>
  <r>
    <x v="0"/>
    <m/>
    <m/>
    <m/>
  </r>
  <r>
    <x v="0"/>
    <m/>
    <m/>
    <m/>
  </r>
  <r>
    <x v="0"/>
    <m/>
    <m/>
    <m/>
  </r>
  <r>
    <x v="0"/>
    <m/>
    <m/>
    <m/>
  </r>
  <r>
    <x v="0"/>
    <m/>
    <m/>
    <m/>
  </r>
  <r>
    <x v="0"/>
    <m/>
    <m/>
    <m/>
  </r>
  <r>
    <x v="0"/>
    <m/>
    <m/>
    <m/>
  </r>
  <r>
    <x v="0"/>
    <m/>
    <m/>
    <m/>
  </r>
  <r>
    <x v="0"/>
    <m/>
    <m/>
    <m/>
  </r>
  <r>
    <x v="3"/>
    <n v="30013.96"/>
    <n v="-11591.13"/>
    <n v="-85822.47"/>
  </r>
  <r>
    <x v="0"/>
    <m/>
    <m/>
    <m/>
  </r>
  <r>
    <x v="0"/>
    <m/>
    <m/>
    <m/>
  </r>
  <r>
    <x v="0"/>
    <m/>
    <m/>
    <m/>
  </r>
  <r>
    <x v="4"/>
    <n v="25248.84"/>
    <n v="-1702.9"/>
    <n v="-3977.94"/>
  </r>
  <r>
    <x v="0"/>
    <m/>
    <m/>
    <m/>
  </r>
  <r>
    <x v="5"/>
    <n v="0"/>
    <n v="0"/>
    <n v="-320.49"/>
  </r>
  <r>
    <x v="0"/>
    <m/>
    <m/>
    <m/>
  </r>
  <r>
    <x v="0"/>
    <m/>
    <m/>
    <m/>
  </r>
  <r>
    <x v="0"/>
    <m/>
    <m/>
    <m/>
  </r>
  <r>
    <x v="0"/>
    <m/>
    <m/>
    <m/>
  </r>
  <r>
    <x v="0"/>
    <m/>
    <m/>
    <m/>
  </r>
  <r>
    <x v="0"/>
    <m/>
    <m/>
    <m/>
  </r>
  <r>
    <x v="0"/>
    <m/>
    <m/>
    <m/>
  </r>
  <r>
    <x v="0"/>
    <m/>
    <m/>
    <m/>
  </r>
  <r>
    <x v="0"/>
    <m/>
    <m/>
    <m/>
  </r>
  <r>
    <x v="0"/>
    <m/>
    <m/>
    <m/>
  </r>
  <r>
    <x v="0"/>
    <m/>
    <m/>
    <m/>
  </r>
  <r>
    <x v="0"/>
    <m/>
    <m/>
    <m/>
  </r>
  <r>
    <x v="6"/>
    <n v="-958.66"/>
    <n v="-34026.14"/>
    <n v="-63030.2"/>
  </r>
  <r>
    <x v="0"/>
    <m/>
    <m/>
    <m/>
  </r>
  <r>
    <x v="7"/>
    <n v="0"/>
    <n v="0"/>
    <n v="-729.5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0CC97E5-1021-4B28-9EB1-B0C73B74A019}" name="PivotTable3" cacheId="6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B10" firstHeaderRow="1" firstDataRow="1" firstDataCol="1"/>
  <pivotFields count="2">
    <pivotField axis="axisRow" showAll="0">
      <items count="8">
        <item x="1"/>
        <item x="2"/>
        <item x="3"/>
        <item x="4"/>
        <item x="5"/>
        <item x="6"/>
        <item h="1" x="0"/>
        <item t="default"/>
      </items>
    </pivotField>
    <pivotField dataField="1" showAll="0"/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Sum of GD.OR" fld="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F037F36-6AB2-4210-9E4F-3375D6F85B11}" name="PivotTable5" cacheId="8" applyNumberFormats="0" applyBorderFormats="0" applyFontFormats="0" applyPatternFormats="0" applyAlignmentFormats="0" applyWidthHeightFormats="1" dataCaption="Values" updatedVersion="7" minRefreshableVersion="3" useAutoFormatting="1" itemPrintTitles="1" createdVersion="6" indent="0" outline="1" outlineData="1" multipleFieldFilters="0">
  <location ref="G3:J11" firstHeaderRow="0" firstDataRow="1" firstDataCol="1"/>
  <pivotFields count="4">
    <pivotField axis="axisRow" showAll="0">
      <items count="9">
        <item x="1"/>
        <item x="2"/>
        <item x="3"/>
        <item x="4"/>
        <item x="5"/>
        <item x="6"/>
        <item x="7"/>
        <item h="1" x="0"/>
        <item t="default"/>
      </items>
    </pivotField>
    <pivotField dataField="1" showAll="0"/>
    <pivotField dataField="1" showAll="0"/>
    <pivotField dataField="1" showAll="0"/>
  </pivotFields>
  <rowFields count="1">
    <field x="0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GD.AN" fld="1" baseField="0" baseItem="0"/>
    <dataField name="Sum of GD.ID" fld="2" baseField="0" baseItem="0"/>
    <dataField name="Sum of GD.WA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CF6057D-C838-46D5-83BB-E605CF4EC639}" name="PivotTable4" cacheId="5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D3:E8" firstHeaderRow="1" firstDataRow="1" firstDataCol="1"/>
  <pivotFields count="2">
    <pivotField axis="axisRow" showAll="0">
      <items count="6">
        <item x="1"/>
        <item x="2"/>
        <item x="3"/>
        <item x="4"/>
        <item h="1" x="0"/>
        <item t="default"/>
      </items>
    </pivotField>
    <pivotField dataField="1" showAll="0"/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Sum of GD.AA" fld="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6" cacheId="7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compactData="0" multipleFieldFilters="0">
  <location ref="F3:K54" firstHeaderRow="1" firstDataRow="2" firstDataCol="2"/>
  <pivotFields count="7">
    <pivotField compact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sortType="ascending">
      <items count="10">
        <item x="0"/>
        <item x="4"/>
        <item x="1"/>
        <item x="2"/>
        <item x="6"/>
        <item x="3"/>
        <item x="7"/>
        <item x="5"/>
        <item m="1" x="8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>
      <items count="26">
        <item h="1" x="23"/>
        <item h="1" x="24"/>
        <item x="21"/>
        <item x="22"/>
        <item x="4"/>
        <item x="17"/>
        <item x="18"/>
        <item x="5"/>
        <item x="6"/>
        <item x="7"/>
        <item x="8"/>
        <item x="9"/>
        <item x="10"/>
        <item x="11"/>
        <item x="12"/>
        <item x="19"/>
        <item x="13"/>
        <item x="14"/>
        <item x="20"/>
        <item x="1"/>
        <item x="15"/>
        <item x="2"/>
        <item x="3"/>
        <item x="16"/>
        <item h="1"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ubtotalTop="0" showAll="0">
      <items count="7">
        <item h="1" m="1" x="5"/>
        <item h="1" x="0"/>
        <item x="1"/>
        <item x="2"/>
        <item h="1" x="3"/>
        <item x="4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1"/>
    <field x="3"/>
  </rowFields>
  <rowItems count="50">
    <i>
      <x/>
      <x v="19"/>
    </i>
    <i r="1">
      <x v="21"/>
    </i>
    <i r="1">
      <x v="22"/>
    </i>
    <i t="default">
      <x/>
    </i>
    <i>
      <x v="1"/>
      <x v="6"/>
    </i>
    <i r="1">
      <x v="7"/>
    </i>
    <i r="1">
      <x v="8"/>
    </i>
    <i r="1">
      <x v="17"/>
    </i>
    <i r="1">
      <x v="19"/>
    </i>
    <i t="default">
      <x v="1"/>
    </i>
    <i>
      <x v="2"/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2"/>
    </i>
    <i r="1">
      <x v="13"/>
    </i>
    <i r="1">
      <x v="14"/>
    </i>
    <i r="1">
      <x v="15"/>
    </i>
    <i r="1">
      <x v="17"/>
    </i>
    <i r="1">
      <x v="19"/>
    </i>
    <i r="1">
      <x v="20"/>
    </i>
    <i r="1">
      <x v="21"/>
    </i>
    <i r="1">
      <x v="22"/>
    </i>
    <i r="1">
      <x v="23"/>
    </i>
    <i t="default">
      <x v="2"/>
    </i>
    <i>
      <x v="3"/>
      <x v="15"/>
    </i>
    <i r="1">
      <x v="21"/>
    </i>
    <i r="1">
      <x v="23"/>
    </i>
    <i t="default">
      <x v="3"/>
    </i>
    <i>
      <x v="4"/>
      <x v="20"/>
    </i>
    <i t="default">
      <x v="4"/>
    </i>
    <i>
      <x v="5"/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t="default">
      <x v="5"/>
    </i>
    <i>
      <x v="6"/>
      <x v="20"/>
    </i>
    <i t="default">
      <x v="6"/>
    </i>
    <i t="grand">
      <x/>
    </i>
  </rowItems>
  <colFields count="1">
    <field x="6"/>
  </colFields>
  <colItems count="4">
    <i>
      <x v="2"/>
    </i>
    <i>
      <x v="3"/>
    </i>
    <i>
      <x v="5"/>
    </i>
    <i t="grand">
      <x/>
    </i>
  </colItems>
  <dataFields count="1">
    <dataField name="Sum of Asset Cost" fld="4" baseField="1" baseItem="0"/>
  </dataFields>
  <formats count="7">
    <format dxfId="12">
      <pivotArea outline="0" fieldPosition="0">
        <references count="1">
          <reference field="1" count="1" selected="0" defaultSubtotal="1">
            <x v="0"/>
          </reference>
        </references>
      </pivotArea>
    </format>
    <format dxfId="11">
      <pivotArea dataOnly="0" labelOnly="1" outline="0" fieldPosition="0">
        <references count="1">
          <reference field="1" count="1" defaultSubtotal="1">
            <x v="0"/>
          </reference>
        </references>
      </pivotArea>
    </format>
    <format dxfId="10">
      <pivotArea outline="0" fieldPosition="0">
        <references count="1">
          <reference field="1" count="1" selected="0" defaultSubtotal="1">
            <x v="1"/>
          </reference>
        </references>
      </pivotArea>
    </format>
    <format dxfId="9">
      <pivotArea dataOnly="0" labelOnly="1" outline="0" fieldPosition="0">
        <references count="1">
          <reference field="1" count="1" defaultSubtotal="1">
            <x v="1"/>
          </reference>
        </references>
      </pivotArea>
    </format>
    <format dxfId="8">
      <pivotArea outline="0" fieldPosition="0">
        <references count="1">
          <reference field="1" count="1" selected="0" defaultSubtotal="1">
            <x v="2"/>
          </reference>
        </references>
      </pivotArea>
    </format>
    <format dxfId="7">
      <pivotArea dataOnly="0" labelOnly="1" outline="0" fieldPosition="0">
        <references count="1">
          <reference field="1" count="1" defaultSubtotal="1">
            <x v="2"/>
          </reference>
        </references>
      </pivotArea>
    </format>
    <format dxfId="6">
      <pivotArea outline="0" fieldPosition="0">
        <references count="2">
          <reference field="1" count="1" selected="0" defaultSubtotal="1">
            <x v="5"/>
          </reference>
          <reference field="6" count="0" selected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SubtotalsOnTopDefault="0"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1000000}" name="PivotTable7" cacheId="7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compactData="0" multipleFieldFilters="0">
  <location ref="Y3:AD54" firstHeaderRow="1" firstDataRow="2" firstDataCol="2"/>
  <pivotFields count="7">
    <pivotField compact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sortType="ascending">
      <items count="10">
        <item x="0"/>
        <item x="4"/>
        <item x="1"/>
        <item x="2"/>
        <item x="6"/>
        <item x="3"/>
        <item x="7"/>
        <item x="5"/>
        <item m="1" x="8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>
      <items count="26">
        <item h="1" x="23"/>
        <item h="1" x="24"/>
        <item x="21"/>
        <item x="22"/>
        <item x="4"/>
        <item x="17"/>
        <item x="18"/>
        <item x="5"/>
        <item x="6"/>
        <item x="7"/>
        <item x="8"/>
        <item x="9"/>
        <item x="10"/>
        <item x="11"/>
        <item x="12"/>
        <item x="19"/>
        <item x="13"/>
        <item x="14"/>
        <item x="20"/>
        <item x="1"/>
        <item x="15"/>
        <item x="2"/>
        <item x="3"/>
        <item x="16"/>
        <item h="1"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ubtotalTop="0" showAll="0">
      <items count="7">
        <item h="1" m="1" x="5"/>
        <item h="1" x="0"/>
        <item x="1"/>
        <item x="2"/>
        <item h="1" x="3"/>
        <item x="4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1"/>
    <field x="3"/>
  </rowFields>
  <rowItems count="50">
    <i>
      <x/>
      <x v="19"/>
    </i>
    <i r="1">
      <x v="21"/>
    </i>
    <i r="1">
      <x v="22"/>
    </i>
    <i t="default">
      <x/>
    </i>
    <i>
      <x v="1"/>
      <x v="6"/>
    </i>
    <i r="1">
      <x v="7"/>
    </i>
    <i r="1">
      <x v="8"/>
    </i>
    <i r="1">
      <x v="17"/>
    </i>
    <i r="1">
      <x v="19"/>
    </i>
    <i t="default">
      <x v="1"/>
    </i>
    <i>
      <x v="2"/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2"/>
    </i>
    <i r="1">
      <x v="13"/>
    </i>
    <i r="1">
      <x v="14"/>
    </i>
    <i r="1">
      <x v="15"/>
    </i>
    <i r="1">
      <x v="17"/>
    </i>
    <i r="1">
      <x v="19"/>
    </i>
    <i r="1">
      <x v="20"/>
    </i>
    <i r="1">
      <x v="21"/>
    </i>
    <i r="1">
      <x v="22"/>
    </i>
    <i r="1">
      <x v="23"/>
    </i>
    <i t="default">
      <x v="2"/>
    </i>
    <i>
      <x v="3"/>
      <x v="15"/>
    </i>
    <i r="1">
      <x v="21"/>
    </i>
    <i r="1">
      <x v="23"/>
    </i>
    <i t="default">
      <x v="3"/>
    </i>
    <i>
      <x v="4"/>
      <x v="20"/>
    </i>
    <i t="default">
      <x v="4"/>
    </i>
    <i>
      <x v="5"/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t="default">
      <x v="5"/>
    </i>
    <i>
      <x v="6"/>
      <x v="20"/>
    </i>
    <i t="default">
      <x v="6"/>
    </i>
    <i t="grand">
      <x/>
    </i>
  </rowItems>
  <colFields count="1">
    <field x="6"/>
  </colFields>
  <colItems count="4">
    <i>
      <x v="2"/>
    </i>
    <i>
      <x v="3"/>
    </i>
    <i>
      <x v="5"/>
    </i>
    <i t="grand">
      <x/>
    </i>
  </colItems>
  <dataFields count="1">
    <dataField name="Sum of Reserve" fld="5" baseField="0" baseItem="0"/>
  </dataFields>
  <formats count="7">
    <format dxfId="19">
      <pivotArea outline="0" fieldPosition="0">
        <references count="1">
          <reference field="1" count="1" selected="0" defaultSubtotal="1">
            <x v="0"/>
          </reference>
        </references>
      </pivotArea>
    </format>
    <format dxfId="18">
      <pivotArea dataOnly="0" labelOnly="1" outline="0" fieldPosition="0">
        <references count="1">
          <reference field="1" count="1" defaultSubtotal="1">
            <x v="0"/>
          </reference>
        </references>
      </pivotArea>
    </format>
    <format dxfId="17">
      <pivotArea outline="0" fieldPosition="0">
        <references count="1">
          <reference field="1" count="1" selected="0" defaultSubtotal="1">
            <x v="1"/>
          </reference>
        </references>
      </pivotArea>
    </format>
    <format dxfId="16">
      <pivotArea dataOnly="0" labelOnly="1" outline="0" fieldPosition="0">
        <references count="1">
          <reference field="1" count="1" defaultSubtotal="1">
            <x v="1"/>
          </reference>
        </references>
      </pivotArea>
    </format>
    <format dxfId="15">
      <pivotArea outline="0" fieldPosition="0">
        <references count="1">
          <reference field="1" count="1" selected="0" defaultSubtotal="1">
            <x v="2"/>
          </reference>
        </references>
      </pivotArea>
    </format>
    <format dxfId="14">
      <pivotArea dataOnly="0" labelOnly="1" outline="0" fieldPosition="0">
        <references count="1">
          <reference field="1" count="1" defaultSubtotal="1">
            <x v="2"/>
          </reference>
        </references>
      </pivotArea>
    </format>
    <format dxfId="13">
      <pivotArea outline="0" fieldPosition="0">
        <references count="1">
          <reference field="1" count="1" selected="0" defaultSubtotal="1">
            <x v="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SubtotalsOnTopDefault="0"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1000000}" name="PivotTable9" cacheId="7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compactData="0" multipleFieldFilters="0">
  <location ref="C3:F35" firstHeaderRow="1" firstDataRow="2" firstDataCol="2"/>
  <pivotFields count="7">
    <pivotField compact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sortType="ascending">
      <items count="10">
        <item x="0"/>
        <item x="4"/>
        <item x="1"/>
        <item x="2"/>
        <item x="6"/>
        <item x="3"/>
        <item x="7"/>
        <item x="5"/>
        <item m="1" x="8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>
      <items count="26">
        <item h="1" x="23"/>
        <item h="1" x="24"/>
        <item x="21"/>
        <item x="22"/>
        <item x="4"/>
        <item x="17"/>
        <item x="18"/>
        <item x="5"/>
        <item x="6"/>
        <item x="7"/>
        <item x="8"/>
        <item x="9"/>
        <item x="10"/>
        <item x="11"/>
        <item x="12"/>
        <item x="19"/>
        <item x="13"/>
        <item x="14"/>
        <item x="20"/>
        <item x="1"/>
        <item x="15"/>
        <item x="2"/>
        <item x="3"/>
        <item x="16"/>
        <item h="1"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ubtotalTop="0" showAll="0">
      <items count="7">
        <item h="1" m="1" x="5"/>
        <item x="0"/>
        <item h="1" x="1"/>
        <item h="1" x="2"/>
        <item h="1" x="3"/>
        <item h="1" x="4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1"/>
    <field x="3"/>
  </rowFields>
  <rowItems count="31">
    <i>
      <x/>
      <x v="19"/>
    </i>
    <i r="1">
      <x v="21"/>
    </i>
    <i r="1">
      <x v="22"/>
    </i>
    <i t="default">
      <x/>
    </i>
    <i>
      <x v="2"/>
      <x v="4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6"/>
    </i>
    <i r="1">
      <x v="17"/>
    </i>
    <i r="1">
      <x v="20"/>
    </i>
    <i r="1">
      <x v="21"/>
    </i>
    <i r="1">
      <x v="22"/>
    </i>
    <i r="1">
      <x v="23"/>
    </i>
    <i t="default">
      <x v="2"/>
    </i>
    <i>
      <x v="3"/>
      <x v="12"/>
    </i>
    <i r="1">
      <x v="16"/>
    </i>
    <i r="1">
      <x v="21"/>
    </i>
    <i r="1">
      <x v="23"/>
    </i>
    <i t="default">
      <x v="3"/>
    </i>
    <i>
      <x v="5"/>
      <x v="9"/>
    </i>
    <i r="1">
      <x v="13"/>
    </i>
    <i r="1">
      <x v="19"/>
    </i>
    <i r="1">
      <x v="20"/>
    </i>
    <i t="default">
      <x v="5"/>
    </i>
    <i t="grand">
      <x/>
    </i>
  </rowItems>
  <colFields count="1">
    <field x="6"/>
  </colFields>
  <colItems count="2">
    <i>
      <x v="1"/>
    </i>
    <i t="grand">
      <x/>
    </i>
  </colItems>
  <dataFields count="1">
    <dataField name="Sum of Asset Cost" fld="4" baseField="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SubtotalsOnTopDefault="0"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10" cacheId="7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compactData="0" multipleFieldFilters="0">
  <location ref="J3:M35" firstHeaderRow="1" firstDataRow="2" firstDataCol="2"/>
  <pivotFields count="7">
    <pivotField compact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sortType="ascending">
      <items count="10">
        <item x="0"/>
        <item x="4"/>
        <item x="1"/>
        <item x="2"/>
        <item x="6"/>
        <item x="3"/>
        <item x="7"/>
        <item x="5"/>
        <item m="1" x="8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>
      <items count="26">
        <item h="1" x="23"/>
        <item h="1" x="24"/>
        <item x="21"/>
        <item x="22"/>
        <item x="4"/>
        <item x="17"/>
        <item x="18"/>
        <item x="5"/>
        <item x="6"/>
        <item x="7"/>
        <item x="8"/>
        <item x="9"/>
        <item x="10"/>
        <item x="11"/>
        <item x="12"/>
        <item x="19"/>
        <item x="13"/>
        <item x="14"/>
        <item x="20"/>
        <item x="1"/>
        <item x="15"/>
        <item x="2"/>
        <item x="3"/>
        <item x="16"/>
        <item h="1"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ubtotalTop="0" showAll="0">
      <items count="7">
        <item h="1" m="1" x="5"/>
        <item x="0"/>
        <item h="1" x="1"/>
        <item h="1" x="2"/>
        <item h="1" x="3"/>
        <item h="1" x="4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1"/>
    <field x="3"/>
  </rowFields>
  <rowItems count="31">
    <i>
      <x/>
      <x v="19"/>
    </i>
    <i r="1">
      <x v="21"/>
    </i>
    <i r="1">
      <x v="22"/>
    </i>
    <i t="default">
      <x/>
    </i>
    <i>
      <x v="2"/>
      <x v="4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6"/>
    </i>
    <i r="1">
      <x v="17"/>
    </i>
    <i r="1">
      <x v="20"/>
    </i>
    <i r="1">
      <x v="21"/>
    </i>
    <i r="1">
      <x v="22"/>
    </i>
    <i r="1">
      <x v="23"/>
    </i>
    <i t="default">
      <x v="2"/>
    </i>
    <i>
      <x v="3"/>
      <x v="12"/>
    </i>
    <i r="1">
      <x v="16"/>
    </i>
    <i r="1">
      <x v="21"/>
    </i>
    <i r="1">
      <x v="23"/>
    </i>
    <i t="default">
      <x v="3"/>
    </i>
    <i>
      <x v="5"/>
      <x v="9"/>
    </i>
    <i r="1">
      <x v="13"/>
    </i>
    <i r="1">
      <x v="19"/>
    </i>
    <i r="1">
      <x v="20"/>
    </i>
    <i t="default">
      <x v="5"/>
    </i>
    <i t="grand">
      <x/>
    </i>
  </rowItems>
  <colFields count="1">
    <field x="6"/>
  </colFields>
  <colItems count="2">
    <i>
      <x v="1"/>
    </i>
    <i t="grand">
      <x/>
    </i>
  </colItems>
  <dataFields count="1">
    <dataField name="Sum of Reserve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SubtotalsOnTopDefault="0"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1000000}" name="PivotTable8" cacheId="7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compactData="0" multipleFieldFilters="0">
  <location ref="C3:F45" firstHeaderRow="1" firstDataRow="2" firstDataCol="2"/>
  <pivotFields count="7">
    <pivotField compact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sortType="ascending">
      <items count="10">
        <item x="0"/>
        <item x="4"/>
        <item x="1"/>
        <item x="2"/>
        <item x="6"/>
        <item x="3"/>
        <item x="7"/>
        <item x="5"/>
        <item m="1" x="8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>
      <items count="26">
        <item h="1" x="23"/>
        <item h="1" x="24"/>
        <item x="21"/>
        <item x="22"/>
        <item x="4"/>
        <item x="17"/>
        <item x="18"/>
        <item x="5"/>
        <item x="6"/>
        <item x="7"/>
        <item x="8"/>
        <item x="9"/>
        <item x="10"/>
        <item x="11"/>
        <item x="12"/>
        <item x="19"/>
        <item x="13"/>
        <item x="14"/>
        <item x="20"/>
        <item x="1"/>
        <item x="15"/>
        <item x="2"/>
        <item x="3"/>
        <item x="16"/>
        <item h="1"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ubtotalTop="0" showAll="0">
      <items count="7">
        <item h="1" m="1" x="5"/>
        <item h="1" x="0"/>
        <item h="1" x="1"/>
        <item h="1" x="2"/>
        <item x="3"/>
        <item h="1" x="4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1"/>
    <field x="3"/>
  </rowFields>
  <rowItems count="41">
    <i>
      <x/>
      <x v="21"/>
    </i>
    <i t="default">
      <x/>
    </i>
    <i>
      <x v="1"/>
      <x v="2"/>
    </i>
    <i r="1">
      <x v="3"/>
    </i>
    <i r="1">
      <x v="10"/>
    </i>
    <i r="1">
      <x v="20"/>
    </i>
    <i t="default">
      <x v="1"/>
    </i>
    <i>
      <x v="2"/>
      <x v="4"/>
    </i>
    <i r="1">
      <x v="5"/>
    </i>
    <i r="1">
      <x v="7"/>
    </i>
    <i r="1">
      <x v="8"/>
    </i>
    <i r="1">
      <x v="9"/>
    </i>
    <i r="1">
      <x v="10"/>
    </i>
    <i r="1">
      <x v="11"/>
    </i>
    <i r="1">
      <x v="13"/>
    </i>
    <i r="1">
      <x v="14"/>
    </i>
    <i r="1">
      <x v="16"/>
    </i>
    <i r="1">
      <x v="20"/>
    </i>
    <i r="1">
      <x v="21"/>
    </i>
    <i r="1">
      <x v="22"/>
    </i>
    <i r="1">
      <x v="23"/>
    </i>
    <i t="default">
      <x v="2"/>
    </i>
    <i>
      <x v="3"/>
      <x v="21"/>
    </i>
    <i t="default">
      <x v="3"/>
    </i>
    <i>
      <x v="5"/>
      <x v="9"/>
    </i>
    <i r="1">
      <x v="10"/>
    </i>
    <i r="1">
      <x v="11"/>
    </i>
    <i r="1">
      <x v="12"/>
    </i>
    <i r="1">
      <x v="13"/>
    </i>
    <i r="1">
      <x v="14"/>
    </i>
    <i r="1">
      <x v="16"/>
    </i>
    <i r="1">
      <x v="17"/>
    </i>
    <i r="1">
      <x v="18"/>
    </i>
    <i r="1">
      <x v="20"/>
    </i>
    <i r="1">
      <x v="21"/>
    </i>
    <i r="1">
      <x v="22"/>
    </i>
    <i t="default">
      <x v="5"/>
    </i>
    <i>
      <x v="7"/>
      <x v="12"/>
    </i>
    <i r="1">
      <x v="22"/>
    </i>
    <i t="default">
      <x v="7"/>
    </i>
    <i t="grand">
      <x/>
    </i>
  </rowItems>
  <colFields count="1">
    <field x="6"/>
  </colFields>
  <colItems count="2">
    <i>
      <x v="4"/>
    </i>
    <i t="grand">
      <x/>
    </i>
  </colItems>
  <dataFields count="1">
    <dataField name="Sum of Asset Cost" fld="4" baseField="1" baseItem="0"/>
  </dataFields>
  <formats count="3">
    <format dxfId="2">
      <pivotArea outline="0" fieldPosition="0">
        <references count="2">
          <reference field="1" count="1" selected="0">
            <x v="7"/>
          </reference>
          <reference field="3" count="1" selected="0">
            <x v="12"/>
          </reference>
        </references>
      </pivotArea>
    </format>
    <format dxfId="1">
      <pivotArea dataOnly="0" labelOnly="1" outline="0" offset="IV1" fieldPosition="0">
        <references count="1">
          <reference field="1" count="1">
            <x v="7"/>
          </reference>
        </references>
      </pivotArea>
    </format>
    <format dxfId="0">
      <pivotArea dataOnly="0" labelOnly="1" outline="0" fieldPosition="0">
        <references count="2">
          <reference field="1" count="1" selected="0">
            <x v="7"/>
          </reference>
          <reference field="3" count="1">
            <x v="1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SubtotalsOnTopDefault="0"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PivotTable11" cacheId="7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compactData="0" multipleFieldFilters="0">
  <location ref="J3:M45" firstHeaderRow="1" firstDataRow="2" firstDataCol="2"/>
  <pivotFields count="7">
    <pivotField compact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 sortType="ascending">
      <items count="10">
        <item x="0"/>
        <item x="4"/>
        <item x="1"/>
        <item x="2"/>
        <item x="6"/>
        <item x="3"/>
        <item x="7"/>
        <item x="5"/>
        <item m="1" x="8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ubtotalTop="0" showAll="0">
      <items count="26">
        <item h="1" x="23"/>
        <item h="1" x="24"/>
        <item x="21"/>
        <item x="22"/>
        <item x="4"/>
        <item x="17"/>
        <item x="18"/>
        <item x="5"/>
        <item x="6"/>
        <item x="7"/>
        <item x="8"/>
        <item x="9"/>
        <item x="10"/>
        <item x="11"/>
        <item x="12"/>
        <item x="19"/>
        <item x="13"/>
        <item x="14"/>
        <item x="20"/>
        <item x="1"/>
        <item x="15"/>
        <item x="2"/>
        <item x="3"/>
        <item x="16"/>
        <item h="1"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Col" compact="0" outline="0" subtotalTop="0" showAll="0">
      <items count="7">
        <item h="1" m="1" x="5"/>
        <item h="1" x="0"/>
        <item h="1" x="1"/>
        <item h="1" x="2"/>
        <item x="3"/>
        <item h="1" x="4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1"/>
    <field x="3"/>
  </rowFields>
  <rowItems count="41">
    <i>
      <x/>
      <x v="21"/>
    </i>
    <i t="default">
      <x/>
    </i>
    <i>
      <x v="1"/>
      <x v="2"/>
    </i>
    <i r="1">
      <x v="3"/>
    </i>
    <i r="1">
      <x v="10"/>
    </i>
    <i r="1">
      <x v="20"/>
    </i>
    <i t="default">
      <x v="1"/>
    </i>
    <i>
      <x v="2"/>
      <x v="4"/>
    </i>
    <i r="1">
      <x v="5"/>
    </i>
    <i r="1">
      <x v="7"/>
    </i>
    <i r="1">
      <x v="8"/>
    </i>
    <i r="1">
      <x v="9"/>
    </i>
    <i r="1">
      <x v="10"/>
    </i>
    <i r="1">
      <x v="11"/>
    </i>
    <i r="1">
      <x v="13"/>
    </i>
    <i r="1">
      <x v="14"/>
    </i>
    <i r="1">
      <x v="16"/>
    </i>
    <i r="1">
      <x v="20"/>
    </i>
    <i r="1">
      <x v="21"/>
    </i>
    <i r="1">
      <x v="22"/>
    </i>
    <i r="1">
      <x v="23"/>
    </i>
    <i t="default">
      <x v="2"/>
    </i>
    <i>
      <x v="3"/>
      <x v="21"/>
    </i>
    <i t="default">
      <x v="3"/>
    </i>
    <i>
      <x v="5"/>
      <x v="9"/>
    </i>
    <i r="1">
      <x v="10"/>
    </i>
    <i r="1">
      <x v="11"/>
    </i>
    <i r="1">
      <x v="12"/>
    </i>
    <i r="1">
      <x v="13"/>
    </i>
    <i r="1">
      <x v="14"/>
    </i>
    <i r="1">
      <x v="16"/>
    </i>
    <i r="1">
      <x v="17"/>
    </i>
    <i r="1">
      <x v="18"/>
    </i>
    <i r="1">
      <x v="20"/>
    </i>
    <i r="1">
      <x v="21"/>
    </i>
    <i r="1">
      <x v="22"/>
    </i>
    <i t="default">
      <x v="5"/>
    </i>
    <i>
      <x v="7"/>
      <x v="12"/>
    </i>
    <i r="1">
      <x v="22"/>
    </i>
    <i t="default">
      <x v="7"/>
    </i>
    <i t="grand">
      <x/>
    </i>
  </rowItems>
  <colFields count="1">
    <field x="6"/>
  </colFields>
  <colItems count="2">
    <i>
      <x v="4"/>
    </i>
    <i t="grand">
      <x/>
    </i>
  </colItems>
  <dataFields count="1">
    <dataField name="Sum of Reserve" fld="5" baseField="0" baseItem="0"/>
  </dataFields>
  <formats count="3">
    <format dxfId="5">
      <pivotArea outline="0" fieldPosition="0">
        <references count="2">
          <reference field="1" count="1" selected="0">
            <x v="7"/>
          </reference>
          <reference field="3" count="1" selected="0">
            <x v="12"/>
          </reference>
        </references>
      </pivotArea>
    </format>
    <format dxfId="4">
      <pivotArea dataOnly="0" labelOnly="1" outline="0" offset="IV1" fieldPosition="0">
        <references count="1">
          <reference field="1" count="1">
            <x v="7"/>
          </reference>
        </references>
      </pivotArea>
    </format>
    <format dxfId="3">
      <pivotArea dataOnly="0" labelOnly="1" outline="0" fieldPosition="0">
        <references count="2">
          <reference field="1" count="1" selected="0">
            <x v="7"/>
          </reference>
          <reference field="3" count="1">
            <x v="1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5.xml"/><Relationship Id="rId1" Type="http://schemas.openxmlformats.org/officeDocument/2006/relationships/pivotTable" Target="../pivotTables/pivotTable4.xm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7.xml"/><Relationship Id="rId1" Type="http://schemas.openxmlformats.org/officeDocument/2006/relationships/pivotTable" Target="../pivotTables/pivotTable6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9.xml"/><Relationship Id="rId1" Type="http://schemas.openxmlformats.org/officeDocument/2006/relationships/pivotTable" Target="../pivotTables/pivot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N415"/>
  <sheetViews>
    <sheetView workbookViewId="0">
      <selection activeCell="I8" sqref="I8"/>
    </sheetView>
  </sheetViews>
  <sheetFormatPr defaultRowHeight="15" x14ac:dyDescent="0.25"/>
  <cols>
    <col min="1" max="1" width="40.5703125" bestFit="1" customWidth="1"/>
    <col min="2" max="2" width="67.42578125" bestFit="1" customWidth="1"/>
    <col min="3" max="3" width="14.5703125" bestFit="1" customWidth="1"/>
    <col min="4" max="5" width="13.5703125" bestFit="1" customWidth="1"/>
    <col min="6" max="6" width="14.85546875" bestFit="1" customWidth="1"/>
    <col min="7" max="7" width="2.7109375" style="8" customWidth="1"/>
    <col min="8" max="8" width="39.42578125" bestFit="1" customWidth="1"/>
    <col min="13" max="13" width="12.7109375" bestFit="1" customWidth="1"/>
  </cols>
  <sheetData>
    <row r="1" spans="1:14" x14ac:dyDescent="0.25">
      <c r="B1" t="s">
        <v>0</v>
      </c>
      <c r="H1" s="4" t="s">
        <v>65</v>
      </c>
      <c r="I1" s="4"/>
    </row>
    <row r="2" spans="1:14" x14ac:dyDescent="0.25">
      <c r="K2" s="5" t="s">
        <v>66</v>
      </c>
      <c r="L2" t="s">
        <v>67</v>
      </c>
    </row>
    <row r="3" spans="1:14" x14ac:dyDescent="0.25">
      <c r="B3" t="s">
        <v>1</v>
      </c>
    </row>
    <row r="4" spans="1:14" x14ac:dyDescent="0.25">
      <c r="E4" t="s">
        <v>2</v>
      </c>
      <c r="F4" s="1">
        <v>44531</v>
      </c>
      <c r="H4" t="s">
        <v>68</v>
      </c>
    </row>
    <row r="5" spans="1:14" x14ac:dyDescent="0.25">
      <c r="H5" t="s">
        <v>63</v>
      </c>
    </row>
    <row r="6" spans="1:14" x14ac:dyDescent="0.25">
      <c r="A6" t="s">
        <v>3</v>
      </c>
      <c r="H6" t="s">
        <v>69</v>
      </c>
    </row>
    <row r="7" spans="1:14" x14ac:dyDescent="0.25">
      <c r="A7" t="s">
        <v>4</v>
      </c>
      <c r="B7" t="s">
        <v>5</v>
      </c>
      <c r="H7" t="s">
        <v>70</v>
      </c>
    </row>
    <row r="8" spans="1:14" x14ac:dyDescent="0.25">
      <c r="H8" s="6" t="s">
        <v>71</v>
      </c>
      <c r="I8" s="6"/>
    </row>
    <row r="9" spans="1:14" x14ac:dyDescent="0.25">
      <c r="A9" t="s">
        <v>6</v>
      </c>
    </row>
    <row r="10" spans="1:14" x14ac:dyDescent="0.25">
      <c r="B10" t="s">
        <v>7</v>
      </c>
      <c r="C10" t="s">
        <v>8</v>
      </c>
      <c r="D10" t="s">
        <v>9</v>
      </c>
      <c r="E10" t="s">
        <v>10</v>
      </c>
    </row>
    <row r="11" spans="1:14" x14ac:dyDescent="0.25">
      <c r="A11" t="s">
        <v>11</v>
      </c>
      <c r="H11" s="7" t="s">
        <v>4</v>
      </c>
      <c r="I11" s="7" t="s">
        <v>72</v>
      </c>
      <c r="J11" s="7" t="s">
        <v>5</v>
      </c>
      <c r="K11" s="7" t="s">
        <v>73</v>
      </c>
      <c r="L11" s="7" t="s">
        <v>74</v>
      </c>
      <c r="M11" s="7" t="s">
        <v>75</v>
      </c>
      <c r="N11" s="7" t="s">
        <v>76</v>
      </c>
    </row>
    <row r="12" spans="1:14" hidden="1" x14ac:dyDescent="0.25">
      <c r="A12" t="s">
        <v>12</v>
      </c>
      <c r="H12" t="str">
        <f>IF(LEFT(A12,3)="GD.",A12,H11)</f>
        <v>GD.AA.391100 GENERAL PLANT-COMPUTER</v>
      </c>
      <c r="I12" t="str">
        <f>MID(H12,7,6)</f>
        <v>391100</v>
      </c>
      <c r="J12" t="str">
        <f>IFERROR(IF(_xlfn.NUMBERVALUE(LEFT(A12,6))&gt;=101000,A12,J11),J11)</f>
        <v>GL Account</v>
      </c>
      <c r="K12" t="str">
        <f>IFERROR(IF(A12&lt;=2021,A12,""),"-")</f>
        <v/>
      </c>
      <c r="L12">
        <f>B12</f>
        <v>0</v>
      </c>
      <c r="M12">
        <f>-C12</f>
        <v>0</v>
      </c>
      <c r="N12" t="str">
        <f>LEFT(H12,5)</f>
        <v>GD.AA</v>
      </c>
    </row>
    <row r="13" spans="1:14" hidden="1" x14ac:dyDescent="0.25">
      <c r="A13" t="s">
        <v>13</v>
      </c>
      <c r="H13" t="str">
        <f t="shared" ref="H13:H76" si="0">IF(LEFT(A13,3)="GD.",A13,H12)</f>
        <v>GD.AA.391100 GENERAL PLANT-COMPUTER</v>
      </c>
      <c r="I13" t="str">
        <f t="shared" ref="I13:I76" si="1">MID(H13,7,6)</f>
        <v>391100</v>
      </c>
      <c r="J13" t="str">
        <f t="shared" ref="J13:J76" si="2">IFERROR(IF(_xlfn.NUMBERVALUE(LEFT(A13,6))&gt;=101000,A13,J12),J12)</f>
        <v>101000 PLANT IN SERVICE OWNED</v>
      </c>
      <c r="K13" t="str">
        <f t="shared" ref="K13:K76" si="3">IFERROR(IF(A13&lt;=2021,A13,""),"-")</f>
        <v/>
      </c>
      <c r="L13">
        <f t="shared" ref="L13:L76" si="4">B13</f>
        <v>0</v>
      </c>
      <c r="M13">
        <f t="shared" ref="M13:M76" si="5">-C13</f>
        <v>0</v>
      </c>
      <c r="N13" t="str">
        <f t="shared" ref="N13:N76" si="6">LEFT(H13,5)</f>
        <v>GD.AA</v>
      </c>
    </row>
    <row r="14" spans="1:14" hidden="1" x14ac:dyDescent="0.25">
      <c r="A14" t="s">
        <v>14</v>
      </c>
      <c r="H14" t="str">
        <f t="shared" si="0"/>
        <v>GD.AA.391100 GENERAL PLANT-COMPUTER</v>
      </c>
      <c r="I14" t="str">
        <f t="shared" si="1"/>
        <v>391100</v>
      </c>
      <c r="J14" t="str">
        <f t="shared" si="2"/>
        <v>101000 PLANT IN SERVICE OWNED</v>
      </c>
      <c r="K14" t="str">
        <f t="shared" si="3"/>
        <v/>
      </c>
      <c r="L14">
        <f t="shared" si="4"/>
        <v>0</v>
      </c>
      <c r="M14">
        <f t="shared" si="5"/>
        <v>0</v>
      </c>
      <c r="N14" t="str">
        <f t="shared" si="6"/>
        <v>GD.AA</v>
      </c>
    </row>
    <row r="15" spans="1:14" hidden="1" x14ac:dyDescent="0.25">
      <c r="A15">
        <v>2017</v>
      </c>
      <c r="B15" s="2">
        <v>150873.79999999999</v>
      </c>
      <c r="C15" s="2">
        <v>115322.01</v>
      </c>
      <c r="D15" s="2">
        <v>35551.79</v>
      </c>
      <c r="H15" t="str">
        <f t="shared" si="0"/>
        <v>GD.AA.391100 GENERAL PLANT-COMPUTER</v>
      </c>
      <c r="I15" t="str">
        <f t="shared" si="1"/>
        <v>391100</v>
      </c>
      <c r="J15" t="str">
        <f t="shared" si="2"/>
        <v>101000 PLANT IN SERVICE OWNED</v>
      </c>
      <c r="K15">
        <f t="shared" si="3"/>
        <v>2017</v>
      </c>
      <c r="L15">
        <f t="shared" si="4"/>
        <v>150873.79999999999</v>
      </c>
      <c r="M15">
        <f t="shared" si="5"/>
        <v>-115322.01</v>
      </c>
      <c r="N15" t="str">
        <f t="shared" si="6"/>
        <v>GD.AA</v>
      </c>
    </row>
    <row r="16" spans="1:14" hidden="1" x14ac:dyDescent="0.25">
      <c r="A16">
        <v>2019</v>
      </c>
      <c r="B16" s="2">
        <v>96307.46</v>
      </c>
      <c r="C16" s="2">
        <v>32305.86</v>
      </c>
      <c r="D16" s="2">
        <v>64001.599999999999</v>
      </c>
      <c r="H16" t="str">
        <f t="shared" si="0"/>
        <v>GD.AA.391100 GENERAL PLANT-COMPUTER</v>
      </c>
      <c r="I16" t="str">
        <f t="shared" si="1"/>
        <v>391100</v>
      </c>
      <c r="J16" t="str">
        <f t="shared" si="2"/>
        <v>101000 PLANT IN SERVICE OWNED</v>
      </c>
      <c r="K16">
        <f t="shared" si="3"/>
        <v>2019</v>
      </c>
      <c r="L16">
        <f t="shared" si="4"/>
        <v>96307.46</v>
      </c>
      <c r="M16">
        <f t="shared" si="5"/>
        <v>-32305.86</v>
      </c>
      <c r="N16" t="str">
        <f t="shared" si="6"/>
        <v>GD.AA</v>
      </c>
    </row>
    <row r="17" spans="1:14" hidden="1" x14ac:dyDescent="0.25">
      <c r="A17">
        <v>2020</v>
      </c>
      <c r="B17" s="2">
        <v>74359.63</v>
      </c>
      <c r="C17" s="2">
        <v>16189.01</v>
      </c>
      <c r="D17" s="2">
        <v>58170.62</v>
      </c>
      <c r="H17" t="str">
        <f t="shared" si="0"/>
        <v>GD.AA.391100 GENERAL PLANT-COMPUTER</v>
      </c>
      <c r="I17" t="str">
        <f t="shared" si="1"/>
        <v>391100</v>
      </c>
      <c r="J17" t="str">
        <f t="shared" si="2"/>
        <v>101000 PLANT IN SERVICE OWNED</v>
      </c>
      <c r="K17">
        <f t="shared" si="3"/>
        <v>2020</v>
      </c>
      <c r="L17">
        <f t="shared" si="4"/>
        <v>74359.63</v>
      </c>
      <c r="M17">
        <f t="shared" si="5"/>
        <v>-16189.01</v>
      </c>
      <c r="N17" t="str">
        <f t="shared" si="6"/>
        <v>GD.AA</v>
      </c>
    </row>
    <row r="18" spans="1:14" hidden="1" x14ac:dyDescent="0.25">
      <c r="A18" t="s">
        <v>15</v>
      </c>
      <c r="B18" s="2">
        <v>321540.89</v>
      </c>
      <c r="C18" s="2">
        <v>163816.88</v>
      </c>
      <c r="D18" s="2">
        <v>157724.01</v>
      </c>
      <c r="H18" t="str">
        <f t="shared" si="0"/>
        <v>GD.AA.391100 GENERAL PLANT-COMPUTER</v>
      </c>
      <c r="I18" t="str">
        <f t="shared" si="1"/>
        <v>391100</v>
      </c>
      <c r="J18" t="str">
        <f t="shared" si="2"/>
        <v>101000 PLANT IN SERVICE OWNED</v>
      </c>
      <c r="K18" t="str">
        <f t="shared" si="3"/>
        <v/>
      </c>
      <c r="L18">
        <f t="shared" si="4"/>
        <v>321540.89</v>
      </c>
      <c r="M18">
        <f t="shared" si="5"/>
        <v>-163816.88</v>
      </c>
      <c r="N18" t="str">
        <f t="shared" si="6"/>
        <v>GD.AA</v>
      </c>
    </row>
    <row r="19" spans="1:14" hidden="1" x14ac:dyDescent="0.25">
      <c r="A19" t="s">
        <v>16</v>
      </c>
      <c r="B19" s="2">
        <v>321540.89</v>
      </c>
      <c r="C19" s="2">
        <v>163816.88</v>
      </c>
      <c r="D19" s="2">
        <v>157724.01</v>
      </c>
      <c r="H19" t="str">
        <f t="shared" si="0"/>
        <v>GD.AA.391100 GENERAL PLANT-COMPUTER</v>
      </c>
      <c r="I19" t="str">
        <f t="shared" si="1"/>
        <v>391100</v>
      </c>
      <c r="J19" t="str">
        <f t="shared" si="2"/>
        <v>101000 PLANT IN SERVICE OWNED</v>
      </c>
      <c r="K19" t="str">
        <f t="shared" si="3"/>
        <v/>
      </c>
      <c r="L19">
        <f t="shared" si="4"/>
        <v>321540.89</v>
      </c>
      <c r="M19">
        <f t="shared" si="5"/>
        <v>-163816.88</v>
      </c>
      <c r="N19" t="str">
        <f t="shared" si="6"/>
        <v>GD.AA</v>
      </c>
    </row>
    <row r="20" spans="1:14" hidden="1" x14ac:dyDescent="0.25">
      <c r="A20" t="s">
        <v>17</v>
      </c>
      <c r="B20" s="2">
        <v>321540.89</v>
      </c>
      <c r="C20" s="2">
        <v>163816.88</v>
      </c>
      <c r="D20" s="2">
        <v>157724.01</v>
      </c>
      <c r="H20" t="str">
        <f t="shared" si="0"/>
        <v>GD.AA.391100 GENERAL PLANT-COMPUTER</v>
      </c>
      <c r="I20" t="str">
        <f t="shared" si="1"/>
        <v>391100</v>
      </c>
      <c r="J20" t="str">
        <f t="shared" si="2"/>
        <v>101000 PLANT IN SERVICE OWNED</v>
      </c>
      <c r="K20" t="str">
        <f t="shared" si="3"/>
        <v/>
      </c>
      <c r="L20">
        <f t="shared" si="4"/>
        <v>321540.89</v>
      </c>
      <c r="M20">
        <f t="shared" si="5"/>
        <v>-163816.88</v>
      </c>
      <c r="N20" t="str">
        <f t="shared" si="6"/>
        <v>GD.AA</v>
      </c>
    </row>
    <row r="21" spans="1:14" hidden="1" x14ac:dyDescent="0.25">
      <c r="A21" t="s">
        <v>18</v>
      </c>
      <c r="H21" t="str">
        <f t="shared" si="0"/>
        <v>GD.AA.391100-AFC-GENERAL PLANT-COMP</v>
      </c>
      <c r="I21" t="str">
        <f t="shared" si="1"/>
        <v>391100</v>
      </c>
      <c r="J21" t="str">
        <f t="shared" si="2"/>
        <v>101000 PLANT IN SERVICE OWNED</v>
      </c>
      <c r="K21" t="str">
        <f t="shared" si="3"/>
        <v/>
      </c>
      <c r="L21">
        <f t="shared" si="4"/>
        <v>0</v>
      </c>
      <c r="M21">
        <f t="shared" si="5"/>
        <v>0</v>
      </c>
      <c r="N21" t="str">
        <f t="shared" si="6"/>
        <v>GD.AA</v>
      </c>
    </row>
    <row r="22" spans="1:14" hidden="1" x14ac:dyDescent="0.25">
      <c r="A22" t="s">
        <v>19</v>
      </c>
      <c r="H22" t="str">
        <f t="shared" si="0"/>
        <v>GD.AA.391100-AFC-GENERAL PLANT-COMP</v>
      </c>
      <c r="I22" t="str">
        <f t="shared" si="1"/>
        <v>391100</v>
      </c>
      <c r="J22" t="str">
        <f t="shared" si="2"/>
        <v>182332 REG ASSET - AFUDC (PIS)</v>
      </c>
      <c r="K22" t="str">
        <f t="shared" si="3"/>
        <v/>
      </c>
      <c r="L22">
        <f t="shared" si="4"/>
        <v>0</v>
      </c>
      <c r="M22">
        <f t="shared" si="5"/>
        <v>0</v>
      </c>
      <c r="N22" t="str">
        <f t="shared" si="6"/>
        <v>GD.AA</v>
      </c>
    </row>
    <row r="23" spans="1:14" hidden="1" x14ac:dyDescent="0.25">
      <c r="A23" t="s">
        <v>14</v>
      </c>
      <c r="H23" t="str">
        <f t="shared" si="0"/>
        <v>GD.AA.391100-AFC-GENERAL PLANT-COMP</v>
      </c>
      <c r="I23" t="str">
        <f t="shared" si="1"/>
        <v>391100</v>
      </c>
      <c r="J23" t="str">
        <f t="shared" si="2"/>
        <v>182332 REG ASSET - AFUDC (PIS)</v>
      </c>
      <c r="K23" t="str">
        <f t="shared" si="3"/>
        <v/>
      </c>
      <c r="L23">
        <f t="shared" si="4"/>
        <v>0</v>
      </c>
      <c r="M23">
        <f t="shared" si="5"/>
        <v>0</v>
      </c>
      <c r="N23" t="str">
        <f t="shared" si="6"/>
        <v>GD.AA</v>
      </c>
    </row>
    <row r="24" spans="1:14" hidden="1" x14ac:dyDescent="0.25">
      <c r="A24">
        <v>2017</v>
      </c>
      <c r="B24" s="2">
        <v>10089.459999999999</v>
      </c>
      <c r="C24" s="2">
        <v>7504.78</v>
      </c>
      <c r="D24" s="2">
        <v>2584.6799999999998</v>
      </c>
      <c r="H24" t="str">
        <f t="shared" si="0"/>
        <v>GD.AA.391100-AFC-GENERAL PLANT-COMP</v>
      </c>
      <c r="I24" t="str">
        <f t="shared" si="1"/>
        <v>391100</v>
      </c>
      <c r="J24" t="str">
        <f t="shared" si="2"/>
        <v>182332 REG ASSET - AFUDC (PIS)</v>
      </c>
      <c r="K24">
        <f t="shared" si="3"/>
        <v>2017</v>
      </c>
      <c r="L24">
        <f t="shared" si="4"/>
        <v>10089.459999999999</v>
      </c>
      <c r="M24">
        <f t="shared" si="5"/>
        <v>-7504.78</v>
      </c>
      <c r="N24" t="str">
        <f t="shared" si="6"/>
        <v>GD.AA</v>
      </c>
    </row>
    <row r="25" spans="1:14" hidden="1" x14ac:dyDescent="0.25">
      <c r="A25">
        <v>2019</v>
      </c>
      <c r="B25" s="2">
        <v>649.79</v>
      </c>
      <c r="C25" s="2">
        <v>208.31</v>
      </c>
      <c r="D25" s="2">
        <v>441.48</v>
      </c>
      <c r="H25" t="str">
        <f t="shared" si="0"/>
        <v>GD.AA.391100-AFC-GENERAL PLANT-COMP</v>
      </c>
      <c r="I25" t="str">
        <f t="shared" si="1"/>
        <v>391100</v>
      </c>
      <c r="J25" t="str">
        <f t="shared" si="2"/>
        <v>182332 REG ASSET - AFUDC (PIS)</v>
      </c>
      <c r="K25">
        <f t="shared" si="3"/>
        <v>2019</v>
      </c>
      <c r="L25">
        <f t="shared" si="4"/>
        <v>649.79</v>
      </c>
      <c r="M25">
        <f t="shared" si="5"/>
        <v>-208.31</v>
      </c>
      <c r="N25" t="str">
        <f t="shared" si="6"/>
        <v>GD.AA</v>
      </c>
    </row>
    <row r="26" spans="1:14" hidden="1" x14ac:dyDescent="0.25">
      <c r="A26">
        <v>2020</v>
      </c>
      <c r="B26" s="2">
        <v>1061.1099999999999</v>
      </c>
      <c r="C26" s="2">
        <v>223.32</v>
      </c>
      <c r="D26" s="2">
        <v>837.79</v>
      </c>
      <c r="H26" t="str">
        <f t="shared" si="0"/>
        <v>GD.AA.391100-AFC-GENERAL PLANT-COMP</v>
      </c>
      <c r="I26" t="str">
        <f t="shared" si="1"/>
        <v>391100</v>
      </c>
      <c r="J26" t="str">
        <f t="shared" si="2"/>
        <v>182332 REG ASSET - AFUDC (PIS)</v>
      </c>
      <c r="K26">
        <f t="shared" si="3"/>
        <v>2020</v>
      </c>
      <c r="L26">
        <f t="shared" si="4"/>
        <v>1061.1099999999999</v>
      </c>
      <c r="M26">
        <f t="shared" si="5"/>
        <v>-223.32</v>
      </c>
      <c r="N26" t="str">
        <f t="shared" si="6"/>
        <v>GD.AA</v>
      </c>
    </row>
    <row r="27" spans="1:14" hidden="1" x14ac:dyDescent="0.25">
      <c r="A27" t="s">
        <v>15</v>
      </c>
      <c r="B27" s="2">
        <v>11800.36</v>
      </c>
      <c r="C27" s="2">
        <v>7936.41</v>
      </c>
      <c r="D27" s="2">
        <v>3863.95</v>
      </c>
      <c r="H27" t="str">
        <f t="shared" si="0"/>
        <v>GD.AA.391100-AFC-GENERAL PLANT-COMP</v>
      </c>
      <c r="I27" t="str">
        <f t="shared" si="1"/>
        <v>391100</v>
      </c>
      <c r="J27" t="str">
        <f t="shared" si="2"/>
        <v>182332 REG ASSET - AFUDC (PIS)</v>
      </c>
      <c r="K27" t="str">
        <f t="shared" si="3"/>
        <v/>
      </c>
      <c r="L27">
        <f t="shared" si="4"/>
        <v>11800.36</v>
      </c>
      <c r="M27">
        <f t="shared" si="5"/>
        <v>-7936.41</v>
      </c>
      <c r="N27" t="str">
        <f t="shared" si="6"/>
        <v>GD.AA</v>
      </c>
    </row>
    <row r="28" spans="1:14" hidden="1" x14ac:dyDescent="0.25">
      <c r="A28" t="s">
        <v>16</v>
      </c>
      <c r="B28" s="2">
        <v>11800.36</v>
      </c>
      <c r="C28" s="2">
        <v>7936.41</v>
      </c>
      <c r="D28" s="2">
        <v>3863.95</v>
      </c>
      <c r="H28" t="str">
        <f t="shared" si="0"/>
        <v>GD.AA.391100-AFC-GENERAL PLANT-COMP</v>
      </c>
      <c r="I28" t="str">
        <f t="shared" si="1"/>
        <v>391100</v>
      </c>
      <c r="J28" t="str">
        <f t="shared" si="2"/>
        <v>182332 REG ASSET - AFUDC (PIS)</v>
      </c>
      <c r="K28" t="str">
        <f t="shared" si="3"/>
        <v/>
      </c>
      <c r="L28">
        <f t="shared" si="4"/>
        <v>11800.36</v>
      </c>
      <c r="M28">
        <f t="shared" si="5"/>
        <v>-7936.41</v>
      </c>
      <c r="N28" t="str">
        <f t="shared" si="6"/>
        <v>GD.AA</v>
      </c>
    </row>
    <row r="29" spans="1:14" hidden="1" x14ac:dyDescent="0.25">
      <c r="A29" t="s">
        <v>17</v>
      </c>
      <c r="B29" s="2">
        <v>11800.36</v>
      </c>
      <c r="C29" s="2">
        <v>7936.41</v>
      </c>
      <c r="D29" s="2">
        <v>3863.95</v>
      </c>
      <c r="H29" t="str">
        <f t="shared" si="0"/>
        <v>GD.AA.391100-AFC-GENERAL PLANT-COMP</v>
      </c>
      <c r="I29" t="str">
        <f t="shared" si="1"/>
        <v>391100</v>
      </c>
      <c r="J29" t="str">
        <f t="shared" si="2"/>
        <v>182332 REG ASSET - AFUDC (PIS)</v>
      </c>
      <c r="K29" t="str">
        <f t="shared" si="3"/>
        <v/>
      </c>
      <c r="L29">
        <f t="shared" si="4"/>
        <v>11800.36</v>
      </c>
      <c r="M29">
        <f t="shared" si="5"/>
        <v>-7936.41</v>
      </c>
      <c r="N29" t="str">
        <f t="shared" si="6"/>
        <v>GD.AA</v>
      </c>
    </row>
    <row r="30" spans="1:14" hidden="1" x14ac:dyDescent="0.25">
      <c r="A30" t="s">
        <v>20</v>
      </c>
      <c r="H30" t="str">
        <f t="shared" si="0"/>
        <v>GD.AA.394000 GENERAL PLANT-TOOLS, S</v>
      </c>
      <c r="I30" t="str">
        <f t="shared" si="1"/>
        <v>394000</v>
      </c>
      <c r="J30" t="str">
        <f t="shared" si="2"/>
        <v>182332 REG ASSET - AFUDC (PIS)</v>
      </c>
      <c r="K30" t="str">
        <f t="shared" si="3"/>
        <v/>
      </c>
      <c r="L30">
        <f t="shared" si="4"/>
        <v>0</v>
      </c>
      <c r="M30">
        <f t="shared" si="5"/>
        <v>0</v>
      </c>
      <c r="N30" t="str">
        <f t="shared" si="6"/>
        <v>GD.AA</v>
      </c>
    </row>
    <row r="31" spans="1:14" hidden="1" x14ac:dyDescent="0.25">
      <c r="A31" t="s">
        <v>13</v>
      </c>
      <c r="H31" t="str">
        <f t="shared" si="0"/>
        <v>GD.AA.394000 GENERAL PLANT-TOOLS, S</v>
      </c>
      <c r="I31" t="str">
        <f t="shared" si="1"/>
        <v>394000</v>
      </c>
      <c r="J31" t="str">
        <f t="shared" si="2"/>
        <v>101000 PLANT IN SERVICE OWNED</v>
      </c>
      <c r="K31" t="str">
        <f t="shared" si="3"/>
        <v/>
      </c>
      <c r="L31">
        <f t="shared" si="4"/>
        <v>0</v>
      </c>
      <c r="M31">
        <f t="shared" si="5"/>
        <v>0</v>
      </c>
      <c r="N31" t="str">
        <f t="shared" si="6"/>
        <v>GD.AA</v>
      </c>
    </row>
    <row r="32" spans="1:14" hidden="1" x14ac:dyDescent="0.25">
      <c r="A32" t="s">
        <v>21</v>
      </c>
      <c r="H32" t="str">
        <f t="shared" si="0"/>
        <v>GD.AA.394000 GENERAL PLANT-TOOLS, S</v>
      </c>
      <c r="I32" t="str">
        <f t="shared" si="1"/>
        <v>394000</v>
      </c>
      <c r="J32" t="str">
        <f t="shared" si="2"/>
        <v>101000 PLANT IN SERVICE OWNED</v>
      </c>
      <c r="K32" t="str">
        <f t="shared" si="3"/>
        <v/>
      </c>
      <c r="L32">
        <f t="shared" si="4"/>
        <v>0</v>
      </c>
      <c r="M32">
        <f t="shared" si="5"/>
        <v>0</v>
      </c>
      <c r="N32" t="str">
        <f t="shared" si="6"/>
        <v>GD.AA</v>
      </c>
    </row>
    <row r="33" spans="1:14" hidden="1" x14ac:dyDescent="0.25">
      <c r="A33">
        <v>2002</v>
      </c>
      <c r="B33" s="2">
        <v>20727.97</v>
      </c>
      <c r="C33" s="2">
        <v>20440.96</v>
      </c>
      <c r="D33" s="2">
        <v>287.01</v>
      </c>
      <c r="H33" t="str">
        <f t="shared" si="0"/>
        <v>GD.AA.394000 GENERAL PLANT-TOOLS, S</v>
      </c>
      <c r="I33" t="str">
        <f t="shared" si="1"/>
        <v>394000</v>
      </c>
      <c r="J33" t="str">
        <f t="shared" si="2"/>
        <v>101000 PLANT IN SERVICE OWNED</v>
      </c>
      <c r="K33">
        <f t="shared" si="3"/>
        <v>2002</v>
      </c>
      <c r="L33">
        <f t="shared" si="4"/>
        <v>20727.97</v>
      </c>
      <c r="M33">
        <f t="shared" si="5"/>
        <v>-20440.96</v>
      </c>
      <c r="N33" t="str">
        <f t="shared" si="6"/>
        <v>GD.AA</v>
      </c>
    </row>
    <row r="34" spans="1:14" hidden="1" x14ac:dyDescent="0.25">
      <c r="A34">
        <v>2005</v>
      </c>
      <c r="B34" s="2">
        <v>57361.38</v>
      </c>
      <c r="C34" s="2">
        <v>50529.54</v>
      </c>
      <c r="D34" s="2">
        <v>6831.84</v>
      </c>
      <c r="H34" t="str">
        <f t="shared" si="0"/>
        <v>GD.AA.394000 GENERAL PLANT-TOOLS, S</v>
      </c>
      <c r="I34" t="str">
        <f t="shared" si="1"/>
        <v>394000</v>
      </c>
      <c r="J34" t="str">
        <f t="shared" si="2"/>
        <v>101000 PLANT IN SERVICE OWNED</v>
      </c>
      <c r="K34">
        <f t="shared" si="3"/>
        <v>2005</v>
      </c>
      <c r="L34">
        <f t="shared" si="4"/>
        <v>57361.38</v>
      </c>
      <c r="M34">
        <f t="shared" si="5"/>
        <v>-50529.54</v>
      </c>
      <c r="N34" t="str">
        <f t="shared" si="6"/>
        <v>GD.AA</v>
      </c>
    </row>
    <row r="35" spans="1:14" hidden="1" x14ac:dyDescent="0.25">
      <c r="A35">
        <v>2006</v>
      </c>
      <c r="B35" s="2">
        <v>217295.52</v>
      </c>
      <c r="C35" s="2">
        <v>182185.27</v>
      </c>
      <c r="D35" s="2">
        <v>35110.25</v>
      </c>
      <c r="H35" t="str">
        <f t="shared" si="0"/>
        <v>GD.AA.394000 GENERAL PLANT-TOOLS, S</v>
      </c>
      <c r="I35" t="str">
        <f t="shared" si="1"/>
        <v>394000</v>
      </c>
      <c r="J35" t="str">
        <f t="shared" si="2"/>
        <v>101000 PLANT IN SERVICE OWNED</v>
      </c>
      <c r="K35">
        <f t="shared" si="3"/>
        <v>2006</v>
      </c>
      <c r="L35">
        <f t="shared" si="4"/>
        <v>217295.52</v>
      </c>
      <c r="M35">
        <f t="shared" si="5"/>
        <v>-182185.27</v>
      </c>
      <c r="N35" t="str">
        <f t="shared" si="6"/>
        <v>GD.AA</v>
      </c>
    </row>
    <row r="36" spans="1:14" hidden="1" x14ac:dyDescent="0.25">
      <c r="A36">
        <v>2007</v>
      </c>
      <c r="B36" s="2">
        <v>119617.16</v>
      </c>
      <c r="C36" s="2">
        <v>94836.79</v>
      </c>
      <c r="D36" s="2">
        <v>24780.37</v>
      </c>
      <c r="H36" t="str">
        <f t="shared" si="0"/>
        <v>GD.AA.394000 GENERAL PLANT-TOOLS, S</v>
      </c>
      <c r="I36" t="str">
        <f t="shared" si="1"/>
        <v>394000</v>
      </c>
      <c r="J36" t="str">
        <f t="shared" si="2"/>
        <v>101000 PLANT IN SERVICE OWNED</v>
      </c>
      <c r="K36">
        <f t="shared" si="3"/>
        <v>2007</v>
      </c>
      <c r="L36">
        <f t="shared" si="4"/>
        <v>119617.16</v>
      </c>
      <c r="M36">
        <f t="shared" si="5"/>
        <v>-94836.79</v>
      </c>
      <c r="N36" t="str">
        <f t="shared" si="6"/>
        <v>GD.AA</v>
      </c>
    </row>
    <row r="37" spans="1:14" hidden="1" x14ac:dyDescent="0.25">
      <c r="A37">
        <v>2008</v>
      </c>
      <c r="B37" s="2">
        <v>409473.9</v>
      </c>
      <c r="C37" s="2">
        <v>304850.55</v>
      </c>
      <c r="D37" s="2">
        <v>104623.35</v>
      </c>
      <c r="H37" t="str">
        <f t="shared" si="0"/>
        <v>GD.AA.394000 GENERAL PLANT-TOOLS, S</v>
      </c>
      <c r="I37" t="str">
        <f t="shared" si="1"/>
        <v>394000</v>
      </c>
      <c r="J37" t="str">
        <f t="shared" si="2"/>
        <v>101000 PLANT IN SERVICE OWNED</v>
      </c>
      <c r="K37">
        <f t="shared" si="3"/>
        <v>2008</v>
      </c>
      <c r="L37">
        <f t="shared" si="4"/>
        <v>409473.9</v>
      </c>
      <c r="M37">
        <f t="shared" si="5"/>
        <v>-304850.55</v>
      </c>
      <c r="N37" t="str">
        <f t="shared" si="6"/>
        <v>GD.AA</v>
      </c>
    </row>
    <row r="38" spans="1:14" hidden="1" x14ac:dyDescent="0.25">
      <c r="A38">
        <v>2009</v>
      </c>
      <c r="B38" s="2">
        <v>165720.59</v>
      </c>
      <c r="C38" s="2">
        <v>114967.88</v>
      </c>
      <c r="D38" s="2">
        <v>50752.71</v>
      </c>
      <c r="H38" t="str">
        <f t="shared" si="0"/>
        <v>GD.AA.394000 GENERAL PLANT-TOOLS, S</v>
      </c>
      <c r="I38" t="str">
        <f t="shared" si="1"/>
        <v>394000</v>
      </c>
      <c r="J38" t="str">
        <f t="shared" si="2"/>
        <v>101000 PLANT IN SERVICE OWNED</v>
      </c>
      <c r="K38">
        <f t="shared" si="3"/>
        <v>2009</v>
      </c>
      <c r="L38">
        <f t="shared" si="4"/>
        <v>165720.59</v>
      </c>
      <c r="M38">
        <f t="shared" si="5"/>
        <v>-114967.88</v>
      </c>
      <c r="N38" t="str">
        <f t="shared" si="6"/>
        <v>GD.AA</v>
      </c>
    </row>
    <row r="39" spans="1:14" hidden="1" x14ac:dyDescent="0.25">
      <c r="A39">
        <v>2010</v>
      </c>
      <c r="B39" s="2">
        <v>102657.24</v>
      </c>
      <c r="C39" s="2">
        <v>65797.56</v>
      </c>
      <c r="D39" s="2">
        <v>36859.68</v>
      </c>
      <c r="H39" t="str">
        <f t="shared" si="0"/>
        <v>GD.AA.394000 GENERAL PLANT-TOOLS, S</v>
      </c>
      <c r="I39" t="str">
        <f t="shared" si="1"/>
        <v>394000</v>
      </c>
      <c r="J39" t="str">
        <f t="shared" si="2"/>
        <v>101000 PLANT IN SERVICE OWNED</v>
      </c>
      <c r="K39">
        <f t="shared" si="3"/>
        <v>2010</v>
      </c>
      <c r="L39">
        <f t="shared" si="4"/>
        <v>102657.24</v>
      </c>
      <c r="M39">
        <f t="shared" si="5"/>
        <v>-65797.56</v>
      </c>
      <c r="N39" t="str">
        <f t="shared" si="6"/>
        <v>GD.AA</v>
      </c>
    </row>
    <row r="40" spans="1:14" hidden="1" x14ac:dyDescent="0.25">
      <c r="A40">
        <v>2011</v>
      </c>
      <c r="B40" s="2">
        <v>25733.41</v>
      </c>
      <c r="C40" s="2">
        <v>15091.15</v>
      </c>
      <c r="D40" s="2">
        <v>10642.26</v>
      </c>
      <c r="H40" t="str">
        <f t="shared" si="0"/>
        <v>GD.AA.394000 GENERAL PLANT-TOOLS, S</v>
      </c>
      <c r="I40" t="str">
        <f t="shared" si="1"/>
        <v>394000</v>
      </c>
      <c r="J40" t="str">
        <f t="shared" si="2"/>
        <v>101000 PLANT IN SERVICE OWNED</v>
      </c>
      <c r="K40">
        <f t="shared" si="3"/>
        <v>2011</v>
      </c>
      <c r="L40">
        <f t="shared" si="4"/>
        <v>25733.41</v>
      </c>
      <c r="M40">
        <f t="shared" si="5"/>
        <v>-15091.15</v>
      </c>
      <c r="N40" t="str">
        <f t="shared" si="6"/>
        <v>GD.AA</v>
      </c>
    </row>
    <row r="41" spans="1:14" hidden="1" x14ac:dyDescent="0.25">
      <c r="A41">
        <v>2012</v>
      </c>
      <c r="B41" s="2">
        <v>202171.14</v>
      </c>
      <c r="C41" s="2">
        <v>107270.03</v>
      </c>
      <c r="D41" s="2">
        <v>94901.11</v>
      </c>
      <c r="H41" t="str">
        <f t="shared" si="0"/>
        <v>GD.AA.394000 GENERAL PLANT-TOOLS, S</v>
      </c>
      <c r="I41" t="str">
        <f t="shared" si="1"/>
        <v>394000</v>
      </c>
      <c r="J41" t="str">
        <f t="shared" si="2"/>
        <v>101000 PLANT IN SERVICE OWNED</v>
      </c>
      <c r="K41">
        <f t="shared" si="3"/>
        <v>2012</v>
      </c>
      <c r="L41">
        <f t="shared" si="4"/>
        <v>202171.14</v>
      </c>
      <c r="M41">
        <f t="shared" si="5"/>
        <v>-107270.03</v>
      </c>
      <c r="N41" t="str">
        <f t="shared" si="6"/>
        <v>GD.AA</v>
      </c>
    </row>
    <row r="42" spans="1:14" hidden="1" x14ac:dyDescent="0.25">
      <c r="A42">
        <v>2014</v>
      </c>
      <c r="B42" s="2">
        <v>958195.8</v>
      </c>
      <c r="C42" s="2">
        <v>398846.33</v>
      </c>
      <c r="D42" s="2">
        <v>559349.47</v>
      </c>
      <c r="H42" t="str">
        <f t="shared" si="0"/>
        <v>GD.AA.394000 GENERAL PLANT-TOOLS, S</v>
      </c>
      <c r="I42" t="str">
        <f t="shared" si="1"/>
        <v>394000</v>
      </c>
      <c r="J42" t="str">
        <f t="shared" si="2"/>
        <v>101000 PLANT IN SERVICE OWNED</v>
      </c>
      <c r="K42">
        <f t="shared" si="3"/>
        <v>2014</v>
      </c>
      <c r="L42">
        <f t="shared" si="4"/>
        <v>958195.8</v>
      </c>
      <c r="M42">
        <f t="shared" si="5"/>
        <v>-398846.33</v>
      </c>
      <c r="N42" t="str">
        <f t="shared" si="6"/>
        <v>GD.AA</v>
      </c>
    </row>
    <row r="43" spans="1:14" hidden="1" x14ac:dyDescent="0.25">
      <c r="A43">
        <v>2015</v>
      </c>
      <c r="B43" s="2">
        <v>339761.55</v>
      </c>
      <c r="C43" s="2">
        <v>121790.84</v>
      </c>
      <c r="D43" s="2">
        <v>217970.71</v>
      </c>
      <c r="H43" t="str">
        <f t="shared" si="0"/>
        <v>GD.AA.394000 GENERAL PLANT-TOOLS, S</v>
      </c>
      <c r="I43" t="str">
        <f t="shared" si="1"/>
        <v>394000</v>
      </c>
      <c r="J43" t="str">
        <f t="shared" si="2"/>
        <v>101000 PLANT IN SERVICE OWNED</v>
      </c>
      <c r="K43">
        <f t="shared" si="3"/>
        <v>2015</v>
      </c>
      <c r="L43">
        <f t="shared" si="4"/>
        <v>339761.55</v>
      </c>
      <c r="M43">
        <f t="shared" si="5"/>
        <v>-121790.84</v>
      </c>
      <c r="N43" t="str">
        <f t="shared" si="6"/>
        <v>GD.AA</v>
      </c>
    </row>
    <row r="44" spans="1:14" hidden="1" x14ac:dyDescent="0.25">
      <c r="A44">
        <v>2018</v>
      </c>
      <c r="B44" s="2">
        <v>1520943.38</v>
      </c>
      <c r="C44" s="2">
        <v>284199.27</v>
      </c>
      <c r="D44" s="2">
        <v>1236744.1100000001</v>
      </c>
      <c r="H44" t="str">
        <f t="shared" si="0"/>
        <v>GD.AA.394000 GENERAL PLANT-TOOLS, S</v>
      </c>
      <c r="I44" t="str">
        <f t="shared" si="1"/>
        <v>394000</v>
      </c>
      <c r="J44" t="str">
        <f t="shared" si="2"/>
        <v>101000 PLANT IN SERVICE OWNED</v>
      </c>
      <c r="K44">
        <f t="shared" si="3"/>
        <v>2018</v>
      </c>
      <c r="L44">
        <f t="shared" si="4"/>
        <v>1520943.38</v>
      </c>
      <c r="M44">
        <f t="shared" si="5"/>
        <v>-284199.27</v>
      </c>
      <c r="N44" t="str">
        <f t="shared" si="6"/>
        <v>GD.AA</v>
      </c>
    </row>
    <row r="45" spans="1:14" hidden="1" x14ac:dyDescent="0.25">
      <c r="A45">
        <v>2019</v>
      </c>
      <c r="B45" s="2">
        <v>873427.57</v>
      </c>
      <c r="C45" s="2">
        <v>114782.59</v>
      </c>
      <c r="D45" s="2">
        <v>758644.98</v>
      </c>
      <c r="H45" t="str">
        <f t="shared" si="0"/>
        <v>GD.AA.394000 GENERAL PLANT-TOOLS, S</v>
      </c>
      <c r="I45" t="str">
        <f t="shared" si="1"/>
        <v>394000</v>
      </c>
      <c r="J45" t="str">
        <f t="shared" si="2"/>
        <v>101000 PLANT IN SERVICE OWNED</v>
      </c>
      <c r="K45">
        <f t="shared" si="3"/>
        <v>2019</v>
      </c>
      <c r="L45">
        <f t="shared" si="4"/>
        <v>873427.57</v>
      </c>
      <c r="M45">
        <f t="shared" si="5"/>
        <v>-114782.59</v>
      </c>
      <c r="N45" t="str">
        <f t="shared" si="6"/>
        <v>GD.AA</v>
      </c>
    </row>
    <row r="46" spans="1:14" hidden="1" x14ac:dyDescent="0.25">
      <c r="A46">
        <v>2020</v>
      </c>
      <c r="B46" s="2">
        <v>273624.53999999998</v>
      </c>
      <c r="C46" s="2">
        <v>21190</v>
      </c>
      <c r="D46" s="2">
        <v>252434.54</v>
      </c>
      <c r="H46" t="str">
        <f t="shared" si="0"/>
        <v>GD.AA.394000 GENERAL PLANT-TOOLS, S</v>
      </c>
      <c r="I46" t="str">
        <f t="shared" si="1"/>
        <v>394000</v>
      </c>
      <c r="J46" t="str">
        <f t="shared" si="2"/>
        <v>101000 PLANT IN SERVICE OWNED</v>
      </c>
      <c r="K46">
        <f t="shared" si="3"/>
        <v>2020</v>
      </c>
      <c r="L46">
        <f t="shared" si="4"/>
        <v>273624.53999999998</v>
      </c>
      <c r="M46">
        <f t="shared" si="5"/>
        <v>-21190</v>
      </c>
      <c r="N46" t="str">
        <f t="shared" si="6"/>
        <v>GD.AA</v>
      </c>
    </row>
    <row r="47" spans="1:14" hidden="1" x14ac:dyDescent="0.25">
      <c r="A47" t="s">
        <v>15</v>
      </c>
      <c r="B47" s="2">
        <v>5286711.1500000004</v>
      </c>
      <c r="C47" s="2">
        <v>1896778.75</v>
      </c>
      <c r="D47" s="2">
        <v>3389932.4</v>
      </c>
      <c r="H47" t="str">
        <f t="shared" si="0"/>
        <v>GD.AA.394000 GENERAL PLANT-TOOLS, S</v>
      </c>
      <c r="I47" t="str">
        <f t="shared" si="1"/>
        <v>394000</v>
      </c>
      <c r="J47" t="str">
        <f t="shared" si="2"/>
        <v>101000 PLANT IN SERVICE OWNED</v>
      </c>
      <c r="K47" t="str">
        <f t="shared" si="3"/>
        <v/>
      </c>
      <c r="L47">
        <f t="shared" si="4"/>
        <v>5286711.1500000004</v>
      </c>
      <c r="M47">
        <f t="shared" si="5"/>
        <v>-1896778.75</v>
      </c>
      <c r="N47" t="str">
        <f t="shared" si="6"/>
        <v>GD.AA</v>
      </c>
    </row>
    <row r="48" spans="1:14" hidden="1" x14ac:dyDescent="0.25">
      <c r="A48" t="s">
        <v>16</v>
      </c>
      <c r="B48" s="2">
        <v>5286711.1500000004</v>
      </c>
      <c r="C48" s="2">
        <v>1896778.75</v>
      </c>
      <c r="D48" s="2">
        <v>3389932.4</v>
      </c>
      <c r="H48" t="str">
        <f t="shared" si="0"/>
        <v>GD.AA.394000 GENERAL PLANT-TOOLS, S</v>
      </c>
      <c r="I48" t="str">
        <f t="shared" si="1"/>
        <v>394000</v>
      </c>
      <c r="J48" t="str">
        <f t="shared" si="2"/>
        <v>101000 PLANT IN SERVICE OWNED</v>
      </c>
      <c r="K48" t="str">
        <f t="shared" si="3"/>
        <v/>
      </c>
      <c r="L48">
        <f t="shared" si="4"/>
        <v>5286711.1500000004</v>
      </c>
      <c r="M48">
        <f t="shared" si="5"/>
        <v>-1896778.75</v>
      </c>
      <c r="N48" t="str">
        <f t="shared" si="6"/>
        <v>GD.AA</v>
      </c>
    </row>
    <row r="49" spans="1:14" hidden="1" x14ac:dyDescent="0.25">
      <c r="A49" t="s">
        <v>22</v>
      </c>
      <c r="H49" t="str">
        <f t="shared" si="0"/>
        <v>GD.AA.394000 GENERAL PLANT-TOOLS, S</v>
      </c>
      <c r="I49" t="str">
        <f t="shared" si="1"/>
        <v>394000</v>
      </c>
      <c r="J49" t="str">
        <f t="shared" si="2"/>
        <v>106000 CCNC (PP)</v>
      </c>
      <c r="K49" t="str">
        <f t="shared" si="3"/>
        <v/>
      </c>
      <c r="L49">
        <f t="shared" si="4"/>
        <v>0</v>
      </c>
      <c r="M49">
        <f t="shared" si="5"/>
        <v>0</v>
      </c>
      <c r="N49" t="str">
        <f t="shared" si="6"/>
        <v>GD.AA</v>
      </c>
    </row>
    <row r="50" spans="1:14" hidden="1" x14ac:dyDescent="0.25">
      <c r="A50" t="s">
        <v>21</v>
      </c>
      <c r="H50" t="str">
        <f t="shared" si="0"/>
        <v>GD.AA.394000 GENERAL PLANT-TOOLS, S</v>
      </c>
      <c r="I50" t="str">
        <f t="shared" si="1"/>
        <v>394000</v>
      </c>
      <c r="J50" t="str">
        <f t="shared" si="2"/>
        <v>106000 CCNC (PP)</v>
      </c>
      <c r="K50" t="str">
        <f t="shared" si="3"/>
        <v/>
      </c>
      <c r="L50">
        <f t="shared" si="4"/>
        <v>0</v>
      </c>
      <c r="M50">
        <f t="shared" si="5"/>
        <v>0</v>
      </c>
      <c r="N50" t="str">
        <f t="shared" si="6"/>
        <v>GD.AA</v>
      </c>
    </row>
    <row r="51" spans="1:14" hidden="1" x14ac:dyDescent="0.25">
      <c r="A51">
        <v>2020</v>
      </c>
      <c r="B51" s="2">
        <v>6203.46</v>
      </c>
      <c r="C51" s="2">
        <v>480.41</v>
      </c>
      <c r="D51" s="2">
        <v>5723.05</v>
      </c>
      <c r="H51" t="str">
        <f t="shared" si="0"/>
        <v>GD.AA.394000 GENERAL PLANT-TOOLS, S</v>
      </c>
      <c r="I51" t="str">
        <f t="shared" si="1"/>
        <v>394000</v>
      </c>
      <c r="J51" t="str">
        <f t="shared" si="2"/>
        <v>106000 CCNC (PP)</v>
      </c>
      <c r="K51">
        <f t="shared" si="3"/>
        <v>2020</v>
      </c>
      <c r="L51">
        <f t="shared" si="4"/>
        <v>6203.46</v>
      </c>
      <c r="M51">
        <f t="shared" si="5"/>
        <v>-480.41</v>
      </c>
      <c r="N51" t="str">
        <f t="shared" si="6"/>
        <v>GD.AA</v>
      </c>
    </row>
    <row r="52" spans="1:14" hidden="1" x14ac:dyDescent="0.25">
      <c r="A52">
        <v>2021</v>
      </c>
      <c r="B52" s="2">
        <v>375689.62</v>
      </c>
      <c r="C52" s="2">
        <v>9499.67</v>
      </c>
      <c r="D52" s="2">
        <v>366189.95</v>
      </c>
      <c r="H52" t="str">
        <f t="shared" si="0"/>
        <v>GD.AA.394000 GENERAL PLANT-TOOLS, S</v>
      </c>
      <c r="I52" t="str">
        <f t="shared" si="1"/>
        <v>394000</v>
      </c>
      <c r="J52" t="str">
        <f t="shared" si="2"/>
        <v>106000 CCNC (PP)</v>
      </c>
      <c r="K52">
        <f t="shared" si="3"/>
        <v>2021</v>
      </c>
      <c r="L52">
        <f t="shared" si="4"/>
        <v>375689.62</v>
      </c>
      <c r="M52">
        <f t="shared" si="5"/>
        <v>-9499.67</v>
      </c>
      <c r="N52" t="str">
        <f t="shared" si="6"/>
        <v>GD.AA</v>
      </c>
    </row>
    <row r="53" spans="1:14" hidden="1" x14ac:dyDescent="0.25">
      <c r="A53" t="s">
        <v>15</v>
      </c>
      <c r="B53" s="2">
        <v>381893.08</v>
      </c>
      <c r="C53" s="2">
        <v>9980.07</v>
      </c>
      <c r="D53" s="2">
        <v>371913.01</v>
      </c>
      <c r="H53" t="str">
        <f t="shared" si="0"/>
        <v>GD.AA.394000 GENERAL PLANT-TOOLS, S</v>
      </c>
      <c r="I53" t="str">
        <f t="shared" si="1"/>
        <v>394000</v>
      </c>
      <c r="J53" t="str">
        <f t="shared" si="2"/>
        <v>106000 CCNC (PP)</v>
      </c>
      <c r="K53" t="str">
        <f t="shared" si="3"/>
        <v/>
      </c>
      <c r="L53">
        <f t="shared" si="4"/>
        <v>381893.08</v>
      </c>
      <c r="M53">
        <f t="shared" si="5"/>
        <v>-9980.07</v>
      </c>
      <c r="N53" t="str">
        <f t="shared" si="6"/>
        <v>GD.AA</v>
      </c>
    </row>
    <row r="54" spans="1:14" hidden="1" x14ac:dyDescent="0.25">
      <c r="A54" t="s">
        <v>16</v>
      </c>
      <c r="B54" s="2">
        <v>381893.08</v>
      </c>
      <c r="C54" s="2">
        <v>9980.07</v>
      </c>
      <c r="D54" s="2">
        <v>371913.01</v>
      </c>
      <c r="H54" t="str">
        <f t="shared" si="0"/>
        <v>GD.AA.394000 GENERAL PLANT-TOOLS, S</v>
      </c>
      <c r="I54" t="str">
        <f t="shared" si="1"/>
        <v>394000</v>
      </c>
      <c r="J54" t="str">
        <f t="shared" si="2"/>
        <v>106000 CCNC (PP)</v>
      </c>
      <c r="K54" t="str">
        <f t="shared" si="3"/>
        <v/>
      </c>
      <c r="L54">
        <f t="shared" si="4"/>
        <v>381893.08</v>
      </c>
      <c r="M54">
        <f t="shared" si="5"/>
        <v>-9980.07</v>
      </c>
      <c r="N54" t="str">
        <f t="shared" si="6"/>
        <v>GD.AA</v>
      </c>
    </row>
    <row r="55" spans="1:14" hidden="1" x14ac:dyDescent="0.25">
      <c r="A55" t="s">
        <v>17</v>
      </c>
      <c r="B55" s="2">
        <v>5668604.2300000004</v>
      </c>
      <c r="C55" s="2">
        <v>1906758.83</v>
      </c>
      <c r="D55" s="2">
        <v>3761845.4</v>
      </c>
      <c r="H55" t="str">
        <f t="shared" si="0"/>
        <v>GD.AA.394000 GENERAL PLANT-TOOLS, S</v>
      </c>
      <c r="I55" t="str">
        <f t="shared" si="1"/>
        <v>394000</v>
      </c>
      <c r="J55" t="str">
        <f t="shared" si="2"/>
        <v>106000 CCNC (PP)</v>
      </c>
      <c r="K55" t="str">
        <f t="shared" si="3"/>
        <v/>
      </c>
      <c r="L55">
        <f t="shared" si="4"/>
        <v>5668604.2300000004</v>
      </c>
      <c r="M55">
        <f t="shared" si="5"/>
        <v>-1906758.83</v>
      </c>
      <c r="N55" t="str">
        <f t="shared" si="6"/>
        <v>GD.AA</v>
      </c>
    </row>
    <row r="56" spans="1:14" hidden="1" x14ac:dyDescent="0.25">
      <c r="A56" t="s">
        <v>23</v>
      </c>
      <c r="H56" t="str">
        <f t="shared" si="0"/>
        <v>GD.AA.394000-AFC-GENERAL PLANT-TOOL</v>
      </c>
      <c r="I56" t="str">
        <f t="shared" si="1"/>
        <v>394000</v>
      </c>
      <c r="J56" t="str">
        <f t="shared" si="2"/>
        <v>106000 CCNC (PP)</v>
      </c>
      <c r="K56" t="str">
        <f t="shared" si="3"/>
        <v/>
      </c>
      <c r="L56">
        <f t="shared" si="4"/>
        <v>0</v>
      </c>
      <c r="M56">
        <f t="shared" si="5"/>
        <v>0</v>
      </c>
      <c r="N56" t="str">
        <f t="shared" si="6"/>
        <v>GD.AA</v>
      </c>
    </row>
    <row r="57" spans="1:14" hidden="1" x14ac:dyDescent="0.25">
      <c r="A57" t="s">
        <v>19</v>
      </c>
      <c r="H57" t="str">
        <f t="shared" si="0"/>
        <v>GD.AA.394000-AFC-GENERAL PLANT-TOOL</v>
      </c>
      <c r="I57" t="str">
        <f t="shared" si="1"/>
        <v>394000</v>
      </c>
      <c r="J57" t="str">
        <f t="shared" si="2"/>
        <v>182332 REG ASSET - AFUDC (PIS)</v>
      </c>
      <c r="K57" t="str">
        <f t="shared" si="3"/>
        <v/>
      </c>
      <c r="L57">
        <f t="shared" si="4"/>
        <v>0</v>
      </c>
      <c r="M57">
        <f t="shared" si="5"/>
        <v>0</v>
      </c>
      <c r="N57" t="str">
        <f t="shared" si="6"/>
        <v>GD.AA</v>
      </c>
    </row>
    <row r="58" spans="1:14" hidden="1" x14ac:dyDescent="0.25">
      <c r="A58" t="s">
        <v>21</v>
      </c>
      <c r="H58" t="str">
        <f t="shared" si="0"/>
        <v>GD.AA.394000-AFC-GENERAL PLANT-TOOL</v>
      </c>
      <c r="I58" t="str">
        <f t="shared" si="1"/>
        <v>394000</v>
      </c>
      <c r="J58" t="str">
        <f t="shared" si="2"/>
        <v>182332 REG ASSET - AFUDC (PIS)</v>
      </c>
      <c r="K58" t="str">
        <f t="shared" si="3"/>
        <v/>
      </c>
      <c r="L58">
        <f t="shared" si="4"/>
        <v>0</v>
      </c>
      <c r="M58">
        <f t="shared" si="5"/>
        <v>0</v>
      </c>
      <c r="N58" t="str">
        <f t="shared" si="6"/>
        <v>GD.AA</v>
      </c>
    </row>
    <row r="59" spans="1:14" hidden="1" x14ac:dyDescent="0.25">
      <c r="A59">
        <v>2018</v>
      </c>
      <c r="B59" s="2">
        <v>305.2</v>
      </c>
      <c r="C59" s="2">
        <v>62.41</v>
      </c>
      <c r="D59" s="2">
        <v>242.79</v>
      </c>
      <c r="H59" t="str">
        <f t="shared" si="0"/>
        <v>GD.AA.394000-AFC-GENERAL PLANT-TOOL</v>
      </c>
      <c r="I59" t="str">
        <f t="shared" si="1"/>
        <v>394000</v>
      </c>
      <c r="J59" t="str">
        <f t="shared" si="2"/>
        <v>182332 REG ASSET - AFUDC (PIS)</v>
      </c>
      <c r="K59">
        <f t="shared" si="3"/>
        <v>2018</v>
      </c>
      <c r="L59">
        <f t="shared" si="4"/>
        <v>305.2</v>
      </c>
      <c r="M59">
        <f t="shared" si="5"/>
        <v>-62.41</v>
      </c>
      <c r="N59" t="str">
        <f t="shared" si="6"/>
        <v>GD.AA</v>
      </c>
    </row>
    <row r="60" spans="1:14" hidden="1" x14ac:dyDescent="0.25">
      <c r="A60">
        <v>2019</v>
      </c>
      <c r="B60" s="2">
        <v>1352.58</v>
      </c>
      <c r="C60" s="2">
        <v>190.51</v>
      </c>
      <c r="D60" s="2">
        <v>1162.07</v>
      </c>
      <c r="H60" t="str">
        <f t="shared" si="0"/>
        <v>GD.AA.394000-AFC-GENERAL PLANT-TOOL</v>
      </c>
      <c r="I60" t="str">
        <f t="shared" si="1"/>
        <v>394000</v>
      </c>
      <c r="J60" t="str">
        <f t="shared" si="2"/>
        <v>182332 REG ASSET - AFUDC (PIS)</v>
      </c>
      <c r="K60">
        <f t="shared" si="3"/>
        <v>2019</v>
      </c>
      <c r="L60">
        <f t="shared" si="4"/>
        <v>1352.58</v>
      </c>
      <c r="M60">
        <f t="shared" si="5"/>
        <v>-190.51</v>
      </c>
      <c r="N60" t="str">
        <f t="shared" si="6"/>
        <v>GD.AA</v>
      </c>
    </row>
    <row r="61" spans="1:14" hidden="1" x14ac:dyDescent="0.25">
      <c r="A61">
        <v>2020</v>
      </c>
      <c r="B61" s="2">
        <v>931.24</v>
      </c>
      <c r="C61" s="2">
        <v>75.41</v>
      </c>
      <c r="D61" s="2">
        <v>855.83</v>
      </c>
      <c r="H61" t="str">
        <f t="shared" si="0"/>
        <v>GD.AA.394000-AFC-GENERAL PLANT-TOOL</v>
      </c>
      <c r="I61" t="str">
        <f t="shared" si="1"/>
        <v>394000</v>
      </c>
      <c r="J61" t="str">
        <f t="shared" si="2"/>
        <v>182332 REG ASSET - AFUDC (PIS)</v>
      </c>
      <c r="K61">
        <f t="shared" si="3"/>
        <v>2020</v>
      </c>
      <c r="L61">
        <f t="shared" si="4"/>
        <v>931.24</v>
      </c>
      <c r="M61">
        <f t="shared" si="5"/>
        <v>-75.41</v>
      </c>
      <c r="N61" t="str">
        <f t="shared" si="6"/>
        <v>GD.AA</v>
      </c>
    </row>
    <row r="62" spans="1:14" hidden="1" x14ac:dyDescent="0.25">
      <c r="A62" t="s">
        <v>15</v>
      </c>
      <c r="B62" s="2">
        <v>2589.02</v>
      </c>
      <c r="C62" s="2">
        <v>328.33</v>
      </c>
      <c r="D62" s="2">
        <v>2260.69</v>
      </c>
      <c r="H62" t="str">
        <f t="shared" si="0"/>
        <v>GD.AA.394000-AFC-GENERAL PLANT-TOOL</v>
      </c>
      <c r="I62" t="str">
        <f t="shared" si="1"/>
        <v>394000</v>
      </c>
      <c r="J62" t="str">
        <f t="shared" si="2"/>
        <v>182332 REG ASSET - AFUDC (PIS)</v>
      </c>
      <c r="K62" t="str">
        <f t="shared" si="3"/>
        <v/>
      </c>
      <c r="L62">
        <f t="shared" si="4"/>
        <v>2589.02</v>
      </c>
      <c r="M62">
        <f t="shared" si="5"/>
        <v>-328.33</v>
      </c>
      <c r="N62" t="str">
        <f t="shared" si="6"/>
        <v>GD.AA</v>
      </c>
    </row>
    <row r="63" spans="1:14" hidden="1" x14ac:dyDescent="0.25">
      <c r="A63" t="s">
        <v>16</v>
      </c>
      <c r="B63" s="2">
        <v>2589.02</v>
      </c>
      <c r="C63" s="2">
        <v>328.33</v>
      </c>
      <c r="D63" s="2">
        <v>2260.69</v>
      </c>
      <c r="H63" t="str">
        <f t="shared" si="0"/>
        <v>GD.AA.394000-AFC-GENERAL PLANT-TOOL</v>
      </c>
      <c r="I63" t="str">
        <f t="shared" si="1"/>
        <v>394000</v>
      </c>
      <c r="J63" t="str">
        <f t="shared" si="2"/>
        <v>182332 REG ASSET - AFUDC (PIS)</v>
      </c>
      <c r="K63" t="str">
        <f t="shared" si="3"/>
        <v/>
      </c>
      <c r="L63">
        <f t="shared" si="4"/>
        <v>2589.02</v>
      </c>
      <c r="M63">
        <f t="shared" si="5"/>
        <v>-328.33</v>
      </c>
      <c r="N63" t="str">
        <f t="shared" si="6"/>
        <v>GD.AA</v>
      </c>
    </row>
    <row r="64" spans="1:14" hidden="1" x14ac:dyDescent="0.25">
      <c r="A64" t="s">
        <v>17</v>
      </c>
      <c r="B64" s="2">
        <v>2589.02</v>
      </c>
      <c r="C64" s="2">
        <v>328.33</v>
      </c>
      <c r="D64" s="2">
        <v>2260.69</v>
      </c>
      <c r="H64" t="str">
        <f t="shared" si="0"/>
        <v>GD.AA.394000-AFC-GENERAL PLANT-TOOL</v>
      </c>
      <c r="I64" t="str">
        <f t="shared" si="1"/>
        <v>394000</v>
      </c>
      <c r="J64" t="str">
        <f t="shared" si="2"/>
        <v>182332 REG ASSET - AFUDC (PIS)</v>
      </c>
      <c r="K64" t="str">
        <f t="shared" si="3"/>
        <v/>
      </c>
      <c r="L64">
        <f t="shared" si="4"/>
        <v>2589.02</v>
      </c>
      <c r="M64">
        <f t="shared" si="5"/>
        <v>-328.33</v>
      </c>
      <c r="N64" t="str">
        <f t="shared" si="6"/>
        <v>GD.AA</v>
      </c>
    </row>
    <row r="65" spans="1:14" hidden="1" x14ac:dyDescent="0.25">
      <c r="A65" t="s">
        <v>24</v>
      </c>
      <c r="H65" t="str">
        <f t="shared" si="0"/>
        <v>GD.AA.395000 GENERAL PLANT-LABORATO</v>
      </c>
      <c r="I65" t="str">
        <f t="shared" si="1"/>
        <v>395000</v>
      </c>
      <c r="J65" t="str">
        <f t="shared" si="2"/>
        <v>182332 REG ASSET - AFUDC (PIS)</v>
      </c>
      <c r="K65" t="str">
        <f t="shared" si="3"/>
        <v/>
      </c>
      <c r="L65">
        <f t="shared" si="4"/>
        <v>0</v>
      </c>
      <c r="M65">
        <f t="shared" si="5"/>
        <v>0</v>
      </c>
      <c r="N65" t="str">
        <f t="shared" si="6"/>
        <v>GD.AA</v>
      </c>
    </row>
    <row r="66" spans="1:14" hidden="1" x14ac:dyDescent="0.25">
      <c r="A66" t="s">
        <v>13</v>
      </c>
      <c r="H66" t="str">
        <f t="shared" si="0"/>
        <v>GD.AA.395000 GENERAL PLANT-LABORATO</v>
      </c>
      <c r="I66" t="str">
        <f t="shared" si="1"/>
        <v>395000</v>
      </c>
      <c r="J66" t="str">
        <f t="shared" si="2"/>
        <v>101000 PLANT IN SERVICE OWNED</v>
      </c>
      <c r="K66" t="str">
        <f t="shared" si="3"/>
        <v/>
      </c>
      <c r="L66">
        <f t="shared" si="4"/>
        <v>0</v>
      </c>
      <c r="M66">
        <f t="shared" si="5"/>
        <v>0</v>
      </c>
      <c r="N66" t="str">
        <f t="shared" si="6"/>
        <v>GD.AA</v>
      </c>
    </row>
    <row r="67" spans="1:14" hidden="1" x14ac:dyDescent="0.25">
      <c r="A67" t="s">
        <v>25</v>
      </c>
      <c r="H67" t="str">
        <f t="shared" si="0"/>
        <v>GD.AA.395000 GENERAL PLANT-LABORATO</v>
      </c>
      <c r="I67" t="str">
        <f t="shared" si="1"/>
        <v>395000</v>
      </c>
      <c r="J67" t="str">
        <f t="shared" si="2"/>
        <v>101000 PLANT IN SERVICE OWNED</v>
      </c>
      <c r="K67" t="str">
        <f t="shared" si="3"/>
        <v/>
      </c>
      <c r="L67">
        <f t="shared" si="4"/>
        <v>0</v>
      </c>
      <c r="M67">
        <f t="shared" si="5"/>
        <v>0</v>
      </c>
      <c r="N67" t="str">
        <f t="shared" si="6"/>
        <v>GD.AA</v>
      </c>
    </row>
    <row r="68" spans="1:14" hidden="1" x14ac:dyDescent="0.25">
      <c r="A68">
        <v>2010</v>
      </c>
      <c r="B68" s="2">
        <v>74033.850000000006</v>
      </c>
      <c r="C68" s="2">
        <v>57452.73</v>
      </c>
      <c r="D68" s="2">
        <v>16581.12</v>
      </c>
      <c r="H68" t="str">
        <f t="shared" si="0"/>
        <v>GD.AA.395000 GENERAL PLANT-LABORATO</v>
      </c>
      <c r="I68" t="str">
        <f t="shared" si="1"/>
        <v>395000</v>
      </c>
      <c r="J68" t="str">
        <f t="shared" si="2"/>
        <v>101000 PLANT IN SERVICE OWNED</v>
      </c>
      <c r="K68">
        <f t="shared" si="3"/>
        <v>2010</v>
      </c>
      <c r="L68">
        <f t="shared" si="4"/>
        <v>74033.850000000006</v>
      </c>
      <c r="M68">
        <f t="shared" si="5"/>
        <v>-57452.73</v>
      </c>
      <c r="N68" t="str">
        <f t="shared" si="6"/>
        <v>GD.AA</v>
      </c>
    </row>
    <row r="69" spans="1:14" hidden="1" x14ac:dyDescent="0.25">
      <c r="A69">
        <v>2014</v>
      </c>
      <c r="B69" s="2">
        <v>81995.78</v>
      </c>
      <c r="C69" s="2">
        <v>41697.879999999997</v>
      </c>
      <c r="D69" s="2">
        <v>40297.9</v>
      </c>
      <c r="H69" t="str">
        <f t="shared" si="0"/>
        <v>GD.AA.395000 GENERAL PLANT-LABORATO</v>
      </c>
      <c r="I69" t="str">
        <f t="shared" si="1"/>
        <v>395000</v>
      </c>
      <c r="J69" t="str">
        <f t="shared" si="2"/>
        <v>101000 PLANT IN SERVICE OWNED</v>
      </c>
      <c r="K69">
        <f t="shared" si="3"/>
        <v>2014</v>
      </c>
      <c r="L69">
        <f t="shared" si="4"/>
        <v>81995.78</v>
      </c>
      <c r="M69">
        <f t="shared" si="5"/>
        <v>-41697.879999999997</v>
      </c>
      <c r="N69" t="str">
        <f t="shared" si="6"/>
        <v>GD.AA</v>
      </c>
    </row>
    <row r="70" spans="1:14" hidden="1" x14ac:dyDescent="0.25">
      <c r="A70">
        <v>2019</v>
      </c>
      <c r="B70" s="2">
        <v>49141.279999999999</v>
      </c>
      <c r="C70" s="2">
        <v>8267.9</v>
      </c>
      <c r="D70" s="2">
        <v>40873.379999999997</v>
      </c>
      <c r="H70" t="str">
        <f t="shared" si="0"/>
        <v>GD.AA.395000 GENERAL PLANT-LABORATO</v>
      </c>
      <c r="I70" t="str">
        <f t="shared" si="1"/>
        <v>395000</v>
      </c>
      <c r="J70" t="str">
        <f t="shared" si="2"/>
        <v>101000 PLANT IN SERVICE OWNED</v>
      </c>
      <c r="K70">
        <f t="shared" si="3"/>
        <v>2019</v>
      </c>
      <c r="L70">
        <f t="shared" si="4"/>
        <v>49141.279999999999</v>
      </c>
      <c r="M70">
        <f t="shared" si="5"/>
        <v>-8267.9</v>
      </c>
      <c r="N70" t="str">
        <f t="shared" si="6"/>
        <v>GD.AA</v>
      </c>
    </row>
    <row r="71" spans="1:14" hidden="1" x14ac:dyDescent="0.25">
      <c r="A71">
        <v>2021</v>
      </c>
      <c r="B71" s="2">
        <v>27351.85</v>
      </c>
      <c r="C71" s="2">
        <v>913.74</v>
      </c>
      <c r="D71" s="2">
        <v>26438.11</v>
      </c>
      <c r="H71" t="str">
        <f t="shared" si="0"/>
        <v>GD.AA.395000 GENERAL PLANT-LABORATO</v>
      </c>
      <c r="I71" t="str">
        <f t="shared" si="1"/>
        <v>395000</v>
      </c>
      <c r="J71" t="str">
        <f t="shared" si="2"/>
        <v>101000 PLANT IN SERVICE OWNED</v>
      </c>
      <c r="K71">
        <f t="shared" si="3"/>
        <v>2021</v>
      </c>
      <c r="L71">
        <f t="shared" si="4"/>
        <v>27351.85</v>
      </c>
      <c r="M71">
        <f t="shared" si="5"/>
        <v>-913.74</v>
      </c>
      <c r="N71" t="str">
        <f t="shared" si="6"/>
        <v>GD.AA</v>
      </c>
    </row>
    <row r="72" spans="1:14" hidden="1" x14ac:dyDescent="0.25">
      <c r="A72" t="s">
        <v>15</v>
      </c>
      <c r="B72" s="2">
        <v>232522.76</v>
      </c>
      <c r="C72" s="2">
        <v>108332.25</v>
      </c>
      <c r="D72" s="2">
        <v>124190.51</v>
      </c>
      <c r="H72" t="str">
        <f t="shared" si="0"/>
        <v>GD.AA.395000 GENERAL PLANT-LABORATO</v>
      </c>
      <c r="I72" t="str">
        <f t="shared" si="1"/>
        <v>395000</v>
      </c>
      <c r="J72" t="str">
        <f t="shared" si="2"/>
        <v>101000 PLANT IN SERVICE OWNED</v>
      </c>
      <c r="K72" t="str">
        <f t="shared" si="3"/>
        <v/>
      </c>
      <c r="L72">
        <f t="shared" si="4"/>
        <v>232522.76</v>
      </c>
      <c r="M72">
        <f t="shared" si="5"/>
        <v>-108332.25</v>
      </c>
      <c r="N72" t="str">
        <f t="shared" si="6"/>
        <v>GD.AA</v>
      </c>
    </row>
    <row r="73" spans="1:14" hidden="1" x14ac:dyDescent="0.25">
      <c r="A73" t="s">
        <v>16</v>
      </c>
      <c r="B73" s="2">
        <v>232522.76</v>
      </c>
      <c r="C73" s="2">
        <v>108332.25</v>
      </c>
      <c r="D73" s="2">
        <v>124190.51</v>
      </c>
      <c r="H73" t="str">
        <f t="shared" si="0"/>
        <v>GD.AA.395000 GENERAL PLANT-LABORATO</v>
      </c>
      <c r="I73" t="str">
        <f t="shared" si="1"/>
        <v>395000</v>
      </c>
      <c r="J73" t="str">
        <f t="shared" si="2"/>
        <v>101000 PLANT IN SERVICE OWNED</v>
      </c>
      <c r="K73" t="str">
        <f t="shared" si="3"/>
        <v/>
      </c>
      <c r="L73">
        <f t="shared" si="4"/>
        <v>232522.76</v>
      </c>
      <c r="M73">
        <f t="shared" si="5"/>
        <v>-108332.25</v>
      </c>
      <c r="N73" t="str">
        <f t="shared" si="6"/>
        <v>GD.AA</v>
      </c>
    </row>
    <row r="74" spans="1:14" hidden="1" x14ac:dyDescent="0.25">
      <c r="A74" t="s">
        <v>17</v>
      </c>
      <c r="B74" s="2">
        <v>232522.76</v>
      </c>
      <c r="C74" s="2">
        <v>108332.25</v>
      </c>
      <c r="D74" s="2">
        <v>124190.51</v>
      </c>
      <c r="H74" t="str">
        <f t="shared" si="0"/>
        <v>GD.AA.395000 GENERAL PLANT-LABORATO</v>
      </c>
      <c r="I74" t="str">
        <f t="shared" si="1"/>
        <v>395000</v>
      </c>
      <c r="J74" t="str">
        <f t="shared" si="2"/>
        <v>101000 PLANT IN SERVICE OWNED</v>
      </c>
      <c r="K74" t="str">
        <f t="shared" si="3"/>
        <v/>
      </c>
      <c r="L74">
        <f t="shared" si="4"/>
        <v>232522.76</v>
      </c>
      <c r="M74">
        <f t="shared" si="5"/>
        <v>-108332.25</v>
      </c>
      <c r="N74" t="str">
        <f t="shared" si="6"/>
        <v>GD.AA</v>
      </c>
    </row>
    <row r="75" spans="1:14" hidden="1" x14ac:dyDescent="0.25">
      <c r="A75" t="s">
        <v>26</v>
      </c>
      <c r="H75" t="str">
        <f t="shared" si="0"/>
        <v>GD.AA.395000-AFC-GENERAL PLANT-LABO</v>
      </c>
      <c r="I75" t="str">
        <f t="shared" si="1"/>
        <v>395000</v>
      </c>
      <c r="J75" t="str">
        <f t="shared" si="2"/>
        <v>101000 PLANT IN SERVICE OWNED</v>
      </c>
      <c r="K75" t="str">
        <f t="shared" si="3"/>
        <v/>
      </c>
      <c r="L75">
        <f t="shared" si="4"/>
        <v>0</v>
      </c>
      <c r="M75">
        <f t="shared" si="5"/>
        <v>0</v>
      </c>
      <c r="N75" t="str">
        <f t="shared" si="6"/>
        <v>GD.AA</v>
      </c>
    </row>
    <row r="76" spans="1:14" hidden="1" x14ac:dyDescent="0.25">
      <c r="A76" t="s">
        <v>19</v>
      </c>
      <c r="H76" t="str">
        <f t="shared" si="0"/>
        <v>GD.AA.395000-AFC-GENERAL PLANT-LABO</v>
      </c>
      <c r="I76" t="str">
        <f t="shared" si="1"/>
        <v>395000</v>
      </c>
      <c r="J76" t="str">
        <f t="shared" si="2"/>
        <v>182332 REG ASSET - AFUDC (PIS)</v>
      </c>
      <c r="K76" t="str">
        <f t="shared" si="3"/>
        <v/>
      </c>
      <c r="L76">
        <f t="shared" si="4"/>
        <v>0</v>
      </c>
      <c r="M76">
        <f t="shared" si="5"/>
        <v>0</v>
      </c>
      <c r="N76" t="str">
        <f t="shared" si="6"/>
        <v>GD.AA</v>
      </c>
    </row>
    <row r="77" spans="1:14" hidden="1" x14ac:dyDescent="0.25">
      <c r="A77" t="s">
        <v>25</v>
      </c>
      <c r="H77" t="str">
        <f t="shared" ref="H77:H140" si="7">IF(LEFT(A77,3)="GD.",A77,H76)</f>
        <v>GD.AA.395000-AFC-GENERAL PLANT-LABO</v>
      </c>
      <c r="I77" t="str">
        <f t="shared" ref="I77:I140" si="8">MID(H77,7,6)</f>
        <v>395000</v>
      </c>
      <c r="J77" t="str">
        <f t="shared" ref="J77:J140" si="9">IFERROR(IF(_xlfn.NUMBERVALUE(LEFT(A77,6))&gt;=101000,A77,J76),J76)</f>
        <v>182332 REG ASSET - AFUDC (PIS)</v>
      </c>
      <c r="K77" t="str">
        <f t="shared" ref="K77:K140" si="10">IFERROR(IF(A77&lt;=2021,A77,""),"-")</f>
        <v/>
      </c>
      <c r="L77">
        <f t="shared" ref="L77:L140" si="11">B77</f>
        <v>0</v>
      </c>
      <c r="M77">
        <f t="shared" ref="M77:M140" si="12">-C77</f>
        <v>0</v>
      </c>
      <c r="N77" t="str">
        <f t="shared" ref="N77:N140" si="13">LEFT(H77,5)</f>
        <v>GD.AA</v>
      </c>
    </row>
    <row r="78" spans="1:14" hidden="1" x14ac:dyDescent="0.25">
      <c r="A78">
        <v>2021</v>
      </c>
      <c r="B78" s="2">
        <v>692.84</v>
      </c>
      <c r="C78" s="2">
        <v>9.6300000000000008</v>
      </c>
      <c r="D78" s="2">
        <v>683.21</v>
      </c>
      <c r="H78" t="str">
        <f t="shared" si="7"/>
        <v>GD.AA.395000-AFC-GENERAL PLANT-LABO</v>
      </c>
      <c r="I78" t="str">
        <f t="shared" si="8"/>
        <v>395000</v>
      </c>
      <c r="J78" t="str">
        <f t="shared" si="9"/>
        <v>182332 REG ASSET - AFUDC (PIS)</v>
      </c>
      <c r="K78">
        <f t="shared" si="10"/>
        <v>2021</v>
      </c>
      <c r="L78">
        <f t="shared" si="11"/>
        <v>692.84</v>
      </c>
      <c r="M78">
        <f t="shared" si="12"/>
        <v>-9.6300000000000008</v>
      </c>
      <c r="N78" t="str">
        <f t="shared" si="13"/>
        <v>GD.AA</v>
      </c>
    </row>
    <row r="79" spans="1:14" hidden="1" x14ac:dyDescent="0.25">
      <c r="A79" t="s">
        <v>15</v>
      </c>
      <c r="B79" s="2">
        <v>692.84</v>
      </c>
      <c r="C79" s="2">
        <v>9.6300000000000008</v>
      </c>
      <c r="D79" s="2">
        <v>683.21</v>
      </c>
      <c r="H79" t="str">
        <f t="shared" si="7"/>
        <v>GD.AA.395000-AFC-GENERAL PLANT-LABO</v>
      </c>
      <c r="I79" t="str">
        <f t="shared" si="8"/>
        <v>395000</v>
      </c>
      <c r="J79" t="str">
        <f t="shared" si="9"/>
        <v>182332 REG ASSET - AFUDC (PIS)</v>
      </c>
      <c r="K79" t="str">
        <f t="shared" si="10"/>
        <v/>
      </c>
      <c r="L79">
        <f t="shared" si="11"/>
        <v>692.84</v>
      </c>
      <c r="M79">
        <f t="shared" si="12"/>
        <v>-9.6300000000000008</v>
      </c>
      <c r="N79" t="str">
        <f t="shared" si="13"/>
        <v>GD.AA</v>
      </c>
    </row>
    <row r="80" spans="1:14" hidden="1" x14ac:dyDescent="0.25">
      <c r="A80" t="s">
        <v>16</v>
      </c>
      <c r="B80" s="2">
        <v>692.84</v>
      </c>
      <c r="C80" s="2">
        <v>9.6300000000000008</v>
      </c>
      <c r="D80" s="2">
        <v>683.21</v>
      </c>
      <c r="H80" t="str">
        <f t="shared" si="7"/>
        <v>GD.AA.395000-AFC-GENERAL PLANT-LABO</v>
      </c>
      <c r="I80" t="str">
        <f t="shared" si="8"/>
        <v>395000</v>
      </c>
      <c r="J80" t="str">
        <f t="shared" si="9"/>
        <v>182332 REG ASSET - AFUDC (PIS)</v>
      </c>
      <c r="K80" t="str">
        <f t="shared" si="10"/>
        <v/>
      </c>
      <c r="L80">
        <f t="shared" si="11"/>
        <v>692.84</v>
      </c>
      <c r="M80">
        <f t="shared" si="12"/>
        <v>-9.6300000000000008</v>
      </c>
      <c r="N80" t="str">
        <f t="shared" si="13"/>
        <v>GD.AA</v>
      </c>
    </row>
    <row r="81" spans="1:14" hidden="1" x14ac:dyDescent="0.25">
      <c r="A81" t="s">
        <v>17</v>
      </c>
      <c r="B81" s="2">
        <v>692.84</v>
      </c>
      <c r="C81" s="2">
        <v>9.6300000000000008</v>
      </c>
      <c r="D81" s="2">
        <v>683.21</v>
      </c>
      <c r="H81" t="str">
        <f t="shared" si="7"/>
        <v>GD.AA.395000-AFC-GENERAL PLANT-LABO</v>
      </c>
      <c r="I81" t="str">
        <f t="shared" si="8"/>
        <v>395000</v>
      </c>
      <c r="J81" t="str">
        <f t="shared" si="9"/>
        <v>182332 REG ASSET - AFUDC (PIS)</v>
      </c>
      <c r="K81" t="str">
        <f t="shared" si="10"/>
        <v/>
      </c>
      <c r="L81">
        <f t="shared" si="11"/>
        <v>692.84</v>
      </c>
      <c r="M81">
        <f t="shared" si="12"/>
        <v>-9.6300000000000008</v>
      </c>
      <c r="N81" t="str">
        <f t="shared" si="13"/>
        <v>GD.AA</v>
      </c>
    </row>
    <row r="82" spans="1:14" hidden="1" x14ac:dyDescent="0.25">
      <c r="A82" t="s">
        <v>27</v>
      </c>
      <c r="H82" t="str">
        <f t="shared" si="7"/>
        <v>GD.AA.397000 GENERAL PLANT-COMMUNIC</v>
      </c>
      <c r="I82" t="str">
        <f t="shared" si="8"/>
        <v>397000</v>
      </c>
      <c r="J82" t="str">
        <f t="shared" si="9"/>
        <v>182332 REG ASSET - AFUDC (PIS)</v>
      </c>
      <c r="K82" t="str">
        <f t="shared" si="10"/>
        <v/>
      </c>
      <c r="L82">
        <f t="shared" si="11"/>
        <v>0</v>
      </c>
      <c r="M82">
        <f t="shared" si="12"/>
        <v>0</v>
      </c>
      <c r="N82" t="str">
        <f t="shared" si="13"/>
        <v>GD.AA</v>
      </c>
    </row>
    <row r="83" spans="1:14" hidden="1" x14ac:dyDescent="0.25">
      <c r="A83" t="s">
        <v>13</v>
      </c>
      <c r="H83" t="str">
        <f t="shared" si="7"/>
        <v>GD.AA.397000 GENERAL PLANT-COMMUNIC</v>
      </c>
      <c r="I83" t="str">
        <f t="shared" si="8"/>
        <v>397000</v>
      </c>
      <c r="J83" t="str">
        <f t="shared" si="9"/>
        <v>101000 PLANT IN SERVICE OWNED</v>
      </c>
      <c r="K83" t="str">
        <f t="shared" si="10"/>
        <v/>
      </c>
      <c r="L83">
        <f t="shared" si="11"/>
        <v>0</v>
      </c>
      <c r="M83">
        <f t="shared" si="12"/>
        <v>0</v>
      </c>
      <c r="N83" t="str">
        <f t="shared" si="13"/>
        <v>GD.AA</v>
      </c>
    </row>
    <row r="84" spans="1:14" hidden="1" x14ac:dyDescent="0.25">
      <c r="A84" t="s">
        <v>28</v>
      </c>
      <c r="H84" t="str">
        <f t="shared" si="7"/>
        <v>GD.AA.397000 GENERAL PLANT-COMMUNIC</v>
      </c>
      <c r="I84" t="str">
        <f t="shared" si="8"/>
        <v>397000</v>
      </c>
      <c r="J84" t="str">
        <f t="shared" si="9"/>
        <v>101000 PLANT IN SERVICE OWNED</v>
      </c>
      <c r="K84" t="str">
        <f t="shared" si="10"/>
        <v/>
      </c>
      <c r="L84">
        <f t="shared" si="11"/>
        <v>0</v>
      </c>
      <c r="M84">
        <f t="shared" si="12"/>
        <v>0</v>
      </c>
      <c r="N84" t="str">
        <f t="shared" si="13"/>
        <v>GD.AA</v>
      </c>
    </row>
    <row r="85" spans="1:14" hidden="1" x14ac:dyDescent="0.25">
      <c r="A85">
        <v>2007</v>
      </c>
      <c r="B85" s="2">
        <v>24581.03</v>
      </c>
      <c r="C85" s="2">
        <v>22723.34</v>
      </c>
      <c r="D85" s="2">
        <v>1857.69</v>
      </c>
      <c r="H85" t="str">
        <f t="shared" si="7"/>
        <v>GD.AA.397000 GENERAL PLANT-COMMUNIC</v>
      </c>
      <c r="I85" t="str">
        <f t="shared" si="8"/>
        <v>397000</v>
      </c>
      <c r="J85" t="str">
        <f t="shared" si="9"/>
        <v>101000 PLANT IN SERVICE OWNED</v>
      </c>
      <c r="K85">
        <f t="shared" si="10"/>
        <v>2007</v>
      </c>
      <c r="L85">
        <f t="shared" si="11"/>
        <v>24581.03</v>
      </c>
      <c r="M85">
        <f t="shared" si="12"/>
        <v>-22723.34</v>
      </c>
      <c r="N85" t="str">
        <f t="shared" si="13"/>
        <v>GD.AA</v>
      </c>
    </row>
    <row r="86" spans="1:14" hidden="1" x14ac:dyDescent="0.25">
      <c r="A86">
        <v>2011</v>
      </c>
      <c r="B86" s="2">
        <v>61798.67</v>
      </c>
      <c r="C86" s="2">
        <v>32514.17</v>
      </c>
      <c r="D86" s="2">
        <v>29284.5</v>
      </c>
      <c r="H86" t="str">
        <f t="shared" si="7"/>
        <v>GD.AA.397000 GENERAL PLANT-COMMUNIC</v>
      </c>
      <c r="I86" t="str">
        <f t="shared" si="8"/>
        <v>397000</v>
      </c>
      <c r="J86" t="str">
        <f t="shared" si="9"/>
        <v>101000 PLANT IN SERVICE OWNED</v>
      </c>
      <c r="K86">
        <f t="shared" si="10"/>
        <v>2011</v>
      </c>
      <c r="L86">
        <f t="shared" si="11"/>
        <v>61798.67</v>
      </c>
      <c r="M86">
        <f t="shared" si="12"/>
        <v>-32514.17</v>
      </c>
      <c r="N86" t="str">
        <f t="shared" si="13"/>
        <v>GD.AA</v>
      </c>
    </row>
    <row r="87" spans="1:14" hidden="1" x14ac:dyDescent="0.25">
      <c r="A87">
        <v>2017</v>
      </c>
      <c r="B87" s="2">
        <v>148409.73000000001</v>
      </c>
      <c r="C87" s="2">
        <v>33922.9</v>
      </c>
      <c r="D87" s="2">
        <v>114486.83</v>
      </c>
      <c r="H87" t="str">
        <f t="shared" si="7"/>
        <v>GD.AA.397000 GENERAL PLANT-COMMUNIC</v>
      </c>
      <c r="I87" t="str">
        <f t="shared" si="8"/>
        <v>397000</v>
      </c>
      <c r="J87" t="str">
        <f t="shared" si="9"/>
        <v>101000 PLANT IN SERVICE OWNED</v>
      </c>
      <c r="K87">
        <f t="shared" si="10"/>
        <v>2017</v>
      </c>
      <c r="L87">
        <f t="shared" si="11"/>
        <v>148409.73000000001</v>
      </c>
      <c r="M87">
        <f t="shared" si="12"/>
        <v>-33922.9</v>
      </c>
      <c r="N87" t="str">
        <f t="shared" si="13"/>
        <v>GD.AA</v>
      </c>
    </row>
    <row r="88" spans="1:14" hidden="1" x14ac:dyDescent="0.25">
      <c r="A88">
        <v>2018</v>
      </c>
      <c r="B88" s="2">
        <v>33089.47</v>
      </c>
      <c r="C88" s="2">
        <v>6146.69</v>
      </c>
      <c r="D88" s="2">
        <v>26942.78</v>
      </c>
      <c r="H88" t="str">
        <f t="shared" si="7"/>
        <v>GD.AA.397000 GENERAL PLANT-COMMUNIC</v>
      </c>
      <c r="I88" t="str">
        <f t="shared" si="8"/>
        <v>397000</v>
      </c>
      <c r="J88" t="str">
        <f t="shared" si="9"/>
        <v>101000 PLANT IN SERVICE OWNED</v>
      </c>
      <c r="K88">
        <f t="shared" si="10"/>
        <v>2018</v>
      </c>
      <c r="L88">
        <f t="shared" si="11"/>
        <v>33089.47</v>
      </c>
      <c r="M88">
        <f t="shared" si="12"/>
        <v>-6146.69</v>
      </c>
      <c r="N88" t="str">
        <f t="shared" si="13"/>
        <v>GD.AA</v>
      </c>
    </row>
    <row r="89" spans="1:14" hidden="1" x14ac:dyDescent="0.25">
      <c r="A89" t="s">
        <v>15</v>
      </c>
      <c r="B89" s="2">
        <v>267878.90000000002</v>
      </c>
      <c r="C89" s="2">
        <v>95307.1</v>
      </c>
      <c r="D89" s="2">
        <v>172571.8</v>
      </c>
      <c r="H89" t="str">
        <f t="shared" si="7"/>
        <v>GD.AA.397000 GENERAL PLANT-COMMUNIC</v>
      </c>
      <c r="I89" t="str">
        <f t="shared" si="8"/>
        <v>397000</v>
      </c>
      <c r="J89" t="str">
        <f t="shared" si="9"/>
        <v>101000 PLANT IN SERVICE OWNED</v>
      </c>
      <c r="K89" t="str">
        <f t="shared" si="10"/>
        <v/>
      </c>
      <c r="L89">
        <f t="shared" si="11"/>
        <v>267878.90000000002</v>
      </c>
      <c r="M89">
        <f t="shared" si="12"/>
        <v>-95307.1</v>
      </c>
      <c r="N89" t="str">
        <f t="shared" si="13"/>
        <v>GD.AA</v>
      </c>
    </row>
    <row r="90" spans="1:14" hidden="1" x14ac:dyDescent="0.25">
      <c r="A90" t="s">
        <v>16</v>
      </c>
      <c r="B90" s="2">
        <v>267878.90000000002</v>
      </c>
      <c r="C90" s="2">
        <v>95307.1</v>
      </c>
      <c r="D90" s="2">
        <v>172571.8</v>
      </c>
      <c r="H90" t="str">
        <f t="shared" si="7"/>
        <v>GD.AA.397000 GENERAL PLANT-COMMUNIC</v>
      </c>
      <c r="I90" t="str">
        <f t="shared" si="8"/>
        <v>397000</v>
      </c>
      <c r="J90" t="str">
        <f t="shared" si="9"/>
        <v>101000 PLANT IN SERVICE OWNED</v>
      </c>
      <c r="K90" t="str">
        <f t="shared" si="10"/>
        <v/>
      </c>
      <c r="L90">
        <f t="shared" si="11"/>
        <v>267878.90000000002</v>
      </c>
      <c r="M90">
        <f t="shared" si="12"/>
        <v>-95307.1</v>
      </c>
      <c r="N90" t="str">
        <f t="shared" si="13"/>
        <v>GD.AA</v>
      </c>
    </row>
    <row r="91" spans="1:14" hidden="1" x14ac:dyDescent="0.25">
      <c r="A91" t="s">
        <v>17</v>
      </c>
      <c r="B91" s="2">
        <v>267878.90000000002</v>
      </c>
      <c r="C91" s="2">
        <v>95307.1</v>
      </c>
      <c r="D91" s="2">
        <v>172571.8</v>
      </c>
      <c r="H91" t="str">
        <f t="shared" si="7"/>
        <v>GD.AA.397000 GENERAL PLANT-COMMUNIC</v>
      </c>
      <c r="I91" t="str">
        <f t="shared" si="8"/>
        <v>397000</v>
      </c>
      <c r="J91" t="str">
        <f t="shared" si="9"/>
        <v>101000 PLANT IN SERVICE OWNED</v>
      </c>
      <c r="K91" t="str">
        <f t="shared" si="10"/>
        <v/>
      </c>
      <c r="L91">
        <f t="shared" si="11"/>
        <v>267878.90000000002</v>
      </c>
      <c r="M91">
        <f t="shared" si="12"/>
        <v>-95307.1</v>
      </c>
      <c r="N91" t="str">
        <f t="shared" si="13"/>
        <v>GD.AA</v>
      </c>
    </row>
    <row r="92" spans="1:14" hidden="1" x14ac:dyDescent="0.25">
      <c r="A92" t="s">
        <v>29</v>
      </c>
      <c r="H92" t="str">
        <f t="shared" si="7"/>
        <v>GD.AA.397000-AFC-GENERAL PLANT-COMM</v>
      </c>
      <c r="I92" t="str">
        <f t="shared" si="8"/>
        <v>397000</v>
      </c>
      <c r="J92" t="str">
        <f t="shared" si="9"/>
        <v>101000 PLANT IN SERVICE OWNED</v>
      </c>
      <c r="K92" t="str">
        <f t="shared" si="10"/>
        <v/>
      </c>
      <c r="L92">
        <f t="shared" si="11"/>
        <v>0</v>
      </c>
      <c r="M92">
        <f t="shared" si="12"/>
        <v>0</v>
      </c>
      <c r="N92" t="str">
        <f t="shared" si="13"/>
        <v>GD.AA</v>
      </c>
    </row>
    <row r="93" spans="1:14" hidden="1" x14ac:dyDescent="0.25">
      <c r="A93" t="s">
        <v>19</v>
      </c>
      <c r="H93" t="str">
        <f t="shared" si="7"/>
        <v>GD.AA.397000-AFC-GENERAL PLANT-COMM</v>
      </c>
      <c r="I93" t="str">
        <f t="shared" si="8"/>
        <v>397000</v>
      </c>
      <c r="J93" t="str">
        <f t="shared" si="9"/>
        <v>182332 REG ASSET - AFUDC (PIS)</v>
      </c>
      <c r="K93" t="str">
        <f t="shared" si="10"/>
        <v/>
      </c>
      <c r="L93">
        <f t="shared" si="11"/>
        <v>0</v>
      </c>
      <c r="M93">
        <f t="shared" si="12"/>
        <v>0</v>
      </c>
      <c r="N93" t="str">
        <f t="shared" si="13"/>
        <v>GD.AA</v>
      </c>
    </row>
    <row r="94" spans="1:14" hidden="1" x14ac:dyDescent="0.25">
      <c r="A94" t="s">
        <v>28</v>
      </c>
      <c r="H94" t="str">
        <f t="shared" si="7"/>
        <v>GD.AA.397000-AFC-GENERAL PLANT-COMM</v>
      </c>
      <c r="I94" t="str">
        <f t="shared" si="8"/>
        <v>397000</v>
      </c>
      <c r="J94" t="str">
        <f t="shared" si="9"/>
        <v>182332 REG ASSET - AFUDC (PIS)</v>
      </c>
      <c r="K94" t="str">
        <f t="shared" si="10"/>
        <v/>
      </c>
      <c r="L94">
        <f t="shared" si="11"/>
        <v>0</v>
      </c>
      <c r="M94">
        <f t="shared" si="12"/>
        <v>0</v>
      </c>
      <c r="N94" t="str">
        <f t="shared" si="13"/>
        <v>GD.AA</v>
      </c>
    </row>
    <row r="95" spans="1:14" hidden="1" x14ac:dyDescent="0.25">
      <c r="A95">
        <v>2011</v>
      </c>
      <c r="B95" s="2">
        <v>5054.21</v>
      </c>
      <c r="C95" s="2">
        <v>2680.03</v>
      </c>
      <c r="D95" s="2">
        <v>2374.1799999999998</v>
      </c>
      <c r="H95" t="str">
        <f t="shared" si="7"/>
        <v>GD.AA.397000-AFC-GENERAL PLANT-COMM</v>
      </c>
      <c r="I95" t="str">
        <f t="shared" si="8"/>
        <v>397000</v>
      </c>
      <c r="J95" t="str">
        <f t="shared" si="9"/>
        <v>182332 REG ASSET - AFUDC (PIS)</v>
      </c>
      <c r="K95">
        <f t="shared" si="10"/>
        <v>2011</v>
      </c>
      <c r="L95">
        <f t="shared" si="11"/>
        <v>5054.21</v>
      </c>
      <c r="M95">
        <f t="shared" si="12"/>
        <v>-2680.03</v>
      </c>
      <c r="N95" t="str">
        <f t="shared" si="13"/>
        <v>GD.AA</v>
      </c>
    </row>
    <row r="96" spans="1:14" hidden="1" x14ac:dyDescent="0.25">
      <c r="A96">
        <v>2017</v>
      </c>
      <c r="B96" s="2">
        <v>9924.68</v>
      </c>
      <c r="C96" s="2">
        <v>2281.38</v>
      </c>
      <c r="D96" s="2">
        <v>7643.3</v>
      </c>
      <c r="H96" t="str">
        <f t="shared" si="7"/>
        <v>GD.AA.397000-AFC-GENERAL PLANT-COMM</v>
      </c>
      <c r="I96" t="str">
        <f t="shared" si="8"/>
        <v>397000</v>
      </c>
      <c r="J96" t="str">
        <f t="shared" si="9"/>
        <v>182332 REG ASSET - AFUDC (PIS)</v>
      </c>
      <c r="K96">
        <f t="shared" si="10"/>
        <v>2017</v>
      </c>
      <c r="L96">
        <f t="shared" si="11"/>
        <v>9924.68</v>
      </c>
      <c r="M96">
        <f t="shared" si="12"/>
        <v>-2281.38</v>
      </c>
      <c r="N96" t="str">
        <f t="shared" si="13"/>
        <v>GD.AA</v>
      </c>
    </row>
    <row r="97" spans="1:14" hidden="1" x14ac:dyDescent="0.25">
      <c r="A97">
        <v>2018</v>
      </c>
      <c r="B97" s="2">
        <v>62.06</v>
      </c>
      <c r="C97" s="2">
        <v>11.58</v>
      </c>
      <c r="D97" s="2">
        <v>50.48</v>
      </c>
      <c r="H97" t="str">
        <f t="shared" si="7"/>
        <v>GD.AA.397000-AFC-GENERAL PLANT-COMM</v>
      </c>
      <c r="I97" t="str">
        <f t="shared" si="8"/>
        <v>397000</v>
      </c>
      <c r="J97" t="str">
        <f t="shared" si="9"/>
        <v>182332 REG ASSET - AFUDC (PIS)</v>
      </c>
      <c r="K97">
        <f t="shared" si="10"/>
        <v>2018</v>
      </c>
      <c r="L97">
        <f t="shared" si="11"/>
        <v>62.06</v>
      </c>
      <c r="M97">
        <f t="shared" si="12"/>
        <v>-11.58</v>
      </c>
      <c r="N97" t="str">
        <f t="shared" si="13"/>
        <v>GD.AA</v>
      </c>
    </row>
    <row r="98" spans="1:14" hidden="1" x14ac:dyDescent="0.25">
      <c r="A98" t="s">
        <v>15</v>
      </c>
      <c r="B98" s="2">
        <v>15040.95</v>
      </c>
      <c r="C98" s="2">
        <v>4973</v>
      </c>
      <c r="D98" s="2">
        <v>10067.950000000001</v>
      </c>
      <c r="H98" t="str">
        <f t="shared" si="7"/>
        <v>GD.AA.397000-AFC-GENERAL PLANT-COMM</v>
      </c>
      <c r="I98" t="str">
        <f t="shared" si="8"/>
        <v>397000</v>
      </c>
      <c r="J98" t="str">
        <f t="shared" si="9"/>
        <v>182332 REG ASSET - AFUDC (PIS)</v>
      </c>
      <c r="K98" t="str">
        <f t="shared" si="10"/>
        <v/>
      </c>
      <c r="L98">
        <f t="shared" si="11"/>
        <v>15040.95</v>
      </c>
      <c r="M98">
        <f t="shared" si="12"/>
        <v>-4973</v>
      </c>
      <c r="N98" t="str">
        <f t="shared" si="13"/>
        <v>GD.AA</v>
      </c>
    </row>
    <row r="99" spans="1:14" hidden="1" x14ac:dyDescent="0.25">
      <c r="A99" t="s">
        <v>16</v>
      </c>
      <c r="B99" s="2">
        <v>15040.95</v>
      </c>
      <c r="C99" s="2">
        <v>4973</v>
      </c>
      <c r="D99" s="2">
        <v>10067.950000000001</v>
      </c>
      <c r="H99" t="str">
        <f t="shared" si="7"/>
        <v>GD.AA.397000-AFC-GENERAL PLANT-COMM</v>
      </c>
      <c r="I99" t="str">
        <f t="shared" si="8"/>
        <v>397000</v>
      </c>
      <c r="J99" t="str">
        <f t="shared" si="9"/>
        <v>182332 REG ASSET - AFUDC (PIS)</v>
      </c>
      <c r="K99" t="str">
        <f t="shared" si="10"/>
        <v/>
      </c>
      <c r="L99">
        <f t="shared" si="11"/>
        <v>15040.95</v>
      </c>
      <c r="M99">
        <f t="shared" si="12"/>
        <v>-4973</v>
      </c>
      <c r="N99" t="str">
        <f t="shared" si="13"/>
        <v>GD.AA</v>
      </c>
    </row>
    <row r="100" spans="1:14" hidden="1" x14ac:dyDescent="0.25">
      <c r="A100" t="s">
        <v>17</v>
      </c>
      <c r="B100" s="2">
        <v>15040.95</v>
      </c>
      <c r="C100" s="2">
        <v>4973</v>
      </c>
      <c r="D100" s="2">
        <v>10067.950000000001</v>
      </c>
      <c r="H100" t="str">
        <f t="shared" si="7"/>
        <v>GD.AA.397000-AFC-GENERAL PLANT-COMM</v>
      </c>
      <c r="I100" t="str">
        <f t="shared" si="8"/>
        <v>397000</v>
      </c>
      <c r="J100" t="str">
        <f t="shared" si="9"/>
        <v>182332 REG ASSET - AFUDC (PIS)</v>
      </c>
      <c r="K100" t="str">
        <f t="shared" si="10"/>
        <v/>
      </c>
      <c r="L100">
        <f t="shared" si="11"/>
        <v>15040.95</v>
      </c>
      <c r="M100">
        <f t="shared" si="12"/>
        <v>-4973</v>
      </c>
      <c r="N100" t="str">
        <f t="shared" si="13"/>
        <v>GD.AA</v>
      </c>
    </row>
    <row r="101" spans="1:14" hidden="1" x14ac:dyDescent="0.25">
      <c r="A101" t="s">
        <v>30</v>
      </c>
      <c r="H101" t="str">
        <f t="shared" si="7"/>
        <v>GD.AN.394000 GENERAL PLANT-TOOLS, S</v>
      </c>
      <c r="I101" t="str">
        <f t="shared" si="8"/>
        <v>394000</v>
      </c>
      <c r="J101" t="str">
        <f t="shared" si="9"/>
        <v>182332 REG ASSET - AFUDC (PIS)</v>
      </c>
      <c r="K101" t="str">
        <f t="shared" si="10"/>
        <v/>
      </c>
      <c r="L101">
        <f t="shared" si="11"/>
        <v>0</v>
      </c>
      <c r="M101">
        <f t="shared" si="12"/>
        <v>0</v>
      </c>
      <c r="N101" t="str">
        <f t="shared" si="13"/>
        <v>GD.AN</v>
      </c>
    </row>
    <row r="102" spans="1:14" hidden="1" x14ac:dyDescent="0.25">
      <c r="A102" t="s">
        <v>13</v>
      </c>
      <c r="H102" t="str">
        <f t="shared" si="7"/>
        <v>GD.AN.394000 GENERAL PLANT-TOOLS, S</v>
      </c>
      <c r="I102" t="str">
        <f t="shared" si="8"/>
        <v>394000</v>
      </c>
      <c r="J102" t="str">
        <f t="shared" si="9"/>
        <v>101000 PLANT IN SERVICE OWNED</v>
      </c>
      <c r="K102" t="str">
        <f t="shared" si="10"/>
        <v/>
      </c>
      <c r="L102">
        <f t="shared" si="11"/>
        <v>0</v>
      </c>
      <c r="M102">
        <f t="shared" si="12"/>
        <v>0</v>
      </c>
      <c r="N102" t="str">
        <f t="shared" si="13"/>
        <v>GD.AN</v>
      </c>
    </row>
    <row r="103" spans="1:14" hidden="1" x14ac:dyDescent="0.25">
      <c r="A103" t="s">
        <v>21</v>
      </c>
      <c r="H103" t="str">
        <f t="shared" si="7"/>
        <v>GD.AN.394000 GENERAL PLANT-TOOLS, S</v>
      </c>
      <c r="I103" t="str">
        <f t="shared" si="8"/>
        <v>394000</v>
      </c>
      <c r="J103" t="str">
        <f t="shared" si="9"/>
        <v>101000 PLANT IN SERVICE OWNED</v>
      </c>
      <c r="K103" t="str">
        <f t="shared" si="10"/>
        <v/>
      </c>
      <c r="L103">
        <f t="shared" si="11"/>
        <v>0</v>
      </c>
      <c r="M103">
        <f t="shared" si="12"/>
        <v>0</v>
      </c>
      <c r="N103" t="str">
        <f t="shared" si="13"/>
        <v>GD.AN</v>
      </c>
    </row>
    <row r="104" spans="1:14" hidden="1" x14ac:dyDescent="0.25">
      <c r="A104">
        <v>2002</v>
      </c>
      <c r="B104" s="2">
        <v>718.4</v>
      </c>
      <c r="C104" s="2">
        <v>717.64</v>
      </c>
      <c r="D104" s="2">
        <v>0.76</v>
      </c>
      <c r="H104" t="str">
        <f t="shared" si="7"/>
        <v>GD.AN.394000 GENERAL PLANT-TOOLS, S</v>
      </c>
      <c r="I104" t="str">
        <f t="shared" si="8"/>
        <v>394000</v>
      </c>
      <c r="J104" t="str">
        <f t="shared" si="9"/>
        <v>101000 PLANT IN SERVICE OWNED</v>
      </c>
      <c r="K104">
        <f t="shared" si="10"/>
        <v>2002</v>
      </c>
      <c r="L104">
        <f t="shared" si="11"/>
        <v>718.4</v>
      </c>
      <c r="M104">
        <f t="shared" si="12"/>
        <v>-717.64</v>
      </c>
      <c r="N104" t="str">
        <f t="shared" si="13"/>
        <v>GD.AN</v>
      </c>
    </row>
    <row r="105" spans="1:14" hidden="1" x14ac:dyDescent="0.25">
      <c r="A105">
        <v>2003</v>
      </c>
      <c r="B105" s="2">
        <v>63794.81</v>
      </c>
      <c r="C105" s="2">
        <v>63198.74</v>
      </c>
      <c r="D105" s="2">
        <v>596.07000000000005</v>
      </c>
      <c r="H105" t="str">
        <f t="shared" si="7"/>
        <v>GD.AN.394000 GENERAL PLANT-TOOLS, S</v>
      </c>
      <c r="I105" t="str">
        <f t="shared" si="8"/>
        <v>394000</v>
      </c>
      <c r="J105" t="str">
        <f t="shared" si="9"/>
        <v>101000 PLANT IN SERVICE OWNED</v>
      </c>
      <c r="K105">
        <f t="shared" si="10"/>
        <v>2003</v>
      </c>
      <c r="L105">
        <f t="shared" si="11"/>
        <v>63794.81</v>
      </c>
      <c r="M105">
        <f t="shared" si="12"/>
        <v>-63198.74</v>
      </c>
      <c r="N105" t="str">
        <f t="shared" si="13"/>
        <v>GD.AN</v>
      </c>
    </row>
    <row r="106" spans="1:14" hidden="1" x14ac:dyDescent="0.25">
      <c r="A106">
        <v>2004</v>
      </c>
      <c r="B106" s="2">
        <v>102536.81</v>
      </c>
      <c r="C106" s="2">
        <v>99929.41</v>
      </c>
      <c r="D106" s="2">
        <v>2607.4</v>
      </c>
      <c r="H106" t="str">
        <f t="shared" si="7"/>
        <v>GD.AN.394000 GENERAL PLANT-TOOLS, S</v>
      </c>
      <c r="I106" t="str">
        <f t="shared" si="8"/>
        <v>394000</v>
      </c>
      <c r="J106" t="str">
        <f t="shared" si="9"/>
        <v>101000 PLANT IN SERVICE OWNED</v>
      </c>
      <c r="K106">
        <f t="shared" si="10"/>
        <v>2004</v>
      </c>
      <c r="L106">
        <f t="shared" si="11"/>
        <v>102536.81</v>
      </c>
      <c r="M106">
        <f t="shared" si="12"/>
        <v>-99929.41</v>
      </c>
      <c r="N106" t="str">
        <f t="shared" si="13"/>
        <v>GD.AN</v>
      </c>
    </row>
    <row r="107" spans="1:14" hidden="1" x14ac:dyDescent="0.25">
      <c r="A107">
        <v>2005</v>
      </c>
      <c r="B107" s="2">
        <v>49.02</v>
      </c>
      <c r="C107" s="2">
        <v>46.62</v>
      </c>
      <c r="D107" s="2">
        <v>2.4</v>
      </c>
      <c r="H107" t="str">
        <f t="shared" si="7"/>
        <v>GD.AN.394000 GENERAL PLANT-TOOLS, S</v>
      </c>
      <c r="I107" t="str">
        <f t="shared" si="8"/>
        <v>394000</v>
      </c>
      <c r="J107" t="str">
        <f t="shared" si="9"/>
        <v>101000 PLANT IN SERVICE OWNED</v>
      </c>
      <c r="K107">
        <f t="shared" si="10"/>
        <v>2005</v>
      </c>
      <c r="L107">
        <f t="shared" si="11"/>
        <v>49.02</v>
      </c>
      <c r="M107">
        <f t="shared" si="12"/>
        <v>-46.62</v>
      </c>
      <c r="N107" t="str">
        <f t="shared" si="13"/>
        <v>GD.AN</v>
      </c>
    </row>
    <row r="108" spans="1:14" hidden="1" x14ac:dyDescent="0.25">
      <c r="A108">
        <v>2006</v>
      </c>
      <c r="B108" s="2">
        <v>31650.240000000002</v>
      </c>
      <c r="C108" s="2">
        <v>29136.27</v>
      </c>
      <c r="D108" s="2">
        <v>2513.9699999999998</v>
      </c>
      <c r="H108" t="str">
        <f t="shared" si="7"/>
        <v>GD.AN.394000 GENERAL PLANT-TOOLS, S</v>
      </c>
      <c r="I108" t="str">
        <f t="shared" si="8"/>
        <v>394000</v>
      </c>
      <c r="J108" t="str">
        <f t="shared" si="9"/>
        <v>101000 PLANT IN SERVICE OWNED</v>
      </c>
      <c r="K108">
        <f t="shared" si="10"/>
        <v>2006</v>
      </c>
      <c r="L108">
        <f t="shared" si="11"/>
        <v>31650.240000000002</v>
      </c>
      <c r="M108">
        <f t="shared" si="12"/>
        <v>-29136.27</v>
      </c>
      <c r="N108" t="str">
        <f t="shared" si="13"/>
        <v>GD.AN</v>
      </c>
    </row>
    <row r="109" spans="1:14" hidden="1" x14ac:dyDescent="0.25">
      <c r="A109">
        <v>2008</v>
      </c>
      <c r="B109" s="2">
        <v>5149.3500000000004</v>
      </c>
      <c r="C109" s="2">
        <v>4324.79</v>
      </c>
      <c r="D109" s="2">
        <v>824.56</v>
      </c>
      <c r="H109" t="str">
        <f t="shared" si="7"/>
        <v>GD.AN.394000 GENERAL PLANT-TOOLS, S</v>
      </c>
      <c r="I109" t="str">
        <f t="shared" si="8"/>
        <v>394000</v>
      </c>
      <c r="J109" t="str">
        <f t="shared" si="9"/>
        <v>101000 PLANT IN SERVICE OWNED</v>
      </c>
      <c r="K109">
        <f t="shared" si="10"/>
        <v>2008</v>
      </c>
      <c r="L109">
        <f t="shared" si="11"/>
        <v>5149.3500000000004</v>
      </c>
      <c r="M109">
        <f t="shared" si="12"/>
        <v>-4324.79</v>
      </c>
      <c r="N109" t="str">
        <f t="shared" si="13"/>
        <v>GD.AN</v>
      </c>
    </row>
    <row r="110" spans="1:14" hidden="1" x14ac:dyDescent="0.25">
      <c r="A110">
        <v>2010</v>
      </c>
      <c r="B110" s="2">
        <v>14308.96</v>
      </c>
      <c r="C110" s="2">
        <v>10530.29</v>
      </c>
      <c r="D110" s="2">
        <v>3778.67</v>
      </c>
      <c r="H110" t="str">
        <f t="shared" si="7"/>
        <v>GD.AN.394000 GENERAL PLANT-TOOLS, S</v>
      </c>
      <c r="I110" t="str">
        <f t="shared" si="8"/>
        <v>394000</v>
      </c>
      <c r="J110" t="str">
        <f t="shared" si="9"/>
        <v>101000 PLANT IN SERVICE OWNED</v>
      </c>
      <c r="K110">
        <f t="shared" si="10"/>
        <v>2010</v>
      </c>
      <c r="L110">
        <f t="shared" si="11"/>
        <v>14308.96</v>
      </c>
      <c r="M110">
        <f t="shared" si="12"/>
        <v>-10530.29</v>
      </c>
      <c r="N110" t="str">
        <f t="shared" si="13"/>
        <v>GD.AN</v>
      </c>
    </row>
    <row r="111" spans="1:14" hidden="1" x14ac:dyDescent="0.25">
      <c r="A111">
        <v>2012</v>
      </c>
      <c r="B111" s="2">
        <v>17961.98</v>
      </c>
      <c r="C111" s="2">
        <v>11019.94</v>
      </c>
      <c r="D111" s="2">
        <v>6942.04</v>
      </c>
      <c r="H111" t="str">
        <f t="shared" si="7"/>
        <v>GD.AN.394000 GENERAL PLANT-TOOLS, S</v>
      </c>
      <c r="I111" t="str">
        <f t="shared" si="8"/>
        <v>394000</v>
      </c>
      <c r="J111" t="str">
        <f t="shared" si="9"/>
        <v>101000 PLANT IN SERVICE OWNED</v>
      </c>
      <c r="K111">
        <f t="shared" si="10"/>
        <v>2012</v>
      </c>
      <c r="L111">
        <f t="shared" si="11"/>
        <v>17961.98</v>
      </c>
      <c r="M111">
        <f t="shared" si="12"/>
        <v>-11019.94</v>
      </c>
      <c r="N111" t="str">
        <f t="shared" si="13"/>
        <v>GD.AN</v>
      </c>
    </row>
    <row r="112" spans="1:14" hidden="1" x14ac:dyDescent="0.25">
      <c r="A112">
        <v>2018</v>
      </c>
      <c r="B112" s="2">
        <v>82171</v>
      </c>
      <c r="C112" s="2">
        <v>16825.32</v>
      </c>
      <c r="D112" s="2">
        <v>65345.68</v>
      </c>
      <c r="H112" t="str">
        <f t="shared" si="7"/>
        <v>GD.AN.394000 GENERAL PLANT-TOOLS, S</v>
      </c>
      <c r="I112" t="str">
        <f t="shared" si="8"/>
        <v>394000</v>
      </c>
      <c r="J112" t="str">
        <f t="shared" si="9"/>
        <v>101000 PLANT IN SERVICE OWNED</v>
      </c>
      <c r="K112">
        <f t="shared" si="10"/>
        <v>2018</v>
      </c>
      <c r="L112">
        <f t="shared" si="11"/>
        <v>82171</v>
      </c>
      <c r="M112">
        <f t="shared" si="12"/>
        <v>-16825.32</v>
      </c>
      <c r="N112" t="str">
        <f t="shared" si="13"/>
        <v>GD.AN</v>
      </c>
    </row>
    <row r="113" spans="1:14" hidden="1" x14ac:dyDescent="0.25">
      <c r="A113">
        <v>2019</v>
      </c>
      <c r="B113" s="2">
        <v>182537.78</v>
      </c>
      <c r="C113" s="2">
        <v>25736.49</v>
      </c>
      <c r="D113" s="2">
        <v>156801.29</v>
      </c>
      <c r="H113" t="str">
        <f t="shared" si="7"/>
        <v>GD.AN.394000 GENERAL PLANT-TOOLS, S</v>
      </c>
      <c r="I113" t="str">
        <f t="shared" si="8"/>
        <v>394000</v>
      </c>
      <c r="J113" t="str">
        <f t="shared" si="9"/>
        <v>101000 PLANT IN SERVICE OWNED</v>
      </c>
      <c r="K113">
        <f t="shared" si="10"/>
        <v>2019</v>
      </c>
      <c r="L113">
        <f t="shared" si="11"/>
        <v>182537.78</v>
      </c>
      <c r="M113">
        <f t="shared" si="12"/>
        <v>-25736.49</v>
      </c>
      <c r="N113" t="str">
        <f t="shared" si="13"/>
        <v>GD.AN</v>
      </c>
    </row>
    <row r="114" spans="1:14" hidden="1" x14ac:dyDescent="0.25">
      <c r="A114">
        <v>2020</v>
      </c>
      <c r="B114" s="2">
        <v>775.86</v>
      </c>
      <c r="C114" s="2">
        <v>62.87</v>
      </c>
      <c r="D114" s="2">
        <v>712.99</v>
      </c>
      <c r="H114" t="str">
        <f t="shared" si="7"/>
        <v>GD.AN.394000 GENERAL PLANT-TOOLS, S</v>
      </c>
      <c r="I114" t="str">
        <f t="shared" si="8"/>
        <v>394000</v>
      </c>
      <c r="J114" t="str">
        <f t="shared" si="9"/>
        <v>101000 PLANT IN SERVICE OWNED</v>
      </c>
      <c r="K114">
        <f t="shared" si="10"/>
        <v>2020</v>
      </c>
      <c r="L114">
        <f t="shared" si="11"/>
        <v>775.86</v>
      </c>
      <c r="M114">
        <f t="shared" si="12"/>
        <v>-62.87</v>
      </c>
      <c r="N114" t="str">
        <f t="shared" si="13"/>
        <v>GD.AN</v>
      </c>
    </row>
    <row r="115" spans="1:14" hidden="1" x14ac:dyDescent="0.25">
      <c r="A115" t="s">
        <v>15</v>
      </c>
      <c r="B115" s="2">
        <v>501654.21</v>
      </c>
      <c r="C115" s="2">
        <v>261528.37</v>
      </c>
      <c r="D115" s="2">
        <v>240125.84</v>
      </c>
      <c r="H115" t="str">
        <f t="shared" si="7"/>
        <v>GD.AN.394000 GENERAL PLANT-TOOLS, S</v>
      </c>
      <c r="I115" t="str">
        <f t="shared" si="8"/>
        <v>394000</v>
      </c>
      <c r="J115" t="str">
        <f t="shared" si="9"/>
        <v>101000 PLANT IN SERVICE OWNED</v>
      </c>
      <c r="K115" t="str">
        <f t="shared" si="10"/>
        <v/>
      </c>
      <c r="L115">
        <f t="shared" si="11"/>
        <v>501654.21</v>
      </c>
      <c r="M115">
        <f t="shared" si="12"/>
        <v>-261528.37</v>
      </c>
      <c r="N115" t="str">
        <f t="shared" si="13"/>
        <v>GD.AN</v>
      </c>
    </row>
    <row r="116" spans="1:14" hidden="1" x14ac:dyDescent="0.25">
      <c r="A116" t="s">
        <v>16</v>
      </c>
      <c r="B116" s="2">
        <v>501654.21</v>
      </c>
      <c r="C116" s="2">
        <v>261528.37</v>
      </c>
      <c r="D116" s="2">
        <v>240125.84</v>
      </c>
      <c r="H116" t="str">
        <f t="shared" si="7"/>
        <v>GD.AN.394000 GENERAL PLANT-TOOLS, S</v>
      </c>
      <c r="I116" t="str">
        <f t="shared" si="8"/>
        <v>394000</v>
      </c>
      <c r="J116" t="str">
        <f t="shared" si="9"/>
        <v>101000 PLANT IN SERVICE OWNED</v>
      </c>
      <c r="K116" t="str">
        <f t="shared" si="10"/>
        <v/>
      </c>
      <c r="L116">
        <f t="shared" si="11"/>
        <v>501654.21</v>
      </c>
      <c r="M116">
        <f t="shared" si="12"/>
        <v>-261528.37</v>
      </c>
      <c r="N116" t="str">
        <f t="shared" si="13"/>
        <v>GD.AN</v>
      </c>
    </row>
    <row r="117" spans="1:14" hidden="1" x14ac:dyDescent="0.25">
      <c r="A117" t="s">
        <v>17</v>
      </c>
      <c r="B117" s="2">
        <v>501654.21</v>
      </c>
      <c r="C117" s="2">
        <v>261528.37</v>
      </c>
      <c r="D117" s="2">
        <v>240125.84</v>
      </c>
      <c r="H117" t="str">
        <f t="shared" si="7"/>
        <v>GD.AN.394000 GENERAL PLANT-TOOLS, S</v>
      </c>
      <c r="I117" t="str">
        <f t="shared" si="8"/>
        <v>394000</v>
      </c>
      <c r="J117" t="str">
        <f t="shared" si="9"/>
        <v>101000 PLANT IN SERVICE OWNED</v>
      </c>
      <c r="K117" t="str">
        <f t="shared" si="10"/>
        <v/>
      </c>
      <c r="L117">
        <f t="shared" si="11"/>
        <v>501654.21</v>
      </c>
      <c r="M117">
        <f t="shared" si="12"/>
        <v>-261528.37</v>
      </c>
      <c r="N117" t="str">
        <f t="shared" si="13"/>
        <v>GD.AN</v>
      </c>
    </row>
    <row r="118" spans="1:14" x14ac:dyDescent="0.25">
      <c r="A118" t="s">
        <v>31</v>
      </c>
      <c r="H118" t="str">
        <f t="shared" si="7"/>
        <v>GD.AN.395000 GENERAL PLANT-LABORATO</v>
      </c>
      <c r="I118" t="str">
        <f t="shared" si="8"/>
        <v>395000</v>
      </c>
      <c r="J118" t="str">
        <f t="shared" si="9"/>
        <v>101000 PLANT IN SERVICE OWNED</v>
      </c>
      <c r="K118" t="str">
        <f t="shared" si="10"/>
        <v/>
      </c>
      <c r="L118">
        <f t="shared" si="11"/>
        <v>0</v>
      </c>
      <c r="M118">
        <f t="shared" si="12"/>
        <v>0</v>
      </c>
      <c r="N118" t="str">
        <f t="shared" si="13"/>
        <v>GD.AN</v>
      </c>
    </row>
    <row r="119" spans="1:14" x14ac:dyDescent="0.25">
      <c r="A119" t="s">
        <v>13</v>
      </c>
      <c r="H119" t="str">
        <f t="shared" si="7"/>
        <v>GD.AN.395000 GENERAL PLANT-LABORATO</v>
      </c>
      <c r="I119" t="str">
        <f t="shared" si="8"/>
        <v>395000</v>
      </c>
      <c r="J119" t="str">
        <f t="shared" si="9"/>
        <v>101000 PLANT IN SERVICE OWNED</v>
      </c>
      <c r="K119" t="str">
        <f t="shared" si="10"/>
        <v/>
      </c>
      <c r="L119">
        <f t="shared" si="11"/>
        <v>0</v>
      </c>
      <c r="M119">
        <f t="shared" si="12"/>
        <v>0</v>
      </c>
      <c r="N119" t="str">
        <f t="shared" si="13"/>
        <v>GD.AN</v>
      </c>
    </row>
    <row r="120" spans="1:14" x14ac:dyDescent="0.25">
      <c r="A120" t="s">
        <v>25</v>
      </c>
      <c r="H120" t="str">
        <f t="shared" si="7"/>
        <v>GD.AN.395000 GENERAL PLANT-LABORATO</v>
      </c>
      <c r="I120" t="str">
        <f t="shared" si="8"/>
        <v>395000</v>
      </c>
      <c r="J120" t="str">
        <f t="shared" si="9"/>
        <v>101000 PLANT IN SERVICE OWNED</v>
      </c>
      <c r="K120" t="str">
        <f t="shared" si="10"/>
        <v/>
      </c>
      <c r="L120">
        <f t="shared" si="11"/>
        <v>0</v>
      </c>
      <c r="M120">
        <f t="shared" si="12"/>
        <v>0</v>
      </c>
      <c r="N120" t="str">
        <f t="shared" si="13"/>
        <v>GD.AN</v>
      </c>
    </row>
    <row r="121" spans="1:14" x14ac:dyDescent="0.25">
      <c r="A121">
        <v>2013</v>
      </c>
      <c r="B121" s="2">
        <v>93418.63</v>
      </c>
      <c r="C121" s="2">
        <v>78105.25</v>
      </c>
      <c r="D121" s="2">
        <v>15313.38</v>
      </c>
      <c r="H121" t="str">
        <f t="shared" si="7"/>
        <v>GD.AN.395000 GENERAL PLANT-LABORATO</v>
      </c>
      <c r="I121" t="str">
        <f t="shared" si="8"/>
        <v>395000</v>
      </c>
      <c r="J121" t="str">
        <f t="shared" si="9"/>
        <v>101000 PLANT IN SERVICE OWNED</v>
      </c>
      <c r="K121">
        <f t="shared" si="10"/>
        <v>2013</v>
      </c>
      <c r="L121">
        <f t="shared" si="11"/>
        <v>93418.63</v>
      </c>
      <c r="M121">
        <f t="shared" si="12"/>
        <v>-78105.25</v>
      </c>
      <c r="N121" t="str">
        <f t="shared" si="13"/>
        <v>GD.AN</v>
      </c>
    </row>
    <row r="122" spans="1:14" x14ac:dyDescent="0.25">
      <c r="A122">
        <v>2019</v>
      </c>
      <c r="B122" s="2">
        <v>1498.45</v>
      </c>
      <c r="C122" s="2">
        <v>323.31</v>
      </c>
      <c r="D122" s="2">
        <v>1175.1400000000001</v>
      </c>
      <c r="H122" t="str">
        <f t="shared" si="7"/>
        <v>GD.AN.395000 GENERAL PLANT-LABORATO</v>
      </c>
      <c r="I122" t="str">
        <f t="shared" si="8"/>
        <v>395000</v>
      </c>
      <c r="J122" t="str">
        <f t="shared" si="9"/>
        <v>101000 PLANT IN SERVICE OWNED</v>
      </c>
      <c r="K122">
        <f t="shared" si="10"/>
        <v>2019</v>
      </c>
      <c r="L122">
        <f t="shared" si="11"/>
        <v>1498.45</v>
      </c>
      <c r="M122">
        <f t="shared" si="12"/>
        <v>-323.31</v>
      </c>
      <c r="N122" t="str">
        <f t="shared" si="13"/>
        <v>GD.AN</v>
      </c>
    </row>
    <row r="123" spans="1:14" x14ac:dyDescent="0.25">
      <c r="A123" t="s">
        <v>15</v>
      </c>
      <c r="B123" s="2">
        <v>94917.08</v>
      </c>
      <c r="C123" s="2">
        <v>78428.56</v>
      </c>
      <c r="D123" s="2">
        <v>16488.52</v>
      </c>
      <c r="H123" t="str">
        <f t="shared" si="7"/>
        <v>GD.AN.395000 GENERAL PLANT-LABORATO</v>
      </c>
      <c r="I123" t="str">
        <f t="shared" si="8"/>
        <v>395000</v>
      </c>
      <c r="J123" t="str">
        <f t="shared" si="9"/>
        <v>101000 PLANT IN SERVICE OWNED</v>
      </c>
      <c r="K123" t="str">
        <f t="shared" si="10"/>
        <v/>
      </c>
      <c r="L123">
        <f t="shared" si="11"/>
        <v>94917.08</v>
      </c>
      <c r="M123">
        <f t="shared" si="12"/>
        <v>-78428.56</v>
      </c>
      <c r="N123" t="str">
        <f t="shared" si="13"/>
        <v>GD.AN</v>
      </c>
    </row>
    <row r="124" spans="1:14" x14ac:dyDescent="0.25">
      <c r="A124" t="s">
        <v>16</v>
      </c>
      <c r="B124" s="2">
        <v>94917.08</v>
      </c>
      <c r="C124" s="2">
        <v>78428.56</v>
      </c>
      <c r="D124" s="2">
        <v>16488.52</v>
      </c>
      <c r="H124" t="str">
        <f t="shared" si="7"/>
        <v>GD.AN.395000 GENERAL PLANT-LABORATO</v>
      </c>
      <c r="I124" t="str">
        <f t="shared" si="8"/>
        <v>395000</v>
      </c>
      <c r="J124" t="str">
        <f t="shared" si="9"/>
        <v>101000 PLANT IN SERVICE OWNED</v>
      </c>
      <c r="K124" t="str">
        <f t="shared" si="10"/>
        <v/>
      </c>
      <c r="L124">
        <f t="shared" si="11"/>
        <v>94917.08</v>
      </c>
      <c r="M124">
        <f t="shared" si="12"/>
        <v>-78428.56</v>
      </c>
      <c r="N124" t="str">
        <f t="shared" si="13"/>
        <v>GD.AN</v>
      </c>
    </row>
    <row r="125" spans="1:14" x14ac:dyDescent="0.25">
      <c r="A125" t="s">
        <v>17</v>
      </c>
      <c r="B125" s="2">
        <v>94917.08</v>
      </c>
      <c r="C125" s="2">
        <v>78428.56</v>
      </c>
      <c r="D125" s="2">
        <v>16488.52</v>
      </c>
      <c r="H125" t="str">
        <f t="shared" si="7"/>
        <v>GD.AN.395000 GENERAL PLANT-LABORATO</v>
      </c>
      <c r="I125" t="str">
        <f t="shared" si="8"/>
        <v>395000</v>
      </c>
      <c r="J125" t="str">
        <f t="shared" si="9"/>
        <v>101000 PLANT IN SERVICE OWNED</v>
      </c>
      <c r="K125" t="str">
        <f t="shared" si="10"/>
        <v/>
      </c>
      <c r="L125">
        <f t="shared" si="11"/>
        <v>94917.08</v>
      </c>
      <c r="M125">
        <f t="shared" si="12"/>
        <v>-78428.56</v>
      </c>
      <c r="N125" t="str">
        <f t="shared" si="13"/>
        <v>GD.AN</v>
      </c>
    </row>
    <row r="126" spans="1:14" hidden="1" x14ac:dyDescent="0.25">
      <c r="A126" t="s">
        <v>32</v>
      </c>
      <c r="H126" t="str">
        <f t="shared" si="7"/>
        <v>GD.AN.397000 GENERAL PLANT-COMMUNIC</v>
      </c>
      <c r="I126" t="str">
        <f t="shared" si="8"/>
        <v>397000</v>
      </c>
      <c r="J126" t="str">
        <f t="shared" si="9"/>
        <v>101000 PLANT IN SERVICE OWNED</v>
      </c>
      <c r="K126" t="str">
        <f t="shared" si="10"/>
        <v/>
      </c>
      <c r="L126">
        <f t="shared" si="11"/>
        <v>0</v>
      </c>
      <c r="M126">
        <f t="shared" si="12"/>
        <v>0</v>
      </c>
      <c r="N126" t="str">
        <f t="shared" si="13"/>
        <v>GD.AN</v>
      </c>
    </row>
    <row r="127" spans="1:14" hidden="1" x14ac:dyDescent="0.25">
      <c r="A127" t="s">
        <v>13</v>
      </c>
      <c r="H127" t="str">
        <f t="shared" si="7"/>
        <v>GD.AN.397000 GENERAL PLANT-COMMUNIC</v>
      </c>
      <c r="I127" t="str">
        <f t="shared" si="8"/>
        <v>397000</v>
      </c>
      <c r="J127" t="str">
        <f t="shared" si="9"/>
        <v>101000 PLANT IN SERVICE OWNED</v>
      </c>
      <c r="K127" t="str">
        <f t="shared" si="10"/>
        <v/>
      </c>
      <c r="L127">
        <f t="shared" si="11"/>
        <v>0</v>
      </c>
      <c r="M127">
        <f t="shared" si="12"/>
        <v>0</v>
      </c>
      <c r="N127" t="str">
        <f t="shared" si="13"/>
        <v>GD.AN</v>
      </c>
    </row>
    <row r="128" spans="1:14" hidden="1" x14ac:dyDescent="0.25">
      <c r="A128" t="s">
        <v>28</v>
      </c>
      <c r="H128" t="str">
        <f t="shared" si="7"/>
        <v>GD.AN.397000 GENERAL PLANT-COMMUNIC</v>
      </c>
      <c r="I128" t="str">
        <f t="shared" si="8"/>
        <v>397000</v>
      </c>
      <c r="J128" t="str">
        <f t="shared" si="9"/>
        <v>101000 PLANT IN SERVICE OWNED</v>
      </c>
      <c r="K128" t="str">
        <f t="shared" si="10"/>
        <v/>
      </c>
      <c r="L128">
        <f t="shared" si="11"/>
        <v>0</v>
      </c>
      <c r="M128">
        <f t="shared" si="12"/>
        <v>0</v>
      </c>
      <c r="N128" t="str">
        <f t="shared" si="13"/>
        <v>GD.AN</v>
      </c>
    </row>
    <row r="129" spans="1:14" hidden="1" x14ac:dyDescent="0.25">
      <c r="A129">
        <v>2019</v>
      </c>
      <c r="B129" s="2">
        <v>1953.35</v>
      </c>
      <c r="C129" s="2">
        <v>276.93</v>
      </c>
      <c r="D129" s="2">
        <v>1676.42</v>
      </c>
      <c r="H129" t="str">
        <f t="shared" si="7"/>
        <v>GD.AN.397000 GENERAL PLANT-COMMUNIC</v>
      </c>
      <c r="I129" t="str">
        <f t="shared" si="8"/>
        <v>397000</v>
      </c>
      <c r="J129" t="str">
        <f t="shared" si="9"/>
        <v>101000 PLANT IN SERVICE OWNED</v>
      </c>
      <c r="K129">
        <f t="shared" si="10"/>
        <v>2019</v>
      </c>
      <c r="L129">
        <f t="shared" si="11"/>
        <v>1953.35</v>
      </c>
      <c r="M129">
        <f t="shared" si="12"/>
        <v>-276.93</v>
      </c>
      <c r="N129" t="str">
        <f t="shared" si="13"/>
        <v>GD.AN</v>
      </c>
    </row>
    <row r="130" spans="1:14" hidden="1" x14ac:dyDescent="0.25">
      <c r="A130" t="s">
        <v>15</v>
      </c>
      <c r="B130" s="2">
        <v>1953.35</v>
      </c>
      <c r="C130" s="2">
        <v>276.93</v>
      </c>
      <c r="D130" s="2">
        <v>1676.42</v>
      </c>
      <c r="H130" t="str">
        <f t="shared" si="7"/>
        <v>GD.AN.397000 GENERAL PLANT-COMMUNIC</v>
      </c>
      <c r="I130" t="str">
        <f t="shared" si="8"/>
        <v>397000</v>
      </c>
      <c r="J130" t="str">
        <f t="shared" si="9"/>
        <v>101000 PLANT IN SERVICE OWNED</v>
      </c>
      <c r="K130" t="str">
        <f t="shared" si="10"/>
        <v/>
      </c>
      <c r="L130">
        <f t="shared" si="11"/>
        <v>1953.35</v>
      </c>
      <c r="M130">
        <f t="shared" si="12"/>
        <v>-276.93</v>
      </c>
      <c r="N130" t="str">
        <f t="shared" si="13"/>
        <v>GD.AN</v>
      </c>
    </row>
    <row r="131" spans="1:14" hidden="1" x14ac:dyDescent="0.25">
      <c r="A131" t="s">
        <v>16</v>
      </c>
      <c r="B131" s="2">
        <v>1953.35</v>
      </c>
      <c r="C131" s="2">
        <v>276.93</v>
      </c>
      <c r="D131" s="2">
        <v>1676.42</v>
      </c>
      <c r="H131" t="str">
        <f t="shared" si="7"/>
        <v>GD.AN.397000 GENERAL PLANT-COMMUNIC</v>
      </c>
      <c r="I131" t="str">
        <f t="shared" si="8"/>
        <v>397000</v>
      </c>
      <c r="J131" t="str">
        <f t="shared" si="9"/>
        <v>101000 PLANT IN SERVICE OWNED</v>
      </c>
      <c r="K131" t="str">
        <f t="shared" si="10"/>
        <v/>
      </c>
      <c r="L131">
        <f t="shared" si="11"/>
        <v>1953.35</v>
      </c>
      <c r="M131">
        <f t="shared" si="12"/>
        <v>-276.93</v>
      </c>
      <c r="N131" t="str">
        <f t="shared" si="13"/>
        <v>GD.AN</v>
      </c>
    </row>
    <row r="132" spans="1:14" hidden="1" x14ac:dyDescent="0.25">
      <c r="A132" t="s">
        <v>17</v>
      </c>
      <c r="B132" s="2">
        <v>1953.35</v>
      </c>
      <c r="C132" s="2">
        <v>276.93</v>
      </c>
      <c r="D132" s="2">
        <v>1676.42</v>
      </c>
      <c r="H132" t="str">
        <f t="shared" si="7"/>
        <v>GD.AN.397000 GENERAL PLANT-COMMUNIC</v>
      </c>
      <c r="I132" t="str">
        <f t="shared" si="8"/>
        <v>397000</v>
      </c>
      <c r="J132" t="str">
        <f t="shared" si="9"/>
        <v>101000 PLANT IN SERVICE OWNED</v>
      </c>
      <c r="K132" t="str">
        <f t="shared" si="10"/>
        <v/>
      </c>
      <c r="L132">
        <f t="shared" si="11"/>
        <v>1953.35</v>
      </c>
      <c r="M132">
        <f t="shared" si="12"/>
        <v>-276.93</v>
      </c>
      <c r="N132" t="str">
        <f t="shared" si="13"/>
        <v>GD.AN</v>
      </c>
    </row>
    <row r="133" spans="1:14" hidden="1" x14ac:dyDescent="0.25">
      <c r="A133" t="s">
        <v>33</v>
      </c>
      <c r="H133" t="str">
        <f t="shared" si="7"/>
        <v>GD.ID.394000 GENERAL PLANT-TOOLS, S</v>
      </c>
      <c r="I133" t="str">
        <f t="shared" si="8"/>
        <v>394000</v>
      </c>
      <c r="J133" t="str">
        <f t="shared" si="9"/>
        <v>101000 PLANT IN SERVICE OWNED</v>
      </c>
      <c r="K133" t="str">
        <f t="shared" si="10"/>
        <v/>
      </c>
      <c r="L133">
        <f t="shared" si="11"/>
        <v>0</v>
      </c>
      <c r="M133">
        <f t="shared" si="12"/>
        <v>0</v>
      </c>
      <c r="N133" t="str">
        <f t="shared" si="13"/>
        <v>GD.ID</v>
      </c>
    </row>
    <row r="134" spans="1:14" hidden="1" x14ac:dyDescent="0.25">
      <c r="A134" t="s">
        <v>13</v>
      </c>
      <c r="H134" t="str">
        <f t="shared" si="7"/>
        <v>GD.ID.394000 GENERAL PLANT-TOOLS, S</v>
      </c>
      <c r="I134" t="str">
        <f t="shared" si="8"/>
        <v>394000</v>
      </c>
      <c r="J134" t="str">
        <f t="shared" si="9"/>
        <v>101000 PLANT IN SERVICE OWNED</v>
      </c>
      <c r="K134" t="str">
        <f t="shared" si="10"/>
        <v/>
      </c>
      <c r="L134">
        <f t="shared" si="11"/>
        <v>0</v>
      </c>
      <c r="M134">
        <f t="shared" si="12"/>
        <v>0</v>
      </c>
      <c r="N134" t="str">
        <f t="shared" si="13"/>
        <v>GD.ID</v>
      </c>
    </row>
    <row r="135" spans="1:14" hidden="1" x14ac:dyDescent="0.25">
      <c r="A135" t="s">
        <v>21</v>
      </c>
      <c r="H135" t="str">
        <f t="shared" si="7"/>
        <v>GD.ID.394000 GENERAL PLANT-TOOLS, S</v>
      </c>
      <c r="I135" t="str">
        <f t="shared" si="8"/>
        <v>394000</v>
      </c>
      <c r="J135" t="str">
        <f t="shared" si="9"/>
        <v>101000 PLANT IN SERVICE OWNED</v>
      </c>
      <c r="K135" t="str">
        <f t="shared" si="10"/>
        <v/>
      </c>
      <c r="L135">
        <f t="shared" si="11"/>
        <v>0</v>
      </c>
      <c r="M135">
        <f t="shared" si="12"/>
        <v>0</v>
      </c>
      <c r="N135" t="str">
        <f t="shared" si="13"/>
        <v>GD.ID</v>
      </c>
    </row>
    <row r="136" spans="1:14" hidden="1" x14ac:dyDescent="0.25">
      <c r="A136">
        <v>2002</v>
      </c>
      <c r="B136" s="2">
        <v>761.75</v>
      </c>
      <c r="C136" s="2">
        <v>735.16</v>
      </c>
      <c r="D136" s="2">
        <v>26.59</v>
      </c>
      <c r="H136" t="str">
        <f t="shared" si="7"/>
        <v>GD.ID.394000 GENERAL PLANT-TOOLS, S</v>
      </c>
      <c r="I136" t="str">
        <f t="shared" si="8"/>
        <v>394000</v>
      </c>
      <c r="J136" t="str">
        <f t="shared" si="9"/>
        <v>101000 PLANT IN SERVICE OWNED</v>
      </c>
      <c r="K136">
        <f t="shared" si="10"/>
        <v>2002</v>
      </c>
      <c r="L136">
        <f t="shared" si="11"/>
        <v>761.75</v>
      </c>
      <c r="M136">
        <f t="shared" si="12"/>
        <v>-735.16</v>
      </c>
      <c r="N136" t="str">
        <f t="shared" si="13"/>
        <v>GD.ID</v>
      </c>
    </row>
    <row r="137" spans="1:14" hidden="1" x14ac:dyDescent="0.25">
      <c r="A137">
        <v>2003</v>
      </c>
      <c r="B137" s="2">
        <v>67644.67</v>
      </c>
      <c r="C137" s="2">
        <v>60763.05</v>
      </c>
      <c r="D137" s="2">
        <v>6881.62</v>
      </c>
      <c r="H137" t="str">
        <f t="shared" si="7"/>
        <v>GD.ID.394000 GENERAL PLANT-TOOLS, S</v>
      </c>
      <c r="I137" t="str">
        <f t="shared" si="8"/>
        <v>394000</v>
      </c>
      <c r="J137" t="str">
        <f t="shared" si="9"/>
        <v>101000 PLANT IN SERVICE OWNED</v>
      </c>
      <c r="K137">
        <f t="shared" si="10"/>
        <v>2003</v>
      </c>
      <c r="L137">
        <f t="shared" si="11"/>
        <v>67644.67</v>
      </c>
      <c r="M137">
        <f t="shared" si="12"/>
        <v>-60763.05</v>
      </c>
      <c r="N137" t="str">
        <f t="shared" si="13"/>
        <v>GD.ID</v>
      </c>
    </row>
    <row r="138" spans="1:14" hidden="1" x14ac:dyDescent="0.25">
      <c r="A138">
        <v>2004</v>
      </c>
      <c r="B138" s="2">
        <v>7147.12</v>
      </c>
      <c r="C138" s="2">
        <v>5968.8</v>
      </c>
      <c r="D138" s="2">
        <v>1178.32</v>
      </c>
      <c r="H138" t="str">
        <f t="shared" si="7"/>
        <v>GD.ID.394000 GENERAL PLANT-TOOLS, S</v>
      </c>
      <c r="I138" t="str">
        <f t="shared" si="8"/>
        <v>394000</v>
      </c>
      <c r="J138" t="str">
        <f t="shared" si="9"/>
        <v>101000 PLANT IN SERVICE OWNED</v>
      </c>
      <c r="K138">
        <f t="shared" si="10"/>
        <v>2004</v>
      </c>
      <c r="L138">
        <f t="shared" si="11"/>
        <v>7147.12</v>
      </c>
      <c r="M138">
        <f t="shared" si="12"/>
        <v>-5968.8</v>
      </c>
      <c r="N138" t="str">
        <f t="shared" si="13"/>
        <v>GD.ID</v>
      </c>
    </row>
    <row r="139" spans="1:14" hidden="1" x14ac:dyDescent="0.25">
      <c r="A139">
        <v>2005</v>
      </c>
      <c r="B139" s="2">
        <v>46381.66</v>
      </c>
      <c r="C139" s="2">
        <v>35963.54</v>
      </c>
      <c r="D139" s="2">
        <v>10418.120000000001</v>
      </c>
      <c r="H139" t="str">
        <f t="shared" si="7"/>
        <v>GD.ID.394000 GENERAL PLANT-TOOLS, S</v>
      </c>
      <c r="I139" t="str">
        <f t="shared" si="8"/>
        <v>394000</v>
      </c>
      <c r="J139" t="str">
        <f t="shared" si="9"/>
        <v>101000 PLANT IN SERVICE OWNED</v>
      </c>
      <c r="K139">
        <f t="shared" si="10"/>
        <v>2005</v>
      </c>
      <c r="L139">
        <f t="shared" si="11"/>
        <v>46381.66</v>
      </c>
      <c r="M139">
        <f t="shared" si="12"/>
        <v>-35963.54</v>
      </c>
      <c r="N139" t="str">
        <f t="shared" si="13"/>
        <v>GD.ID</v>
      </c>
    </row>
    <row r="140" spans="1:14" hidden="1" x14ac:dyDescent="0.25">
      <c r="A140">
        <v>2006</v>
      </c>
      <c r="B140" s="2">
        <v>22407.64</v>
      </c>
      <c r="C140" s="2">
        <v>16104.48</v>
      </c>
      <c r="D140" s="2">
        <v>6303.16</v>
      </c>
      <c r="H140" t="str">
        <f t="shared" si="7"/>
        <v>GD.ID.394000 GENERAL PLANT-TOOLS, S</v>
      </c>
      <c r="I140" t="str">
        <f t="shared" si="8"/>
        <v>394000</v>
      </c>
      <c r="J140" t="str">
        <f t="shared" si="9"/>
        <v>101000 PLANT IN SERVICE OWNED</v>
      </c>
      <c r="K140">
        <f t="shared" si="10"/>
        <v>2006</v>
      </c>
      <c r="L140">
        <f t="shared" si="11"/>
        <v>22407.64</v>
      </c>
      <c r="M140">
        <f t="shared" si="12"/>
        <v>-16104.48</v>
      </c>
      <c r="N140" t="str">
        <f t="shared" si="13"/>
        <v>GD.ID</v>
      </c>
    </row>
    <row r="141" spans="1:14" hidden="1" x14ac:dyDescent="0.25">
      <c r="A141">
        <v>2007</v>
      </c>
      <c r="B141" s="2">
        <v>52541.51</v>
      </c>
      <c r="C141" s="2">
        <v>34928.879999999997</v>
      </c>
      <c r="D141" s="2">
        <v>17612.63</v>
      </c>
      <c r="H141" t="str">
        <f t="shared" ref="H141:H204" si="14">IF(LEFT(A141,3)="GD.",A141,H140)</f>
        <v>GD.ID.394000 GENERAL PLANT-TOOLS, S</v>
      </c>
      <c r="I141" t="str">
        <f t="shared" ref="I141:I204" si="15">MID(H141,7,6)</f>
        <v>394000</v>
      </c>
      <c r="J141" t="str">
        <f t="shared" ref="J141:J204" si="16">IFERROR(IF(_xlfn.NUMBERVALUE(LEFT(A141,6))&gt;=101000,A141,J140),J140)</f>
        <v>101000 PLANT IN SERVICE OWNED</v>
      </c>
      <c r="K141">
        <f t="shared" ref="K141:K204" si="17">IFERROR(IF(A141&lt;=2021,A141,""),"-")</f>
        <v>2007</v>
      </c>
      <c r="L141">
        <f t="shared" ref="L141:L204" si="18">B141</f>
        <v>52541.51</v>
      </c>
      <c r="M141">
        <f t="shared" ref="M141:M204" si="19">-C141</f>
        <v>-34928.879999999997</v>
      </c>
      <c r="N141" t="str">
        <f t="shared" ref="N141:N204" si="20">LEFT(H141,5)</f>
        <v>GD.ID</v>
      </c>
    </row>
    <row r="142" spans="1:14" hidden="1" x14ac:dyDescent="0.25">
      <c r="A142">
        <v>2008</v>
      </c>
      <c r="B142" s="2">
        <v>22622.15</v>
      </c>
      <c r="C142" s="2">
        <v>13874.51</v>
      </c>
      <c r="D142" s="2">
        <v>8747.64</v>
      </c>
      <c r="H142" t="str">
        <f t="shared" si="14"/>
        <v>GD.ID.394000 GENERAL PLANT-TOOLS, S</v>
      </c>
      <c r="I142" t="str">
        <f t="shared" si="15"/>
        <v>394000</v>
      </c>
      <c r="J142" t="str">
        <f t="shared" si="16"/>
        <v>101000 PLANT IN SERVICE OWNED</v>
      </c>
      <c r="K142">
        <f t="shared" si="17"/>
        <v>2008</v>
      </c>
      <c r="L142">
        <f t="shared" si="18"/>
        <v>22622.15</v>
      </c>
      <c r="M142">
        <f t="shared" si="19"/>
        <v>-13874.51</v>
      </c>
      <c r="N142" t="str">
        <f t="shared" si="20"/>
        <v>GD.ID</v>
      </c>
    </row>
    <row r="143" spans="1:14" hidden="1" x14ac:dyDescent="0.25">
      <c r="A143">
        <v>2010</v>
      </c>
      <c r="B143" s="2">
        <v>13249.04</v>
      </c>
      <c r="C143" s="2">
        <v>6842.67</v>
      </c>
      <c r="D143" s="2">
        <v>6406.37</v>
      </c>
      <c r="H143" t="str">
        <f t="shared" si="14"/>
        <v>GD.ID.394000 GENERAL PLANT-TOOLS, S</v>
      </c>
      <c r="I143" t="str">
        <f t="shared" si="15"/>
        <v>394000</v>
      </c>
      <c r="J143" t="str">
        <f t="shared" si="16"/>
        <v>101000 PLANT IN SERVICE OWNED</v>
      </c>
      <c r="K143">
        <f t="shared" si="17"/>
        <v>2010</v>
      </c>
      <c r="L143">
        <f t="shared" si="18"/>
        <v>13249.04</v>
      </c>
      <c r="M143">
        <f t="shared" si="19"/>
        <v>-6842.67</v>
      </c>
      <c r="N143" t="str">
        <f t="shared" si="20"/>
        <v>GD.ID</v>
      </c>
    </row>
    <row r="144" spans="1:14" hidden="1" x14ac:dyDescent="0.25">
      <c r="A144">
        <v>2011</v>
      </c>
      <c r="B144" s="2">
        <v>7034.54</v>
      </c>
      <c r="C144" s="2">
        <v>3309.48</v>
      </c>
      <c r="D144" s="2">
        <v>3725.06</v>
      </c>
      <c r="H144" t="str">
        <f t="shared" si="14"/>
        <v>GD.ID.394000 GENERAL PLANT-TOOLS, S</v>
      </c>
      <c r="I144" t="str">
        <f t="shared" si="15"/>
        <v>394000</v>
      </c>
      <c r="J144" t="str">
        <f t="shared" si="16"/>
        <v>101000 PLANT IN SERVICE OWNED</v>
      </c>
      <c r="K144">
        <f t="shared" si="17"/>
        <v>2011</v>
      </c>
      <c r="L144">
        <f t="shared" si="18"/>
        <v>7034.54</v>
      </c>
      <c r="M144">
        <f t="shared" si="19"/>
        <v>-3309.48</v>
      </c>
      <c r="N144" t="str">
        <f t="shared" si="20"/>
        <v>GD.ID</v>
      </c>
    </row>
    <row r="145" spans="1:14" hidden="1" x14ac:dyDescent="0.25">
      <c r="A145">
        <v>2020</v>
      </c>
      <c r="B145" s="2">
        <v>81893.17</v>
      </c>
      <c r="C145" s="2">
        <v>5964.49</v>
      </c>
      <c r="D145" s="2">
        <v>75928.679999999993</v>
      </c>
      <c r="H145" t="str">
        <f t="shared" si="14"/>
        <v>GD.ID.394000 GENERAL PLANT-TOOLS, S</v>
      </c>
      <c r="I145" t="str">
        <f t="shared" si="15"/>
        <v>394000</v>
      </c>
      <c r="J145" t="str">
        <f t="shared" si="16"/>
        <v>101000 PLANT IN SERVICE OWNED</v>
      </c>
      <c r="K145">
        <f t="shared" si="17"/>
        <v>2020</v>
      </c>
      <c r="L145">
        <f t="shared" si="18"/>
        <v>81893.17</v>
      </c>
      <c r="M145">
        <f t="shared" si="19"/>
        <v>-5964.49</v>
      </c>
      <c r="N145" t="str">
        <f t="shared" si="20"/>
        <v>GD.ID</v>
      </c>
    </row>
    <row r="146" spans="1:14" hidden="1" x14ac:dyDescent="0.25">
      <c r="A146">
        <v>2021</v>
      </c>
      <c r="B146" s="2">
        <v>44785.27</v>
      </c>
      <c r="C146" s="2">
        <v>1108.26</v>
      </c>
      <c r="D146" s="2">
        <v>43677.01</v>
      </c>
      <c r="H146" t="str">
        <f t="shared" si="14"/>
        <v>GD.ID.394000 GENERAL PLANT-TOOLS, S</v>
      </c>
      <c r="I146" t="str">
        <f t="shared" si="15"/>
        <v>394000</v>
      </c>
      <c r="J146" t="str">
        <f t="shared" si="16"/>
        <v>101000 PLANT IN SERVICE OWNED</v>
      </c>
      <c r="K146">
        <f t="shared" si="17"/>
        <v>2021</v>
      </c>
      <c r="L146">
        <f t="shared" si="18"/>
        <v>44785.27</v>
      </c>
      <c r="M146">
        <f t="shared" si="19"/>
        <v>-1108.26</v>
      </c>
      <c r="N146" t="str">
        <f t="shared" si="20"/>
        <v>GD.ID</v>
      </c>
    </row>
    <row r="147" spans="1:14" hidden="1" x14ac:dyDescent="0.25">
      <c r="A147" t="s">
        <v>15</v>
      </c>
      <c r="B147" s="2">
        <v>366468.52</v>
      </c>
      <c r="C147" s="2">
        <v>185563.33</v>
      </c>
      <c r="D147" s="2">
        <v>180905.19</v>
      </c>
      <c r="H147" t="str">
        <f t="shared" si="14"/>
        <v>GD.ID.394000 GENERAL PLANT-TOOLS, S</v>
      </c>
      <c r="I147" t="str">
        <f t="shared" si="15"/>
        <v>394000</v>
      </c>
      <c r="J147" t="str">
        <f t="shared" si="16"/>
        <v>101000 PLANT IN SERVICE OWNED</v>
      </c>
      <c r="K147" t="str">
        <f t="shared" si="17"/>
        <v/>
      </c>
      <c r="L147">
        <f t="shared" si="18"/>
        <v>366468.52</v>
      </c>
      <c r="M147">
        <f t="shared" si="19"/>
        <v>-185563.33</v>
      </c>
      <c r="N147" t="str">
        <f t="shared" si="20"/>
        <v>GD.ID</v>
      </c>
    </row>
    <row r="148" spans="1:14" hidden="1" x14ac:dyDescent="0.25">
      <c r="A148" t="s">
        <v>16</v>
      </c>
      <c r="B148" s="2">
        <v>366468.52</v>
      </c>
      <c r="C148" s="2">
        <v>185563.33</v>
      </c>
      <c r="D148" s="2">
        <v>180905.19</v>
      </c>
      <c r="H148" t="str">
        <f t="shared" si="14"/>
        <v>GD.ID.394000 GENERAL PLANT-TOOLS, S</v>
      </c>
      <c r="I148" t="str">
        <f t="shared" si="15"/>
        <v>394000</v>
      </c>
      <c r="J148" t="str">
        <f t="shared" si="16"/>
        <v>101000 PLANT IN SERVICE OWNED</v>
      </c>
      <c r="K148" t="str">
        <f t="shared" si="17"/>
        <v/>
      </c>
      <c r="L148">
        <f t="shared" si="18"/>
        <v>366468.52</v>
      </c>
      <c r="M148">
        <f t="shared" si="19"/>
        <v>-185563.33</v>
      </c>
      <c r="N148" t="str">
        <f t="shared" si="20"/>
        <v>GD.ID</v>
      </c>
    </row>
    <row r="149" spans="1:14" hidden="1" x14ac:dyDescent="0.25">
      <c r="A149" t="s">
        <v>22</v>
      </c>
      <c r="H149" t="str">
        <f t="shared" si="14"/>
        <v>GD.ID.394000 GENERAL PLANT-TOOLS, S</v>
      </c>
      <c r="I149" t="str">
        <f t="shared" si="15"/>
        <v>394000</v>
      </c>
      <c r="J149" t="str">
        <f t="shared" si="16"/>
        <v>106000 CCNC (PP)</v>
      </c>
      <c r="K149" t="str">
        <f t="shared" si="17"/>
        <v/>
      </c>
      <c r="L149">
        <f t="shared" si="18"/>
        <v>0</v>
      </c>
      <c r="M149">
        <f t="shared" si="19"/>
        <v>0</v>
      </c>
      <c r="N149" t="str">
        <f t="shared" si="20"/>
        <v>GD.ID</v>
      </c>
    </row>
    <row r="150" spans="1:14" hidden="1" x14ac:dyDescent="0.25">
      <c r="A150" t="s">
        <v>21</v>
      </c>
      <c r="H150" t="str">
        <f t="shared" si="14"/>
        <v>GD.ID.394000 GENERAL PLANT-TOOLS, S</v>
      </c>
      <c r="I150" t="str">
        <f t="shared" si="15"/>
        <v>394000</v>
      </c>
      <c r="J150" t="str">
        <f t="shared" si="16"/>
        <v>106000 CCNC (PP)</v>
      </c>
      <c r="K150" t="str">
        <f t="shared" si="17"/>
        <v/>
      </c>
      <c r="L150">
        <f t="shared" si="18"/>
        <v>0</v>
      </c>
      <c r="M150">
        <f t="shared" si="19"/>
        <v>0</v>
      </c>
      <c r="N150" t="str">
        <f t="shared" si="20"/>
        <v>GD.ID</v>
      </c>
    </row>
    <row r="151" spans="1:14" hidden="1" x14ac:dyDescent="0.25">
      <c r="A151">
        <v>2021</v>
      </c>
      <c r="B151" s="2">
        <v>301.63</v>
      </c>
      <c r="C151" s="2">
        <v>7.46</v>
      </c>
      <c r="D151" s="2">
        <v>294.17</v>
      </c>
      <c r="H151" t="str">
        <f t="shared" si="14"/>
        <v>GD.ID.394000 GENERAL PLANT-TOOLS, S</v>
      </c>
      <c r="I151" t="str">
        <f t="shared" si="15"/>
        <v>394000</v>
      </c>
      <c r="J151" t="str">
        <f t="shared" si="16"/>
        <v>106000 CCNC (PP)</v>
      </c>
      <c r="K151">
        <f t="shared" si="17"/>
        <v>2021</v>
      </c>
      <c r="L151">
        <f t="shared" si="18"/>
        <v>301.63</v>
      </c>
      <c r="M151">
        <f t="shared" si="19"/>
        <v>-7.46</v>
      </c>
      <c r="N151" t="str">
        <f t="shared" si="20"/>
        <v>GD.ID</v>
      </c>
    </row>
    <row r="152" spans="1:14" hidden="1" x14ac:dyDescent="0.25">
      <c r="A152" t="s">
        <v>15</v>
      </c>
      <c r="B152" s="2">
        <v>301.63</v>
      </c>
      <c r="C152" s="2">
        <v>7.46</v>
      </c>
      <c r="D152" s="2">
        <v>294.17</v>
      </c>
      <c r="H152" t="str">
        <f t="shared" si="14"/>
        <v>GD.ID.394000 GENERAL PLANT-TOOLS, S</v>
      </c>
      <c r="I152" t="str">
        <f t="shared" si="15"/>
        <v>394000</v>
      </c>
      <c r="J152" t="str">
        <f t="shared" si="16"/>
        <v>106000 CCNC (PP)</v>
      </c>
      <c r="K152" t="str">
        <f t="shared" si="17"/>
        <v/>
      </c>
      <c r="L152">
        <f t="shared" si="18"/>
        <v>301.63</v>
      </c>
      <c r="M152">
        <f t="shared" si="19"/>
        <v>-7.46</v>
      </c>
      <c r="N152" t="str">
        <f t="shared" si="20"/>
        <v>GD.ID</v>
      </c>
    </row>
    <row r="153" spans="1:14" hidden="1" x14ac:dyDescent="0.25">
      <c r="A153" t="s">
        <v>16</v>
      </c>
      <c r="B153" s="2">
        <v>301.63</v>
      </c>
      <c r="C153" s="2">
        <v>7.46</v>
      </c>
      <c r="D153" s="2">
        <v>294.17</v>
      </c>
      <c r="H153" t="str">
        <f t="shared" si="14"/>
        <v>GD.ID.394000 GENERAL PLANT-TOOLS, S</v>
      </c>
      <c r="I153" t="str">
        <f t="shared" si="15"/>
        <v>394000</v>
      </c>
      <c r="J153" t="str">
        <f t="shared" si="16"/>
        <v>106000 CCNC (PP)</v>
      </c>
      <c r="K153" t="str">
        <f t="shared" si="17"/>
        <v/>
      </c>
      <c r="L153">
        <f t="shared" si="18"/>
        <v>301.63</v>
      </c>
      <c r="M153">
        <f t="shared" si="19"/>
        <v>-7.46</v>
      </c>
      <c r="N153" t="str">
        <f t="shared" si="20"/>
        <v>GD.ID</v>
      </c>
    </row>
    <row r="154" spans="1:14" hidden="1" x14ac:dyDescent="0.25">
      <c r="A154" t="s">
        <v>17</v>
      </c>
      <c r="B154" s="2">
        <v>366770.15</v>
      </c>
      <c r="C154" s="2">
        <v>185570.79</v>
      </c>
      <c r="D154" s="2">
        <v>181199.35999999999</v>
      </c>
      <c r="H154" t="str">
        <f t="shared" si="14"/>
        <v>GD.ID.394000 GENERAL PLANT-TOOLS, S</v>
      </c>
      <c r="I154" t="str">
        <f t="shared" si="15"/>
        <v>394000</v>
      </c>
      <c r="J154" t="str">
        <f t="shared" si="16"/>
        <v>106000 CCNC (PP)</v>
      </c>
      <c r="K154" t="str">
        <f t="shared" si="17"/>
        <v/>
      </c>
      <c r="L154">
        <f t="shared" si="18"/>
        <v>366770.15</v>
      </c>
      <c r="M154">
        <f t="shared" si="19"/>
        <v>-185570.79</v>
      </c>
      <c r="N154" t="str">
        <f t="shared" si="20"/>
        <v>GD.ID</v>
      </c>
    </row>
    <row r="155" spans="1:14" hidden="1" x14ac:dyDescent="0.25">
      <c r="A155" t="s">
        <v>34</v>
      </c>
      <c r="H155" t="str">
        <f t="shared" si="14"/>
        <v>GD.ID.397000 GENERAL PLANT-COMMUNIC</v>
      </c>
      <c r="I155" t="str">
        <f t="shared" si="15"/>
        <v>397000</v>
      </c>
      <c r="J155" t="str">
        <f t="shared" si="16"/>
        <v>106000 CCNC (PP)</v>
      </c>
      <c r="K155" t="str">
        <f t="shared" si="17"/>
        <v/>
      </c>
      <c r="L155">
        <f t="shared" si="18"/>
        <v>0</v>
      </c>
      <c r="M155">
        <f t="shared" si="19"/>
        <v>0</v>
      </c>
      <c r="N155" t="str">
        <f t="shared" si="20"/>
        <v>GD.ID</v>
      </c>
    </row>
    <row r="156" spans="1:14" hidden="1" x14ac:dyDescent="0.25">
      <c r="A156" t="s">
        <v>13</v>
      </c>
      <c r="H156" t="str">
        <f t="shared" si="14"/>
        <v>GD.ID.397000 GENERAL PLANT-COMMUNIC</v>
      </c>
      <c r="I156" t="str">
        <f t="shared" si="15"/>
        <v>397000</v>
      </c>
      <c r="J156" t="str">
        <f t="shared" si="16"/>
        <v>101000 PLANT IN SERVICE OWNED</v>
      </c>
      <c r="K156" t="str">
        <f t="shared" si="17"/>
        <v/>
      </c>
      <c r="L156">
        <f t="shared" si="18"/>
        <v>0</v>
      </c>
      <c r="M156">
        <f t="shared" si="19"/>
        <v>0</v>
      </c>
      <c r="N156" t="str">
        <f t="shared" si="20"/>
        <v>GD.ID</v>
      </c>
    </row>
    <row r="157" spans="1:14" hidden="1" x14ac:dyDescent="0.25">
      <c r="A157" t="s">
        <v>28</v>
      </c>
      <c r="H157" t="str">
        <f t="shared" si="14"/>
        <v>GD.ID.397000 GENERAL PLANT-COMMUNIC</v>
      </c>
      <c r="I157" t="str">
        <f t="shared" si="15"/>
        <v>397000</v>
      </c>
      <c r="J157" t="str">
        <f t="shared" si="16"/>
        <v>101000 PLANT IN SERVICE OWNED</v>
      </c>
      <c r="K157" t="str">
        <f t="shared" si="17"/>
        <v/>
      </c>
      <c r="L157">
        <f t="shared" si="18"/>
        <v>0</v>
      </c>
      <c r="M157">
        <f t="shared" si="19"/>
        <v>0</v>
      </c>
      <c r="N157" t="str">
        <f t="shared" si="20"/>
        <v>GD.ID</v>
      </c>
    </row>
    <row r="158" spans="1:14" hidden="1" x14ac:dyDescent="0.25">
      <c r="A158">
        <v>2008</v>
      </c>
      <c r="B158" s="2">
        <v>2719.06</v>
      </c>
      <c r="C158" s="2">
        <v>2177.7199999999998</v>
      </c>
      <c r="D158" s="2">
        <v>541.34</v>
      </c>
      <c r="H158" t="str">
        <f t="shared" si="14"/>
        <v>GD.ID.397000 GENERAL PLANT-COMMUNIC</v>
      </c>
      <c r="I158" t="str">
        <f t="shared" si="15"/>
        <v>397000</v>
      </c>
      <c r="J158" t="str">
        <f t="shared" si="16"/>
        <v>101000 PLANT IN SERVICE OWNED</v>
      </c>
      <c r="K158">
        <f t="shared" si="17"/>
        <v>2008</v>
      </c>
      <c r="L158">
        <f t="shared" si="18"/>
        <v>2719.06</v>
      </c>
      <c r="M158">
        <f t="shared" si="19"/>
        <v>-2177.7199999999998</v>
      </c>
      <c r="N158" t="str">
        <f t="shared" si="20"/>
        <v>GD.ID</v>
      </c>
    </row>
    <row r="159" spans="1:14" hidden="1" x14ac:dyDescent="0.25">
      <c r="A159">
        <v>2010</v>
      </c>
      <c r="B159" s="2">
        <v>14032.41</v>
      </c>
      <c r="C159" s="2">
        <v>8526.65</v>
      </c>
      <c r="D159" s="2">
        <v>5505.76</v>
      </c>
      <c r="H159" t="str">
        <f t="shared" si="14"/>
        <v>GD.ID.397000 GENERAL PLANT-COMMUNIC</v>
      </c>
      <c r="I159" t="str">
        <f t="shared" si="15"/>
        <v>397000</v>
      </c>
      <c r="J159" t="str">
        <f t="shared" si="16"/>
        <v>101000 PLANT IN SERVICE OWNED</v>
      </c>
      <c r="K159">
        <f t="shared" si="17"/>
        <v>2010</v>
      </c>
      <c r="L159">
        <f t="shared" si="18"/>
        <v>14032.41</v>
      </c>
      <c r="M159">
        <f t="shared" si="19"/>
        <v>-8526.65</v>
      </c>
      <c r="N159" t="str">
        <f t="shared" si="20"/>
        <v>GD.ID</v>
      </c>
    </row>
    <row r="160" spans="1:14" hidden="1" x14ac:dyDescent="0.25">
      <c r="A160">
        <v>2011</v>
      </c>
      <c r="B160" s="2">
        <v>95522.74</v>
      </c>
      <c r="C160" s="2">
        <v>50878.22</v>
      </c>
      <c r="D160" s="2">
        <v>44644.52</v>
      </c>
      <c r="H160" t="str">
        <f t="shared" si="14"/>
        <v>GD.ID.397000 GENERAL PLANT-COMMUNIC</v>
      </c>
      <c r="I160" t="str">
        <f t="shared" si="15"/>
        <v>397000</v>
      </c>
      <c r="J160" t="str">
        <f t="shared" si="16"/>
        <v>101000 PLANT IN SERVICE OWNED</v>
      </c>
      <c r="K160">
        <f t="shared" si="17"/>
        <v>2011</v>
      </c>
      <c r="L160">
        <f t="shared" si="18"/>
        <v>95522.74</v>
      </c>
      <c r="M160">
        <f t="shared" si="19"/>
        <v>-50878.22</v>
      </c>
      <c r="N160" t="str">
        <f t="shared" si="20"/>
        <v>GD.ID</v>
      </c>
    </row>
    <row r="161" spans="1:14" hidden="1" x14ac:dyDescent="0.25">
      <c r="A161">
        <v>2012</v>
      </c>
      <c r="B161" s="2">
        <v>9624.1200000000008</v>
      </c>
      <c r="C161" s="2">
        <v>4505.6000000000004</v>
      </c>
      <c r="D161" s="2">
        <v>5118.5200000000004</v>
      </c>
      <c r="H161" t="str">
        <f t="shared" si="14"/>
        <v>GD.ID.397000 GENERAL PLANT-COMMUNIC</v>
      </c>
      <c r="I161" t="str">
        <f t="shared" si="15"/>
        <v>397000</v>
      </c>
      <c r="J161" t="str">
        <f t="shared" si="16"/>
        <v>101000 PLANT IN SERVICE OWNED</v>
      </c>
      <c r="K161">
        <f t="shared" si="17"/>
        <v>2012</v>
      </c>
      <c r="L161">
        <f t="shared" si="18"/>
        <v>9624.1200000000008</v>
      </c>
      <c r="M161">
        <f t="shared" si="19"/>
        <v>-4505.6000000000004</v>
      </c>
      <c r="N161" t="str">
        <f t="shared" si="20"/>
        <v>GD.ID</v>
      </c>
    </row>
    <row r="162" spans="1:14" hidden="1" x14ac:dyDescent="0.25">
      <c r="A162">
        <v>2013</v>
      </c>
      <c r="B162" s="2">
        <v>3826.72</v>
      </c>
      <c r="C162" s="2">
        <v>1576.33</v>
      </c>
      <c r="D162" s="2">
        <v>2250.39</v>
      </c>
      <c r="H162" t="str">
        <f t="shared" si="14"/>
        <v>GD.ID.397000 GENERAL PLANT-COMMUNIC</v>
      </c>
      <c r="I162" t="str">
        <f t="shared" si="15"/>
        <v>397000</v>
      </c>
      <c r="J162" t="str">
        <f t="shared" si="16"/>
        <v>101000 PLANT IN SERVICE OWNED</v>
      </c>
      <c r="K162">
        <f t="shared" si="17"/>
        <v>2013</v>
      </c>
      <c r="L162">
        <f t="shared" si="18"/>
        <v>3826.72</v>
      </c>
      <c r="M162">
        <f t="shared" si="19"/>
        <v>-1576.33</v>
      </c>
      <c r="N162" t="str">
        <f t="shared" si="20"/>
        <v>GD.ID</v>
      </c>
    </row>
    <row r="163" spans="1:14" hidden="1" x14ac:dyDescent="0.25">
      <c r="A163">
        <v>2015</v>
      </c>
      <c r="B163" s="2">
        <v>3213.47</v>
      </c>
      <c r="C163" s="2">
        <v>1016.12</v>
      </c>
      <c r="D163" s="2">
        <v>2197.35</v>
      </c>
      <c r="H163" t="str">
        <f t="shared" si="14"/>
        <v>GD.ID.397000 GENERAL PLANT-COMMUNIC</v>
      </c>
      <c r="I163" t="str">
        <f t="shared" si="15"/>
        <v>397000</v>
      </c>
      <c r="J163" t="str">
        <f t="shared" si="16"/>
        <v>101000 PLANT IN SERVICE OWNED</v>
      </c>
      <c r="K163">
        <f t="shared" si="17"/>
        <v>2015</v>
      </c>
      <c r="L163">
        <f t="shared" si="18"/>
        <v>3213.47</v>
      </c>
      <c r="M163">
        <f t="shared" si="19"/>
        <v>-1016.12</v>
      </c>
      <c r="N163" t="str">
        <f t="shared" si="20"/>
        <v>GD.ID</v>
      </c>
    </row>
    <row r="164" spans="1:14" hidden="1" x14ac:dyDescent="0.25">
      <c r="A164">
        <v>2016</v>
      </c>
      <c r="B164" s="2">
        <v>-253.14</v>
      </c>
      <c r="C164" s="2">
        <v>-69.12</v>
      </c>
      <c r="D164" s="2">
        <v>-184.02</v>
      </c>
      <c r="H164" t="str">
        <f t="shared" si="14"/>
        <v>GD.ID.397000 GENERAL PLANT-COMMUNIC</v>
      </c>
      <c r="I164" t="str">
        <f t="shared" si="15"/>
        <v>397000</v>
      </c>
      <c r="J164" t="str">
        <f t="shared" si="16"/>
        <v>101000 PLANT IN SERVICE OWNED</v>
      </c>
      <c r="K164">
        <f t="shared" si="17"/>
        <v>2016</v>
      </c>
      <c r="L164">
        <f t="shared" si="18"/>
        <v>-253.14</v>
      </c>
      <c r="M164">
        <f t="shared" si="19"/>
        <v>69.12</v>
      </c>
      <c r="N164" t="str">
        <f t="shared" si="20"/>
        <v>GD.ID</v>
      </c>
    </row>
    <row r="165" spans="1:14" hidden="1" x14ac:dyDescent="0.25">
      <c r="A165">
        <v>2019</v>
      </c>
      <c r="B165" s="2">
        <v>88620.25</v>
      </c>
      <c r="C165" s="2">
        <v>12485.67</v>
      </c>
      <c r="D165" s="2">
        <v>76134.58</v>
      </c>
      <c r="H165" t="str">
        <f t="shared" si="14"/>
        <v>GD.ID.397000 GENERAL PLANT-COMMUNIC</v>
      </c>
      <c r="I165" t="str">
        <f t="shared" si="15"/>
        <v>397000</v>
      </c>
      <c r="J165" t="str">
        <f t="shared" si="16"/>
        <v>101000 PLANT IN SERVICE OWNED</v>
      </c>
      <c r="K165">
        <f t="shared" si="17"/>
        <v>2019</v>
      </c>
      <c r="L165">
        <f t="shared" si="18"/>
        <v>88620.25</v>
      </c>
      <c r="M165">
        <f t="shared" si="19"/>
        <v>-12485.67</v>
      </c>
      <c r="N165" t="str">
        <f t="shared" si="20"/>
        <v>GD.ID</v>
      </c>
    </row>
    <row r="166" spans="1:14" hidden="1" x14ac:dyDescent="0.25">
      <c r="A166" t="s">
        <v>15</v>
      </c>
      <c r="B166" s="2">
        <v>217305.63</v>
      </c>
      <c r="C166" s="2">
        <v>81097.19</v>
      </c>
      <c r="D166" s="2">
        <v>136208.44</v>
      </c>
      <c r="H166" t="str">
        <f t="shared" si="14"/>
        <v>GD.ID.397000 GENERAL PLANT-COMMUNIC</v>
      </c>
      <c r="I166" t="str">
        <f t="shared" si="15"/>
        <v>397000</v>
      </c>
      <c r="J166" t="str">
        <f t="shared" si="16"/>
        <v>101000 PLANT IN SERVICE OWNED</v>
      </c>
      <c r="K166" t="str">
        <f t="shared" si="17"/>
        <v/>
      </c>
      <c r="L166">
        <f t="shared" si="18"/>
        <v>217305.63</v>
      </c>
      <c r="M166">
        <f t="shared" si="19"/>
        <v>-81097.19</v>
      </c>
      <c r="N166" t="str">
        <f t="shared" si="20"/>
        <v>GD.ID</v>
      </c>
    </row>
    <row r="167" spans="1:14" hidden="1" x14ac:dyDescent="0.25">
      <c r="A167" t="s">
        <v>16</v>
      </c>
      <c r="B167" s="2">
        <v>217305.63</v>
      </c>
      <c r="C167" s="2">
        <v>81097.19</v>
      </c>
      <c r="D167" s="2">
        <v>136208.44</v>
      </c>
      <c r="H167" t="str">
        <f t="shared" si="14"/>
        <v>GD.ID.397000 GENERAL PLANT-COMMUNIC</v>
      </c>
      <c r="I167" t="str">
        <f t="shared" si="15"/>
        <v>397000</v>
      </c>
      <c r="J167" t="str">
        <f t="shared" si="16"/>
        <v>101000 PLANT IN SERVICE OWNED</v>
      </c>
      <c r="K167" t="str">
        <f t="shared" si="17"/>
        <v/>
      </c>
      <c r="L167">
        <f t="shared" si="18"/>
        <v>217305.63</v>
      </c>
      <c r="M167">
        <f t="shared" si="19"/>
        <v>-81097.19</v>
      </c>
      <c r="N167" t="str">
        <f t="shared" si="20"/>
        <v>GD.ID</v>
      </c>
    </row>
    <row r="168" spans="1:14" hidden="1" x14ac:dyDescent="0.25">
      <c r="A168" t="s">
        <v>22</v>
      </c>
      <c r="H168" t="str">
        <f t="shared" si="14"/>
        <v>GD.ID.397000 GENERAL PLANT-COMMUNIC</v>
      </c>
      <c r="I168" t="str">
        <f t="shared" si="15"/>
        <v>397000</v>
      </c>
      <c r="J168" t="str">
        <f t="shared" si="16"/>
        <v>106000 CCNC (PP)</v>
      </c>
      <c r="K168" t="str">
        <f t="shared" si="17"/>
        <v/>
      </c>
      <c r="L168">
        <f t="shared" si="18"/>
        <v>0</v>
      </c>
      <c r="M168">
        <f t="shared" si="19"/>
        <v>0</v>
      </c>
      <c r="N168" t="str">
        <f t="shared" si="20"/>
        <v>GD.ID</v>
      </c>
    </row>
    <row r="169" spans="1:14" hidden="1" x14ac:dyDescent="0.25">
      <c r="A169" t="s">
        <v>28</v>
      </c>
      <c r="H169" t="str">
        <f t="shared" si="14"/>
        <v>GD.ID.397000 GENERAL PLANT-COMMUNIC</v>
      </c>
      <c r="I169" t="str">
        <f t="shared" si="15"/>
        <v>397000</v>
      </c>
      <c r="J169" t="str">
        <f t="shared" si="16"/>
        <v>106000 CCNC (PP)</v>
      </c>
      <c r="K169" t="str">
        <f t="shared" si="17"/>
        <v/>
      </c>
      <c r="L169">
        <f t="shared" si="18"/>
        <v>0</v>
      </c>
      <c r="M169">
        <f t="shared" si="19"/>
        <v>0</v>
      </c>
      <c r="N169" t="str">
        <f t="shared" si="20"/>
        <v>GD.ID</v>
      </c>
    </row>
    <row r="170" spans="1:14" hidden="1" x14ac:dyDescent="0.25">
      <c r="A170">
        <v>2014</v>
      </c>
      <c r="B170" s="2">
        <v>73139.460000000006</v>
      </c>
      <c r="C170" s="2">
        <v>26469.35</v>
      </c>
      <c r="D170" s="2">
        <v>46670.11</v>
      </c>
      <c r="H170" t="str">
        <f t="shared" si="14"/>
        <v>GD.ID.397000 GENERAL PLANT-COMMUNIC</v>
      </c>
      <c r="I170" t="str">
        <f t="shared" si="15"/>
        <v>397000</v>
      </c>
      <c r="J170" t="str">
        <f t="shared" si="16"/>
        <v>106000 CCNC (PP)</v>
      </c>
      <c r="K170">
        <f t="shared" si="17"/>
        <v>2014</v>
      </c>
      <c r="L170">
        <f t="shared" si="18"/>
        <v>73139.460000000006</v>
      </c>
      <c r="M170">
        <f t="shared" si="19"/>
        <v>-26469.35</v>
      </c>
      <c r="N170" t="str">
        <f t="shared" si="20"/>
        <v>GD.ID</v>
      </c>
    </row>
    <row r="171" spans="1:14" hidden="1" x14ac:dyDescent="0.25">
      <c r="A171" t="s">
        <v>15</v>
      </c>
      <c r="B171" s="2">
        <v>73139.460000000006</v>
      </c>
      <c r="C171" s="2">
        <v>26469.35</v>
      </c>
      <c r="D171" s="2">
        <v>46670.11</v>
      </c>
      <c r="H171" t="str">
        <f t="shared" si="14"/>
        <v>GD.ID.397000 GENERAL PLANT-COMMUNIC</v>
      </c>
      <c r="I171" t="str">
        <f t="shared" si="15"/>
        <v>397000</v>
      </c>
      <c r="J171" t="str">
        <f t="shared" si="16"/>
        <v>106000 CCNC (PP)</v>
      </c>
      <c r="K171" t="str">
        <f t="shared" si="17"/>
        <v/>
      </c>
      <c r="L171">
        <f t="shared" si="18"/>
        <v>73139.460000000006</v>
      </c>
      <c r="M171">
        <f t="shared" si="19"/>
        <v>-26469.35</v>
      </c>
      <c r="N171" t="str">
        <f t="shared" si="20"/>
        <v>GD.ID</v>
      </c>
    </row>
    <row r="172" spans="1:14" hidden="1" x14ac:dyDescent="0.25">
      <c r="A172" t="s">
        <v>16</v>
      </c>
      <c r="B172" s="2">
        <v>73139.460000000006</v>
      </c>
      <c r="C172" s="2">
        <v>26469.35</v>
      </c>
      <c r="D172" s="2">
        <v>46670.11</v>
      </c>
      <c r="H172" t="str">
        <f t="shared" si="14"/>
        <v>GD.ID.397000 GENERAL PLANT-COMMUNIC</v>
      </c>
      <c r="I172" t="str">
        <f t="shared" si="15"/>
        <v>397000</v>
      </c>
      <c r="J172" t="str">
        <f t="shared" si="16"/>
        <v>106000 CCNC (PP)</v>
      </c>
      <c r="K172" t="str">
        <f t="shared" si="17"/>
        <v/>
      </c>
      <c r="L172">
        <f t="shared" si="18"/>
        <v>73139.460000000006</v>
      </c>
      <c r="M172">
        <f t="shared" si="19"/>
        <v>-26469.35</v>
      </c>
      <c r="N172" t="str">
        <f t="shared" si="20"/>
        <v>GD.ID</v>
      </c>
    </row>
    <row r="173" spans="1:14" hidden="1" x14ac:dyDescent="0.25">
      <c r="A173" t="s">
        <v>17</v>
      </c>
      <c r="B173" s="2">
        <v>290445.09000000003</v>
      </c>
      <c r="C173" s="2">
        <v>107566.54</v>
      </c>
      <c r="D173" s="2">
        <v>182878.55</v>
      </c>
      <c r="H173" t="str">
        <f t="shared" si="14"/>
        <v>GD.ID.397000 GENERAL PLANT-COMMUNIC</v>
      </c>
      <c r="I173" t="str">
        <f t="shared" si="15"/>
        <v>397000</v>
      </c>
      <c r="J173" t="str">
        <f t="shared" si="16"/>
        <v>106000 CCNC (PP)</v>
      </c>
      <c r="K173" t="str">
        <f t="shared" si="17"/>
        <v/>
      </c>
      <c r="L173">
        <f t="shared" si="18"/>
        <v>290445.09000000003</v>
      </c>
      <c r="M173">
        <f t="shared" si="19"/>
        <v>-107566.54</v>
      </c>
      <c r="N173" t="str">
        <f t="shared" si="20"/>
        <v>GD.ID</v>
      </c>
    </row>
    <row r="174" spans="1:14" hidden="1" x14ac:dyDescent="0.25">
      <c r="A174" t="s">
        <v>35</v>
      </c>
      <c r="H174" t="str">
        <f t="shared" si="14"/>
        <v>GD.ID.397000-AFC-GENERAL PLANT-COMM</v>
      </c>
      <c r="I174" t="str">
        <f t="shared" si="15"/>
        <v>397000</v>
      </c>
      <c r="J174" t="str">
        <f t="shared" si="16"/>
        <v>106000 CCNC (PP)</v>
      </c>
      <c r="K174" t="str">
        <f t="shared" si="17"/>
        <v/>
      </c>
      <c r="L174">
        <f t="shared" si="18"/>
        <v>0</v>
      </c>
      <c r="M174">
        <f t="shared" si="19"/>
        <v>0</v>
      </c>
      <c r="N174" t="str">
        <f t="shared" si="20"/>
        <v>GD.ID</v>
      </c>
    </row>
    <row r="175" spans="1:14" hidden="1" x14ac:dyDescent="0.25">
      <c r="A175" t="s">
        <v>19</v>
      </c>
      <c r="H175" t="str">
        <f t="shared" si="14"/>
        <v>GD.ID.397000-AFC-GENERAL PLANT-COMM</v>
      </c>
      <c r="I175" t="str">
        <f t="shared" si="15"/>
        <v>397000</v>
      </c>
      <c r="J175" t="str">
        <f t="shared" si="16"/>
        <v>182332 REG ASSET - AFUDC (PIS)</v>
      </c>
      <c r="K175" t="str">
        <f t="shared" si="17"/>
        <v/>
      </c>
      <c r="L175">
        <f t="shared" si="18"/>
        <v>0</v>
      </c>
      <c r="M175">
        <f t="shared" si="19"/>
        <v>0</v>
      </c>
      <c r="N175" t="str">
        <f t="shared" si="20"/>
        <v>GD.ID</v>
      </c>
    </row>
    <row r="176" spans="1:14" hidden="1" x14ac:dyDescent="0.25">
      <c r="A176" t="s">
        <v>28</v>
      </c>
      <c r="H176" t="str">
        <f t="shared" si="14"/>
        <v>GD.ID.397000-AFC-GENERAL PLANT-COMM</v>
      </c>
      <c r="I176" t="str">
        <f t="shared" si="15"/>
        <v>397000</v>
      </c>
      <c r="J176" t="str">
        <f t="shared" si="16"/>
        <v>182332 REG ASSET - AFUDC (PIS)</v>
      </c>
      <c r="K176" t="str">
        <f t="shared" si="17"/>
        <v/>
      </c>
      <c r="L176">
        <f t="shared" si="18"/>
        <v>0</v>
      </c>
      <c r="M176">
        <f t="shared" si="19"/>
        <v>0</v>
      </c>
      <c r="N176" t="str">
        <f t="shared" si="20"/>
        <v>GD.ID</v>
      </c>
    </row>
    <row r="177" spans="1:14" hidden="1" x14ac:dyDescent="0.25">
      <c r="A177">
        <v>2011</v>
      </c>
      <c r="B177" s="2">
        <v>4162.8599999999997</v>
      </c>
      <c r="C177" s="2">
        <v>2224.8000000000002</v>
      </c>
      <c r="D177" s="2">
        <v>1938.06</v>
      </c>
      <c r="H177" t="str">
        <f t="shared" si="14"/>
        <v>GD.ID.397000-AFC-GENERAL PLANT-COMM</v>
      </c>
      <c r="I177" t="str">
        <f t="shared" si="15"/>
        <v>397000</v>
      </c>
      <c r="J177" t="str">
        <f t="shared" si="16"/>
        <v>182332 REG ASSET - AFUDC (PIS)</v>
      </c>
      <c r="K177">
        <f t="shared" si="17"/>
        <v>2011</v>
      </c>
      <c r="L177">
        <f t="shared" si="18"/>
        <v>4162.8599999999997</v>
      </c>
      <c r="M177">
        <f t="shared" si="19"/>
        <v>-2224.8000000000002</v>
      </c>
      <c r="N177" t="str">
        <f t="shared" si="20"/>
        <v>GD.ID</v>
      </c>
    </row>
    <row r="178" spans="1:14" hidden="1" x14ac:dyDescent="0.25">
      <c r="A178">
        <v>2012</v>
      </c>
      <c r="B178" s="2">
        <v>632.64</v>
      </c>
      <c r="C178" s="2">
        <v>297.19</v>
      </c>
      <c r="D178" s="2">
        <v>335.45</v>
      </c>
      <c r="H178" t="str">
        <f t="shared" si="14"/>
        <v>GD.ID.397000-AFC-GENERAL PLANT-COMM</v>
      </c>
      <c r="I178" t="str">
        <f t="shared" si="15"/>
        <v>397000</v>
      </c>
      <c r="J178" t="str">
        <f t="shared" si="16"/>
        <v>182332 REG ASSET - AFUDC (PIS)</v>
      </c>
      <c r="K178">
        <f t="shared" si="17"/>
        <v>2012</v>
      </c>
      <c r="L178">
        <f t="shared" si="18"/>
        <v>632.64</v>
      </c>
      <c r="M178">
        <f t="shared" si="19"/>
        <v>-297.19</v>
      </c>
      <c r="N178" t="str">
        <f t="shared" si="20"/>
        <v>GD.ID</v>
      </c>
    </row>
    <row r="179" spans="1:14" hidden="1" x14ac:dyDescent="0.25">
      <c r="A179">
        <v>2013</v>
      </c>
      <c r="B179" s="2">
        <v>19.73</v>
      </c>
      <c r="C179" s="2">
        <v>8.15</v>
      </c>
      <c r="D179" s="2">
        <v>11.58</v>
      </c>
      <c r="H179" t="str">
        <f t="shared" si="14"/>
        <v>GD.ID.397000-AFC-GENERAL PLANT-COMM</v>
      </c>
      <c r="I179" t="str">
        <f t="shared" si="15"/>
        <v>397000</v>
      </c>
      <c r="J179" t="str">
        <f t="shared" si="16"/>
        <v>182332 REG ASSET - AFUDC (PIS)</v>
      </c>
      <c r="K179">
        <f t="shared" si="17"/>
        <v>2013</v>
      </c>
      <c r="L179">
        <f t="shared" si="18"/>
        <v>19.73</v>
      </c>
      <c r="M179">
        <f t="shared" si="19"/>
        <v>-8.15</v>
      </c>
      <c r="N179" t="str">
        <f t="shared" si="20"/>
        <v>GD.ID</v>
      </c>
    </row>
    <row r="180" spans="1:14" hidden="1" x14ac:dyDescent="0.25">
      <c r="A180" t="s">
        <v>15</v>
      </c>
      <c r="B180" s="2">
        <v>4815.2299999999996</v>
      </c>
      <c r="C180" s="2">
        <v>2530.15</v>
      </c>
      <c r="D180" s="2">
        <v>2285.08</v>
      </c>
      <c r="H180" t="str">
        <f t="shared" si="14"/>
        <v>GD.ID.397000-AFC-GENERAL PLANT-COMM</v>
      </c>
      <c r="I180" t="str">
        <f t="shared" si="15"/>
        <v>397000</v>
      </c>
      <c r="J180" t="str">
        <f t="shared" si="16"/>
        <v>182332 REG ASSET - AFUDC (PIS)</v>
      </c>
      <c r="K180" t="str">
        <f t="shared" si="17"/>
        <v/>
      </c>
      <c r="L180">
        <f t="shared" si="18"/>
        <v>4815.2299999999996</v>
      </c>
      <c r="M180">
        <f t="shared" si="19"/>
        <v>-2530.15</v>
      </c>
      <c r="N180" t="str">
        <f t="shared" si="20"/>
        <v>GD.ID</v>
      </c>
    </row>
    <row r="181" spans="1:14" hidden="1" x14ac:dyDescent="0.25">
      <c r="A181" t="s">
        <v>16</v>
      </c>
      <c r="B181" s="2">
        <v>4815.2299999999996</v>
      </c>
      <c r="C181" s="2">
        <v>2530.15</v>
      </c>
      <c r="D181" s="2">
        <v>2285.08</v>
      </c>
      <c r="H181" t="str">
        <f t="shared" si="14"/>
        <v>GD.ID.397000-AFC-GENERAL PLANT-COMM</v>
      </c>
      <c r="I181" t="str">
        <f t="shared" si="15"/>
        <v>397000</v>
      </c>
      <c r="J181" t="str">
        <f t="shared" si="16"/>
        <v>182332 REG ASSET - AFUDC (PIS)</v>
      </c>
      <c r="K181" t="str">
        <f t="shared" si="17"/>
        <v/>
      </c>
      <c r="L181">
        <f t="shared" si="18"/>
        <v>4815.2299999999996</v>
      </c>
      <c r="M181">
        <f t="shared" si="19"/>
        <v>-2530.15</v>
      </c>
      <c r="N181" t="str">
        <f t="shared" si="20"/>
        <v>GD.ID</v>
      </c>
    </row>
    <row r="182" spans="1:14" hidden="1" x14ac:dyDescent="0.25">
      <c r="A182" t="s">
        <v>17</v>
      </c>
      <c r="B182" s="2">
        <v>4815.2299999999996</v>
      </c>
      <c r="C182" s="2">
        <v>2530.15</v>
      </c>
      <c r="D182" s="2">
        <v>2285.08</v>
      </c>
      <c r="H182" t="str">
        <f t="shared" si="14"/>
        <v>GD.ID.397000-AFC-GENERAL PLANT-COMM</v>
      </c>
      <c r="I182" t="str">
        <f t="shared" si="15"/>
        <v>397000</v>
      </c>
      <c r="J182" t="str">
        <f t="shared" si="16"/>
        <v>182332 REG ASSET - AFUDC (PIS)</v>
      </c>
      <c r="K182" t="str">
        <f t="shared" si="17"/>
        <v/>
      </c>
      <c r="L182">
        <f t="shared" si="18"/>
        <v>4815.2299999999996</v>
      </c>
      <c r="M182">
        <f t="shared" si="19"/>
        <v>-2530.15</v>
      </c>
      <c r="N182" t="str">
        <f t="shared" si="20"/>
        <v>GD.ID</v>
      </c>
    </row>
    <row r="183" spans="1:14" hidden="1" x14ac:dyDescent="0.25">
      <c r="A183" t="s">
        <v>36</v>
      </c>
      <c r="H183" t="str">
        <f t="shared" si="14"/>
        <v>GD.OR.391100 GENERAL PLANT-COMPUTER</v>
      </c>
      <c r="I183" t="str">
        <f t="shared" si="15"/>
        <v>391100</v>
      </c>
      <c r="J183" t="str">
        <f t="shared" si="16"/>
        <v>182332 REG ASSET - AFUDC (PIS)</v>
      </c>
      <c r="K183" t="str">
        <f t="shared" si="17"/>
        <v/>
      </c>
      <c r="L183">
        <f t="shared" si="18"/>
        <v>0</v>
      </c>
      <c r="M183">
        <f t="shared" si="19"/>
        <v>0</v>
      </c>
      <c r="N183" t="str">
        <f t="shared" si="20"/>
        <v>GD.OR</v>
      </c>
    </row>
    <row r="184" spans="1:14" hidden="1" x14ac:dyDescent="0.25">
      <c r="A184" t="s">
        <v>13</v>
      </c>
      <c r="H184" t="str">
        <f t="shared" si="14"/>
        <v>GD.OR.391100 GENERAL PLANT-COMPUTER</v>
      </c>
      <c r="I184" t="str">
        <f t="shared" si="15"/>
        <v>391100</v>
      </c>
      <c r="J184" t="str">
        <f t="shared" si="16"/>
        <v>101000 PLANT IN SERVICE OWNED</v>
      </c>
      <c r="K184" t="str">
        <f t="shared" si="17"/>
        <v/>
      </c>
      <c r="L184">
        <f t="shared" si="18"/>
        <v>0</v>
      </c>
      <c r="M184">
        <f t="shared" si="19"/>
        <v>0</v>
      </c>
      <c r="N184" t="str">
        <f t="shared" si="20"/>
        <v>GD.OR</v>
      </c>
    </row>
    <row r="185" spans="1:14" hidden="1" x14ac:dyDescent="0.25">
      <c r="A185" t="s">
        <v>14</v>
      </c>
      <c r="H185" t="str">
        <f t="shared" si="14"/>
        <v>GD.OR.391100 GENERAL PLANT-COMPUTER</v>
      </c>
      <c r="I185" t="str">
        <f t="shared" si="15"/>
        <v>391100</v>
      </c>
      <c r="J185" t="str">
        <f t="shared" si="16"/>
        <v>101000 PLANT IN SERVICE OWNED</v>
      </c>
      <c r="K185" t="str">
        <f t="shared" si="17"/>
        <v/>
      </c>
      <c r="L185">
        <f t="shared" si="18"/>
        <v>0</v>
      </c>
      <c r="M185">
        <f t="shared" si="19"/>
        <v>0</v>
      </c>
      <c r="N185" t="str">
        <f t="shared" si="20"/>
        <v>GD.OR</v>
      </c>
    </row>
    <row r="186" spans="1:14" hidden="1" x14ac:dyDescent="0.25">
      <c r="A186">
        <v>2019</v>
      </c>
      <c r="B186" s="2">
        <v>12109.18</v>
      </c>
      <c r="C186" s="2">
        <v>6020.62</v>
      </c>
      <c r="D186" s="2">
        <v>6088.56</v>
      </c>
      <c r="H186" t="str">
        <f t="shared" si="14"/>
        <v>GD.OR.391100 GENERAL PLANT-COMPUTER</v>
      </c>
      <c r="I186" t="str">
        <f t="shared" si="15"/>
        <v>391100</v>
      </c>
      <c r="J186" t="str">
        <f t="shared" si="16"/>
        <v>101000 PLANT IN SERVICE OWNED</v>
      </c>
      <c r="K186">
        <f t="shared" si="17"/>
        <v>2019</v>
      </c>
      <c r="L186">
        <f t="shared" si="18"/>
        <v>12109.18</v>
      </c>
      <c r="M186">
        <f t="shared" si="19"/>
        <v>-6020.62</v>
      </c>
      <c r="N186" t="str">
        <f t="shared" si="20"/>
        <v>GD.OR</v>
      </c>
    </row>
    <row r="187" spans="1:14" hidden="1" x14ac:dyDescent="0.25">
      <c r="A187" t="s">
        <v>15</v>
      </c>
      <c r="B187" s="2">
        <v>12109.18</v>
      </c>
      <c r="C187" s="2">
        <v>6020.62</v>
      </c>
      <c r="D187" s="2">
        <v>6088.56</v>
      </c>
      <c r="H187" t="str">
        <f t="shared" si="14"/>
        <v>GD.OR.391100 GENERAL PLANT-COMPUTER</v>
      </c>
      <c r="I187" t="str">
        <f t="shared" si="15"/>
        <v>391100</v>
      </c>
      <c r="J187" t="str">
        <f t="shared" si="16"/>
        <v>101000 PLANT IN SERVICE OWNED</v>
      </c>
      <c r="K187" t="str">
        <f t="shared" si="17"/>
        <v/>
      </c>
      <c r="L187">
        <f t="shared" si="18"/>
        <v>12109.18</v>
      </c>
      <c r="M187">
        <f t="shared" si="19"/>
        <v>-6020.62</v>
      </c>
      <c r="N187" t="str">
        <f t="shared" si="20"/>
        <v>GD.OR</v>
      </c>
    </row>
    <row r="188" spans="1:14" hidden="1" x14ac:dyDescent="0.25">
      <c r="A188" t="s">
        <v>16</v>
      </c>
      <c r="B188" s="2">
        <v>12109.18</v>
      </c>
      <c r="C188" s="2">
        <v>6020.62</v>
      </c>
      <c r="D188" s="2">
        <v>6088.56</v>
      </c>
      <c r="H188" t="str">
        <f t="shared" si="14"/>
        <v>GD.OR.391100 GENERAL PLANT-COMPUTER</v>
      </c>
      <c r="I188" t="str">
        <f t="shared" si="15"/>
        <v>391100</v>
      </c>
      <c r="J188" t="str">
        <f t="shared" si="16"/>
        <v>101000 PLANT IN SERVICE OWNED</v>
      </c>
      <c r="K188" t="str">
        <f t="shared" si="17"/>
        <v/>
      </c>
      <c r="L188">
        <f t="shared" si="18"/>
        <v>12109.18</v>
      </c>
      <c r="M188">
        <f t="shared" si="19"/>
        <v>-6020.62</v>
      </c>
      <c r="N188" t="str">
        <f t="shared" si="20"/>
        <v>GD.OR</v>
      </c>
    </row>
    <row r="189" spans="1:14" hidden="1" x14ac:dyDescent="0.25">
      <c r="A189" t="s">
        <v>17</v>
      </c>
      <c r="B189" s="2">
        <v>12109.18</v>
      </c>
      <c r="C189" s="2">
        <v>6020.62</v>
      </c>
      <c r="D189" s="2">
        <v>6088.56</v>
      </c>
      <c r="H189" t="str">
        <f t="shared" si="14"/>
        <v>GD.OR.391100 GENERAL PLANT-COMPUTER</v>
      </c>
      <c r="I189" t="str">
        <f t="shared" si="15"/>
        <v>391100</v>
      </c>
      <c r="J189" t="str">
        <f t="shared" si="16"/>
        <v>101000 PLANT IN SERVICE OWNED</v>
      </c>
      <c r="K189" t="str">
        <f t="shared" si="17"/>
        <v/>
      </c>
      <c r="L189">
        <f t="shared" si="18"/>
        <v>12109.18</v>
      </c>
      <c r="M189">
        <f t="shared" si="19"/>
        <v>-6020.62</v>
      </c>
      <c r="N189" t="str">
        <f t="shared" si="20"/>
        <v>GD.OR</v>
      </c>
    </row>
    <row r="190" spans="1:14" hidden="1" x14ac:dyDescent="0.25">
      <c r="A190" t="s">
        <v>37</v>
      </c>
      <c r="H190" t="str">
        <f t="shared" si="14"/>
        <v>GD.OR.391100-AFC-GENERAL PLANT-COMP</v>
      </c>
      <c r="I190" t="str">
        <f t="shared" si="15"/>
        <v>391100</v>
      </c>
      <c r="J190" t="str">
        <f t="shared" si="16"/>
        <v>101000 PLANT IN SERVICE OWNED</v>
      </c>
      <c r="K190" t="str">
        <f t="shared" si="17"/>
        <v/>
      </c>
      <c r="L190">
        <f t="shared" si="18"/>
        <v>0</v>
      </c>
      <c r="M190">
        <f t="shared" si="19"/>
        <v>0</v>
      </c>
      <c r="N190" t="str">
        <f t="shared" si="20"/>
        <v>GD.OR</v>
      </c>
    </row>
    <row r="191" spans="1:14" hidden="1" x14ac:dyDescent="0.25">
      <c r="A191" t="s">
        <v>19</v>
      </c>
      <c r="H191" t="str">
        <f t="shared" si="14"/>
        <v>GD.OR.391100-AFC-GENERAL PLANT-COMP</v>
      </c>
      <c r="I191" t="str">
        <f t="shared" si="15"/>
        <v>391100</v>
      </c>
      <c r="J191" t="str">
        <f t="shared" si="16"/>
        <v>182332 REG ASSET - AFUDC (PIS)</v>
      </c>
      <c r="K191" t="str">
        <f t="shared" si="17"/>
        <v/>
      </c>
      <c r="L191">
        <f t="shared" si="18"/>
        <v>0</v>
      </c>
      <c r="M191">
        <f t="shared" si="19"/>
        <v>0</v>
      </c>
      <c r="N191" t="str">
        <f t="shared" si="20"/>
        <v>GD.OR</v>
      </c>
    </row>
    <row r="192" spans="1:14" hidden="1" x14ac:dyDescent="0.25">
      <c r="A192" t="s">
        <v>14</v>
      </c>
      <c r="H192" t="str">
        <f t="shared" si="14"/>
        <v>GD.OR.391100-AFC-GENERAL PLANT-COMP</v>
      </c>
      <c r="I192" t="str">
        <f t="shared" si="15"/>
        <v>391100</v>
      </c>
      <c r="J192" t="str">
        <f t="shared" si="16"/>
        <v>182332 REG ASSET - AFUDC (PIS)</v>
      </c>
      <c r="K192" t="str">
        <f t="shared" si="17"/>
        <v/>
      </c>
      <c r="L192">
        <f t="shared" si="18"/>
        <v>0</v>
      </c>
      <c r="M192">
        <f t="shared" si="19"/>
        <v>0</v>
      </c>
      <c r="N192" t="str">
        <f t="shared" si="20"/>
        <v>GD.OR</v>
      </c>
    </row>
    <row r="193" spans="1:14" hidden="1" x14ac:dyDescent="0.25">
      <c r="A193">
        <v>2019</v>
      </c>
      <c r="B193" s="2">
        <v>113.33</v>
      </c>
      <c r="C193" s="2">
        <v>51.35</v>
      </c>
      <c r="D193" s="2">
        <v>61.98</v>
      </c>
      <c r="H193" t="str">
        <f t="shared" si="14"/>
        <v>GD.OR.391100-AFC-GENERAL PLANT-COMP</v>
      </c>
      <c r="I193" t="str">
        <f t="shared" si="15"/>
        <v>391100</v>
      </c>
      <c r="J193" t="str">
        <f t="shared" si="16"/>
        <v>182332 REG ASSET - AFUDC (PIS)</v>
      </c>
      <c r="K193">
        <f t="shared" si="17"/>
        <v>2019</v>
      </c>
      <c r="L193">
        <f t="shared" si="18"/>
        <v>113.33</v>
      </c>
      <c r="M193">
        <f t="shared" si="19"/>
        <v>-51.35</v>
      </c>
      <c r="N193" t="str">
        <f t="shared" si="20"/>
        <v>GD.OR</v>
      </c>
    </row>
    <row r="194" spans="1:14" hidden="1" x14ac:dyDescent="0.25">
      <c r="A194" t="s">
        <v>15</v>
      </c>
      <c r="B194" s="2">
        <v>113.33</v>
      </c>
      <c r="C194" s="2">
        <v>51.35</v>
      </c>
      <c r="D194" s="2">
        <v>61.98</v>
      </c>
      <c r="H194" t="str">
        <f t="shared" si="14"/>
        <v>GD.OR.391100-AFC-GENERAL PLANT-COMP</v>
      </c>
      <c r="I194" t="str">
        <f t="shared" si="15"/>
        <v>391100</v>
      </c>
      <c r="J194" t="str">
        <f t="shared" si="16"/>
        <v>182332 REG ASSET - AFUDC (PIS)</v>
      </c>
      <c r="K194" t="str">
        <f t="shared" si="17"/>
        <v/>
      </c>
      <c r="L194">
        <f t="shared" si="18"/>
        <v>113.33</v>
      </c>
      <c r="M194">
        <f t="shared" si="19"/>
        <v>-51.35</v>
      </c>
      <c r="N194" t="str">
        <f t="shared" si="20"/>
        <v>GD.OR</v>
      </c>
    </row>
    <row r="195" spans="1:14" hidden="1" x14ac:dyDescent="0.25">
      <c r="A195" t="s">
        <v>16</v>
      </c>
      <c r="B195" s="2">
        <v>113.33</v>
      </c>
      <c r="C195" s="2">
        <v>51.35</v>
      </c>
      <c r="D195" s="2">
        <v>61.98</v>
      </c>
      <c r="H195" t="str">
        <f t="shared" si="14"/>
        <v>GD.OR.391100-AFC-GENERAL PLANT-COMP</v>
      </c>
      <c r="I195" t="str">
        <f t="shared" si="15"/>
        <v>391100</v>
      </c>
      <c r="J195" t="str">
        <f t="shared" si="16"/>
        <v>182332 REG ASSET - AFUDC (PIS)</v>
      </c>
      <c r="K195" t="str">
        <f t="shared" si="17"/>
        <v/>
      </c>
      <c r="L195">
        <f t="shared" si="18"/>
        <v>113.33</v>
      </c>
      <c r="M195">
        <f t="shared" si="19"/>
        <v>-51.35</v>
      </c>
      <c r="N195" t="str">
        <f t="shared" si="20"/>
        <v>GD.OR</v>
      </c>
    </row>
    <row r="196" spans="1:14" hidden="1" x14ac:dyDescent="0.25">
      <c r="A196" t="s">
        <v>17</v>
      </c>
      <c r="B196" s="2">
        <v>113.33</v>
      </c>
      <c r="C196" s="2">
        <v>51.35</v>
      </c>
      <c r="D196" s="2">
        <v>61.98</v>
      </c>
      <c r="H196" t="str">
        <f t="shared" si="14"/>
        <v>GD.OR.391100-AFC-GENERAL PLANT-COMP</v>
      </c>
      <c r="I196" t="str">
        <f t="shared" si="15"/>
        <v>391100</v>
      </c>
      <c r="J196" t="str">
        <f t="shared" si="16"/>
        <v>182332 REG ASSET - AFUDC (PIS)</v>
      </c>
      <c r="K196" t="str">
        <f t="shared" si="17"/>
        <v/>
      </c>
      <c r="L196">
        <f t="shared" si="18"/>
        <v>113.33</v>
      </c>
      <c r="M196">
        <f t="shared" si="19"/>
        <v>-51.35</v>
      </c>
      <c r="N196" t="str">
        <f t="shared" si="20"/>
        <v>GD.OR</v>
      </c>
    </row>
    <row r="197" spans="1:14" hidden="1" x14ac:dyDescent="0.25">
      <c r="A197" t="s">
        <v>38</v>
      </c>
      <c r="H197" t="str">
        <f t="shared" si="14"/>
        <v>GD.OR.393000 GENERAL PLANT-STORES E</v>
      </c>
      <c r="I197" t="str">
        <f t="shared" si="15"/>
        <v>393000</v>
      </c>
      <c r="J197" t="str">
        <f t="shared" si="16"/>
        <v>182332 REG ASSET - AFUDC (PIS)</v>
      </c>
      <c r="K197" t="str">
        <f t="shared" si="17"/>
        <v/>
      </c>
      <c r="L197">
        <f t="shared" si="18"/>
        <v>0</v>
      </c>
      <c r="M197">
        <f t="shared" si="19"/>
        <v>0</v>
      </c>
      <c r="N197" t="str">
        <f t="shared" si="20"/>
        <v>GD.OR</v>
      </c>
    </row>
    <row r="198" spans="1:14" hidden="1" x14ac:dyDescent="0.25">
      <c r="A198" t="s">
        <v>13</v>
      </c>
      <c r="H198" t="str">
        <f t="shared" si="14"/>
        <v>GD.OR.393000 GENERAL PLANT-STORES E</v>
      </c>
      <c r="I198" t="str">
        <f t="shared" si="15"/>
        <v>393000</v>
      </c>
      <c r="J198" t="str">
        <f t="shared" si="16"/>
        <v>101000 PLANT IN SERVICE OWNED</v>
      </c>
      <c r="K198" t="str">
        <f t="shared" si="17"/>
        <v/>
      </c>
      <c r="L198">
        <f t="shared" si="18"/>
        <v>0</v>
      </c>
      <c r="M198">
        <f t="shared" si="19"/>
        <v>0</v>
      </c>
      <c r="N198" t="str">
        <f t="shared" si="20"/>
        <v>GD.OR</v>
      </c>
    </row>
    <row r="199" spans="1:14" hidden="1" x14ac:dyDescent="0.25">
      <c r="A199" t="s">
        <v>39</v>
      </c>
      <c r="H199" t="str">
        <f t="shared" si="14"/>
        <v>GD.OR.393000 GENERAL PLANT-STORES E</v>
      </c>
      <c r="I199" t="str">
        <f t="shared" si="15"/>
        <v>393000</v>
      </c>
      <c r="J199" t="str">
        <f t="shared" si="16"/>
        <v>101000 PLANT IN SERVICE OWNED</v>
      </c>
      <c r="K199" t="str">
        <f t="shared" si="17"/>
        <v/>
      </c>
      <c r="L199">
        <f t="shared" si="18"/>
        <v>0</v>
      </c>
      <c r="M199">
        <f t="shared" si="19"/>
        <v>0</v>
      </c>
      <c r="N199" t="str">
        <f t="shared" si="20"/>
        <v>GD.OR</v>
      </c>
    </row>
    <row r="200" spans="1:14" hidden="1" x14ac:dyDescent="0.25">
      <c r="A200">
        <v>1999</v>
      </c>
      <c r="B200" s="2">
        <v>8500</v>
      </c>
      <c r="C200" s="2">
        <v>6766.93</v>
      </c>
      <c r="D200" s="2">
        <v>1733.07</v>
      </c>
      <c r="H200" t="str">
        <f t="shared" si="14"/>
        <v>GD.OR.393000 GENERAL PLANT-STORES E</v>
      </c>
      <c r="I200" t="str">
        <f t="shared" si="15"/>
        <v>393000</v>
      </c>
      <c r="J200" t="str">
        <f t="shared" si="16"/>
        <v>101000 PLANT IN SERVICE OWNED</v>
      </c>
      <c r="K200">
        <f t="shared" si="17"/>
        <v>1999</v>
      </c>
      <c r="L200">
        <f t="shared" si="18"/>
        <v>8500</v>
      </c>
      <c r="M200">
        <f t="shared" si="19"/>
        <v>-6766.93</v>
      </c>
      <c r="N200" t="str">
        <f t="shared" si="20"/>
        <v>GD.OR</v>
      </c>
    </row>
    <row r="201" spans="1:14" hidden="1" x14ac:dyDescent="0.25">
      <c r="A201">
        <v>2000</v>
      </c>
      <c r="B201" s="2">
        <v>8700</v>
      </c>
      <c r="C201" s="2">
        <v>6352.56</v>
      </c>
      <c r="D201" s="2">
        <v>2347.44</v>
      </c>
      <c r="H201" t="str">
        <f t="shared" si="14"/>
        <v>GD.OR.393000 GENERAL PLANT-STORES E</v>
      </c>
      <c r="I201" t="str">
        <f t="shared" si="15"/>
        <v>393000</v>
      </c>
      <c r="J201" t="str">
        <f t="shared" si="16"/>
        <v>101000 PLANT IN SERVICE OWNED</v>
      </c>
      <c r="K201">
        <f t="shared" si="17"/>
        <v>2000</v>
      </c>
      <c r="L201">
        <f t="shared" si="18"/>
        <v>8700</v>
      </c>
      <c r="M201">
        <f t="shared" si="19"/>
        <v>-6352.56</v>
      </c>
      <c r="N201" t="str">
        <f t="shared" si="20"/>
        <v>GD.OR</v>
      </c>
    </row>
    <row r="202" spans="1:14" hidden="1" x14ac:dyDescent="0.25">
      <c r="A202">
        <v>2008</v>
      </c>
      <c r="B202" s="2">
        <v>3438.47</v>
      </c>
      <c r="C202" s="2">
        <v>1332.1</v>
      </c>
      <c r="D202" s="2">
        <v>2106.37</v>
      </c>
      <c r="H202" t="str">
        <f t="shared" si="14"/>
        <v>GD.OR.393000 GENERAL PLANT-STORES E</v>
      </c>
      <c r="I202" t="str">
        <f t="shared" si="15"/>
        <v>393000</v>
      </c>
      <c r="J202" t="str">
        <f t="shared" si="16"/>
        <v>101000 PLANT IN SERVICE OWNED</v>
      </c>
      <c r="K202">
        <f t="shared" si="17"/>
        <v>2008</v>
      </c>
      <c r="L202">
        <f t="shared" si="18"/>
        <v>3438.47</v>
      </c>
      <c r="M202">
        <f t="shared" si="19"/>
        <v>-1332.1</v>
      </c>
      <c r="N202" t="str">
        <f t="shared" si="20"/>
        <v>GD.OR</v>
      </c>
    </row>
    <row r="203" spans="1:14" hidden="1" x14ac:dyDescent="0.25">
      <c r="A203">
        <v>2018</v>
      </c>
      <c r="B203" s="2">
        <v>153.35</v>
      </c>
      <c r="C203" s="2">
        <v>18.5</v>
      </c>
      <c r="D203" s="2">
        <v>134.85</v>
      </c>
      <c r="H203" t="str">
        <f t="shared" si="14"/>
        <v>GD.OR.393000 GENERAL PLANT-STORES E</v>
      </c>
      <c r="I203" t="str">
        <f t="shared" si="15"/>
        <v>393000</v>
      </c>
      <c r="J203" t="str">
        <f t="shared" si="16"/>
        <v>101000 PLANT IN SERVICE OWNED</v>
      </c>
      <c r="K203">
        <f t="shared" si="17"/>
        <v>2018</v>
      </c>
      <c r="L203">
        <f t="shared" si="18"/>
        <v>153.35</v>
      </c>
      <c r="M203">
        <f t="shared" si="19"/>
        <v>-18.5</v>
      </c>
      <c r="N203" t="str">
        <f t="shared" si="20"/>
        <v>GD.OR</v>
      </c>
    </row>
    <row r="204" spans="1:14" hidden="1" x14ac:dyDescent="0.25">
      <c r="A204" t="s">
        <v>15</v>
      </c>
      <c r="B204" s="2">
        <v>20791.82</v>
      </c>
      <c r="C204" s="2">
        <v>14470.09</v>
      </c>
      <c r="D204" s="2">
        <v>6321.73</v>
      </c>
      <c r="H204" t="str">
        <f t="shared" si="14"/>
        <v>GD.OR.393000 GENERAL PLANT-STORES E</v>
      </c>
      <c r="I204" t="str">
        <f t="shared" si="15"/>
        <v>393000</v>
      </c>
      <c r="J204" t="str">
        <f t="shared" si="16"/>
        <v>101000 PLANT IN SERVICE OWNED</v>
      </c>
      <c r="K204" t="str">
        <f t="shared" si="17"/>
        <v/>
      </c>
      <c r="L204">
        <f t="shared" si="18"/>
        <v>20791.82</v>
      </c>
      <c r="M204">
        <f t="shared" si="19"/>
        <v>-14470.09</v>
      </c>
      <c r="N204" t="str">
        <f t="shared" si="20"/>
        <v>GD.OR</v>
      </c>
    </row>
    <row r="205" spans="1:14" hidden="1" x14ac:dyDescent="0.25">
      <c r="A205" t="s">
        <v>16</v>
      </c>
      <c r="B205" s="2">
        <v>20791.82</v>
      </c>
      <c r="C205" s="2">
        <v>14470.09</v>
      </c>
      <c r="D205" s="2">
        <v>6321.73</v>
      </c>
      <c r="H205" t="str">
        <f t="shared" ref="H205:H268" si="21">IF(LEFT(A205,3)="GD.",A205,H204)</f>
        <v>GD.OR.393000 GENERAL PLANT-STORES E</v>
      </c>
      <c r="I205" t="str">
        <f t="shared" ref="I205:I268" si="22">MID(H205,7,6)</f>
        <v>393000</v>
      </c>
      <c r="J205" t="str">
        <f t="shared" ref="J205:J268" si="23">IFERROR(IF(_xlfn.NUMBERVALUE(LEFT(A205,6))&gt;=101000,A205,J204),J204)</f>
        <v>101000 PLANT IN SERVICE OWNED</v>
      </c>
      <c r="K205" t="str">
        <f t="shared" ref="K205:K268" si="24">IFERROR(IF(A205&lt;=2021,A205,""),"-")</f>
        <v/>
      </c>
      <c r="L205">
        <f t="shared" ref="L205:L268" si="25">B205</f>
        <v>20791.82</v>
      </c>
      <c r="M205">
        <f t="shared" ref="M205:M268" si="26">-C205</f>
        <v>-14470.09</v>
      </c>
      <c r="N205" t="str">
        <f t="shared" ref="N205:N268" si="27">LEFT(H205,5)</f>
        <v>GD.OR</v>
      </c>
    </row>
    <row r="206" spans="1:14" hidden="1" x14ac:dyDescent="0.25">
      <c r="A206" t="s">
        <v>17</v>
      </c>
      <c r="B206" s="2">
        <v>20791.82</v>
      </c>
      <c r="C206" s="2">
        <v>14470.09</v>
      </c>
      <c r="D206" s="2">
        <v>6321.73</v>
      </c>
      <c r="H206" t="str">
        <f t="shared" si="21"/>
        <v>GD.OR.393000 GENERAL PLANT-STORES E</v>
      </c>
      <c r="I206" t="str">
        <f t="shared" si="22"/>
        <v>393000</v>
      </c>
      <c r="J206" t="str">
        <f t="shared" si="23"/>
        <v>101000 PLANT IN SERVICE OWNED</v>
      </c>
      <c r="K206" t="str">
        <f t="shared" si="24"/>
        <v/>
      </c>
      <c r="L206">
        <f t="shared" si="25"/>
        <v>20791.82</v>
      </c>
      <c r="M206">
        <f t="shared" si="26"/>
        <v>-14470.09</v>
      </c>
      <c r="N206" t="str">
        <f t="shared" si="27"/>
        <v>GD.OR</v>
      </c>
    </row>
    <row r="207" spans="1:14" hidden="1" x14ac:dyDescent="0.25">
      <c r="A207" t="s">
        <v>40</v>
      </c>
      <c r="H207" t="str">
        <f t="shared" si="21"/>
        <v>GD.OR.394000 GENERAL PLANT-TOOLS, S</v>
      </c>
      <c r="I207" t="str">
        <f t="shared" si="22"/>
        <v>394000</v>
      </c>
      <c r="J207" t="str">
        <f t="shared" si="23"/>
        <v>101000 PLANT IN SERVICE OWNED</v>
      </c>
      <c r="K207" t="str">
        <f t="shared" si="24"/>
        <v/>
      </c>
      <c r="L207">
        <f t="shared" si="25"/>
        <v>0</v>
      </c>
      <c r="M207">
        <f t="shared" si="26"/>
        <v>0</v>
      </c>
      <c r="N207" t="str">
        <f t="shared" si="27"/>
        <v>GD.OR</v>
      </c>
    </row>
    <row r="208" spans="1:14" hidden="1" x14ac:dyDescent="0.25">
      <c r="A208" t="s">
        <v>13</v>
      </c>
      <c r="H208" t="str">
        <f t="shared" si="21"/>
        <v>GD.OR.394000 GENERAL PLANT-TOOLS, S</v>
      </c>
      <c r="I208" t="str">
        <f t="shared" si="22"/>
        <v>394000</v>
      </c>
      <c r="J208" t="str">
        <f t="shared" si="23"/>
        <v>101000 PLANT IN SERVICE OWNED</v>
      </c>
      <c r="K208" t="str">
        <f t="shared" si="24"/>
        <v/>
      </c>
      <c r="L208">
        <f t="shared" si="25"/>
        <v>0</v>
      </c>
      <c r="M208">
        <f t="shared" si="26"/>
        <v>0</v>
      </c>
      <c r="N208" t="str">
        <f t="shared" si="27"/>
        <v>GD.OR</v>
      </c>
    </row>
    <row r="209" spans="1:14" hidden="1" x14ac:dyDescent="0.25">
      <c r="A209" t="s">
        <v>21</v>
      </c>
      <c r="H209" t="str">
        <f t="shared" si="21"/>
        <v>GD.OR.394000 GENERAL PLANT-TOOLS, S</v>
      </c>
      <c r="I209" t="str">
        <f t="shared" si="22"/>
        <v>394000</v>
      </c>
      <c r="J209" t="str">
        <f t="shared" si="23"/>
        <v>101000 PLANT IN SERVICE OWNED</v>
      </c>
      <c r="K209" t="str">
        <f t="shared" si="24"/>
        <v/>
      </c>
      <c r="L209">
        <f t="shared" si="25"/>
        <v>0</v>
      </c>
      <c r="M209">
        <f t="shared" si="26"/>
        <v>0</v>
      </c>
      <c r="N209" t="str">
        <f t="shared" si="27"/>
        <v>GD.OR</v>
      </c>
    </row>
    <row r="210" spans="1:14" hidden="1" x14ac:dyDescent="0.25">
      <c r="A210">
        <v>2002</v>
      </c>
      <c r="B210" s="2">
        <v>42644.55</v>
      </c>
      <c r="C210" s="2">
        <v>42636.81</v>
      </c>
      <c r="D210" s="2">
        <v>7.74</v>
      </c>
      <c r="H210" t="str">
        <f t="shared" si="21"/>
        <v>GD.OR.394000 GENERAL PLANT-TOOLS, S</v>
      </c>
      <c r="I210" t="str">
        <f t="shared" si="22"/>
        <v>394000</v>
      </c>
      <c r="J210" t="str">
        <f t="shared" si="23"/>
        <v>101000 PLANT IN SERVICE OWNED</v>
      </c>
      <c r="K210">
        <f t="shared" si="24"/>
        <v>2002</v>
      </c>
      <c r="L210">
        <f t="shared" si="25"/>
        <v>42644.55</v>
      </c>
      <c r="M210">
        <f t="shared" si="26"/>
        <v>-42636.81</v>
      </c>
      <c r="N210" t="str">
        <f t="shared" si="27"/>
        <v>GD.OR</v>
      </c>
    </row>
    <row r="211" spans="1:14" hidden="1" x14ac:dyDescent="0.25">
      <c r="A211">
        <v>2003</v>
      </c>
      <c r="B211" s="2">
        <v>92514.06</v>
      </c>
      <c r="C211" s="2">
        <v>92350.38</v>
      </c>
      <c r="D211" s="2">
        <v>163.68</v>
      </c>
      <c r="H211" t="str">
        <f t="shared" si="21"/>
        <v>GD.OR.394000 GENERAL PLANT-TOOLS, S</v>
      </c>
      <c r="I211" t="str">
        <f t="shared" si="22"/>
        <v>394000</v>
      </c>
      <c r="J211" t="str">
        <f t="shared" si="23"/>
        <v>101000 PLANT IN SERVICE OWNED</v>
      </c>
      <c r="K211">
        <f t="shared" si="24"/>
        <v>2003</v>
      </c>
      <c r="L211">
        <f t="shared" si="25"/>
        <v>92514.06</v>
      </c>
      <c r="M211">
        <f t="shared" si="26"/>
        <v>-92350.38</v>
      </c>
      <c r="N211" t="str">
        <f t="shared" si="27"/>
        <v>GD.OR</v>
      </c>
    </row>
    <row r="212" spans="1:14" hidden="1" x14ac:dyDescent="0.25">
      <c r="A212">
        <v>2005</v>
      </c>
      <c r="B212" s="2">
        <v>40869.79</v>
      </c>
      <c r="C212" s="2">
        <v>40326.42</v>
      </c>
      <c r="D212" s="2">
        <v>543.37</v>
      </c>
      <c r="H212" t="str">
        <f t="shared" si="21"/>
        <v>GD.OR.394000 GENERAL PLANT-TOOLS, S</v>
      </c>
      <c r="I212" t="str">
        <f t="shared" si="22"/>
        <v>394000</v>
      </c>
      <c r="J212" t="str">
        <f t="shared" si="23"/>
        <v>101000 PLANT IN SERVICE OWNED</v>
      </c>
      <c r="K212">
        <f t="shared" si="24"/>
        <v>2005</v>
      </c>
      <c r="L212">
        <f t="shared" si="25"/>
        <v>40869.79</v>
      </c>
      <c r="M212">
        <f t="shared" si="26"/>
        <v>-40326.42</v>
      </c>
      <c r="N212" t="str">
        <f t="shared" si="27"/>
        <v>GD.OR</v>
      </c>
    </row>
    <row r="213" spans="1:14" hidden="1" x14ac:dyDescent="0.25">
      <c r="A213">
        <v>2006</v>
      </c>
      <c r="B213" s="2">
        <v>110479.39</v>
      </c>
      <c r="C213" s="2">
        <v>107583.17</v>
      </c>
      <c r="D213" s="2">
        <v>2896.22</v>
      </c>
      <c r="H213" t="str">
        <f t="shared" si="21"/>
        <v>GD.OR.394000 GENERAL PLANT-TOOLS, S</v>
      </c>
      <c r="I213" t="str">
        <f t="shared" si="22"/>
        <v>394000</v>
      </c>
      <c r="J213" t="str">
        <f t="shared" si="23"/>
        <v>101000 PLANT IN SERVICE OWNED</v>
      </c>
      <c r="K213">
        <f t="shared" si="24"/>
        <v>2006</v>
      </c>
      <c r="L213">
        <f t="shared" si="25"/>
        <v>110479.39</v>
      </c>
      <c r="M213">
        <f t="shared" si="26"/>
        <v>-107583.17</v>
      </c>
      <c r="N213" t="str">
        <f t="shared" si="27"/>
        <v>GD.OR</v>
      </c>
    </row>
    <row r="214" spans="1:14" hidden="1" x14ac:dyDescent="0.25">
      <c r="A214">
        <v>2007</v>
      </c>
      <c r="B214" s="2">
        <v>181671.02</v>
      </c>
      <c r="C214" s="2">
        <v>173293.11</v>
      </c>
      <c r="D214" s="2">
        <v>8377.91</v>
      </c>
      <c r="H214" t="str">
        <f t="shared" si="21"/>
        <v>GD.OR.394000 GENERAL PLANT-TOOLS, S</v>
      </c>
      <c r="I214" t="str">
        <f t="shared" si="22"/>
        <v>394000</v>
      </c>
      <c r="J214" t="str">
        <f t="shared" si="23"/>
        <v>101000 PLANT IN SERVICE OWNED</v>
      </c>
      <c r="K214">
        <f t="shared" si="24"/>
        <v>2007</v>
      </c>
      <c r="L214">
        <f t="shared" si="25"/>
        <v>181671.02</v>
      </c>
      <c r="M214">
        <f t="shared" si="26"/>
        <v>-173293.11</v>
      </c>
      <c r="N214" t="str">
        <f t="shared" si="27"/>
        <v>GD.OR</v>
      </c>
    </row>
    <row r="215" spans="1:14" hidden="1" x14ac:dyDescent="0.25">
      <c r="A215">
        <v>2008</v>
      </c>
      <c r="B215" s="2">
        <v>74892.800000000003</v>
      </c>
      <c r="C215" s="2">
        <v>69317.710000000006</v>
      </c>
      <c r="D215" s="2">
        <v>5575.09</v>
      </c>
      <c r="H215" t="str">
        <f t="shared" si="21"/>
        <v>GD.OR.394000 GENERAL PLANT-TOOLS, S</v>
      </c>
      <c r="I215" t="str">
        <f t="shared" si="22"/>
        <v>394000</v>
      </c>
      <c r="J215" t="str">
        <f t="shared" si="23"/>
        <v>101000 PLANT IN SERVICE OWNED</v>
      </c>
      <c r="K215">
        <f t="shared" si="24"/>
        <v>2008</v>
      </c>
      <c r="L215">
        <f t="shared" si="25"/>
        <v>74892.800000000003</v>
      </c>
      <c r="M215">
        <f t="shared" si="26"/>
        <v>-69317.710000000006</v>
      </c>
      <c r="N215" t="str">
        <f t="shared" si="27"/>
        <v>GD.OR</v>
      </c>
    </row>
    <row r="216" spans="1:14" hidden="1" x14ac:dyDescent="0.25">
      <c r="A216">
        <v>2009</v>
      </c>
      <c r="B216" s="2">
        <v>2115.75</v>
      </c>
      <c r="C216" s="2">
        <v>1878.31</v>
      </c>
      <c r="D216" s="2">
        <v>237.44</v>
      </c>
      <c r="H216" t="str">
        <f t="shared" si="21"/>
        <v>GD.OR.394000 GENERAL PLANT-TOOLS, S</v>
      </c>
      <c r="I216" t="str">
        <f t="shared" si="22"/>
        <v>394000</v>
      </c>
      <c r="J216" t="str">
        <f t="shared" si="23"/>
        <v>101000 PLANT IN SERVICE OWNED</v>
      </c>
      <c r="K216">
        <f t="shared" si="24"/>
        <v>2009</v>
      </c>
      <c r="L216">
        <f t="shared" si="25"/>
        <v>2115.75</v>
      </c>
      <c r="M216">
        <f t="shared" si="26"/>
        <v>-1878.31</v>
      </c>
      <c r="N216" t="str">
        <f t="shared" si="27"/>
        <v>GD.OR</v>
      </c>
    </row>
    <row r="217" spans="1:14" hidden="1" x14ac:dyDescent="0.25">
      <c r="A217">
        <v>2011</v>
      </c>
      <c r="B217" s="2">
        <v>8099.7</v>
      </c>
      <c r="C217" s="2">
        <v>6337.97</v>
      </c>
      <c r="D217" s="2">
        <v>1761.73</v>
      </c>
      <c r="H217" t="str">
        <f t="shared" si="21"/>
        <v>GD.OR.394000 GENERAL PLANT-TOOLS, S</v>
      </c>
      <c r="I217" t="str">
        <f t="shared" si="22"/>
        <v>394000</v>
      </c>
      <c r="J217" t="str">
        <f t="shared" si="23"/>
        <v>101000 PLANT IN SERVICE OWNED</v>
      </c>
      <c r="K217">
        <f t="shared" si="24"/>
        <v>2011</v>
      </c>
      <c r="L217">
        <f t="shared" si="25"/>
        <v>8099.7</v>
      </c>
      <c r="M217">
        <f t="shared" si="26"/>
        <v>-6337.97</v>
      </c>
      <c r="N217" t="str">
        <f t="shared" si="27"/>
        <v>GD.OR</v>
      </c>
    </row>
    <row r="218" spans="1:14" hidden="1" x14ac:dyDescent="0.25">
      <c r="A218">
        <v>2012</v>
      </c>
      <c r="B218" s="2">
        <v>34048.04</v>
      </c>
      <c r="C218" s="2">
        <v>24374.18</v>
      </c>
      <c r="D218" s="2">
        <v>9673.86</v>
      </c>
      <c r="H218" t="str">
        <f t="shared" si="21"/>
        <v>GD.OR.394000 GENERAL PLANT-TOOLS, S</v>
      </c>
      <c r="I218" t="str">
        <f t="shared" si="22"/>
        <v>394000</v>
      </c>
      <c r="J218" t="str">
        <f t="shared" si="23"/>
        <v>101000 PLANT IN SERVICE OWNED</v>
      </c>
      <c r="K218">
        <f t="shared" si="24"/>
        <v>2012</v>
      </c>
      <c r="L218">
        <f t="shared" si="25"/>
        <v>34048.04</v>
      </c>
      <c r="M218">
        <f t="shared" si="26"/>
        <v>-24374.18</v>
      </c>
      <c r="N218" t="str">
        <f t="shared" si="27"/>
        <v>GD.OR</v>
      </c>
    </row>
    <row r="219" spans="1:14" hidden="1" x14ac:dyDescent="0.25">
      <c r="A219">
        <v>2014</v>
      </c>
      <c r="B219" s="2">
        <v>123939.83</v>
      </c>
      <c r="C219" s="2">
        <v>69566.37</v>
      </c>
      <c r="D219" s="2">
        <v>54373.46</v>
      </c>
      <c r="H219" t="str">
        <f t="shared" si="21"/>
        <v>GD.OR.394000 GENERAL PLANT-TOOLS, S</v>
      </c>
      <c r="I219" t="str">
        <f t="shared" si="22"/>
        <v>394000</v>
      </c>
      <c r="J219" t="str">
        <f t="shared" si="23"/>
        <v>101000 PLANT IN SERVICE OWNED</v>
      </c>
      <c r="K219">
        <f t="shared" si="24"/>
        <v>2014</v>
      </c>
      <c r="L219">
        <f t="shared" si="25"/>
        <v>123939.83</v>
      </c>
      <c r="M219">
        <f t="shared" si="26"/>
        <v>-69566.37</v>
      </c>
      <c r="N219" t="str">
        <f t="shared" si="27"/>
        <v>GD.OR</v>
      </c>
    </row>
    <row r="220" spans="1:14" hidden="1" x14ac:dyDescent="0.25">
      <c r="A220">
        <v>2018</v>
      </c>
      <c r="B220" s="2">
        <v>19059.66</v>
      </c>
      <c r="C220" s="2">
        <v>4339.7</v>
      </c>
      <c r="D220" s="2">
        <v>14719.96</v>
      </c>
      <c r="H220" t="str">
        <f t="shared" si="21"/>
        <v>GD.OR.394000 GENERAL PLANT-TOOLS, S</v>
      </c>
      <c r="I220" t="str">
        <f t="shared" si="22"/>
        <v>394000</v>
      </c>
      <c r="J220" t="str">
        <f t="shared" si="23"/>
        <v>101000 PLANT IN SERVICE OWNED</v>
      </c>
      <c r="K220">
        <f t="shared" si="24"/>
        <v>2018</v>
      </c>
      <c r="L220">
        <f t="shared" si="25"/>
        <v>19059.66</v>
      </c>
      <c r="M220">
        <f t="shared" si="26"/>
        <v>-4339.7</v>
      </c>
      <c r="N220" t="str">
        <f t="shared" si="27"/>
        <v>GD.OR</v>
      </c>
    </row>
    <row r="221" spans="1:14" hidden="1" x14ac:dyDescent="0.25">
      <c r="A221">
        <v>2019</v>
      </c>
      <c r="B221" s="2">
        <v>15000.18</v>
      </c>
      <c r="C221" s="2">
        <v>2292.54</v>
      </c>
      <c r="D221" s="2">
        <v>12707.64</v>
      </c>
      <c r="H221" t="str">
        <f t="shared" si="21"/>
        <v>GD.OR.394000 GENERAL PLANT-TOOLS, S</v>
      </c>
      <c r="I221" t="str">
        <f t="shared" si="22"/>
        <v>394000</v>
      </c>
      <c r="J221" t="str">
        <f t="shared" si="23"/>
        <v>101000 PLANT IN SERVICE OWNED</v>
      </c>
      <c r="K221">
        <f t="shared" si="24"/>
        <v>2019</v>
      </c>
      <c r="L221">
        <f t="shared" si="25"/>
        <v>15000.18</v>
      </c>
      <c r="M221">
        <f t="shared" si="26"/>
        <v>-2292.54</v>
      </c>
      <c r="N221" t="str">
        <f t="shared" si="27"/>
        <v>GD.OR</v>
      </c>
    </row>
    <row r="222" spans="1:14" hidden="1" x14ac:dyDescent="0.25">
      <c r="A222">
        <v>2020</v>
      </c>
      <c r="B222" s="2">
        <v>133828.42000000001</v>
      </c>
      <c r="C222" s="2">
        <v>11410.49</v>
      </c>
      <c r="D222" s="2">
        <v>122417.93</v>
      </c>
      <c r="H222" t="str">
        <f t="shared" si="21"/>
        <v>GD.OR.394000 GENERAL PLANT-TOOLS, S</v>
      </c>
      <c r="I222" t="str">
        <f t="shared" si="22"/>
        <v>394000</v>
      </c>
      <c r="J222" t="str">
        <f t="shared" si="23"/>
        <v>101000 PLANT IN SERVICE OWNED</v>
      </c>
      <c r="K222">
        <f t="shared" si="24"/>
        <v>2020</v>
      </c>
      <c r="L222">
        <f t="shared" si="25"/>
        <v>133828.42000000001</v>
      </c>
      <c r="M222">
        <f t="shared" si="26"/>
        <v>-11410.49</v>
      </c>
      <c r="N222" t="str">
        <f t="shared" si="27"/>
        <v>GD.OR</v>
      </c>
    </row>
    <row r="223" spans="1:14" hidden="1" x14ac:dyDescent="0.25">
      <c r="A223" t="s">
        <v>15</v>
      </c>
      <c r="B223" s="2">
        <v>879163.19</v>
      </c>
      <c r="C223" s="2">
        <v>645707.15</v>
      </c>
      <c r="D223" s="2">
        <v>233456.04</v>
      </c>
      <c r="H223" t="str">
        <f t="shared" si="21"/>
        <v>GD.OR.394000 GENERAL PLANT-TOOLS, S</v>
      </c>
      <c r="I223" t="str">
        <f t="shared" si="22"/>
        <v>394000</v>
      </c>
      <c r="J223" t="str">
        <f t="shared" si="23"/>
        <v>101000 PLANT IN SERVICE OWNED</v>
      </c>
      <c r="K223" t="str">
        <f t="shared" si="24"/>
        <v/>
      </c>
      <c r="L223">
        <f t="shared" si="25"/>
        <v>879163.19</v>
      </c>
      <c r="M223">
        <f t="shared" si="26"/>
        <v>-645707.15</v>
      </c>
      <c r="N223" t="str">
        <f t="shared" si="27"/>
        <v>GD.OR</v>
      </c>
    </row>
    <row r="224" spans="1:14" hidden="1" x14ac:dyDescent="0.25">
      <c r="A224" t="s">
        <v>16</v>
      </c>
      <c r="B224" s="2">
        <v>879163.19</v>
      </c>
      <c r="C224" s="2">
        <v>645707.15</v>
      </c>
      <c r="D224" s="2">
        <v>233456.04</v>
      </c>
      <c r="H224" t="str">
        <f t="shared" si="21"/>
        <v>GD.OR.394000 GENERAL PLANT-TOOLS, S</v>
      </c>
      <c r="I224" t="str">
        <f t="shared" si="22"/>
        <v>394000</v>
      </c>
      <c r="J224" t="str">
        <f t="shared" si="23"/>
        <v>101000 PLANT IN SERVICE OWNED</v>
      </c>
      <c r="K224" t="str">
        <f t="shared" si="24"/>
        <v/>
      </c>
      <c r="L224">
        <f t="shared" si="25"/>
        <v>879163.19</v>
      </c>
      <c r="M224">
        <f t="shared" si="26"/>
        <v>-645707.15</v>
      </c>
      <c r="N224" t="str">
        <f t="shared" si="27"/>
        <v>GD.OR</v>
      </c>
    </row>
    <row r="225" spans="1:14" hidden="1" x14ac:dyDescent="0.25">
      <c r="A225" t="s">
        <v>22</v>
      </c>
      <c r="H225" t="str">
        <f t="shared" si="21"/>
        <v>GD.OR.394000 GENERAL PLANT-TOOLS, S</v>
      </c>
      <c r="I225" t="str">
        <f t="shared" si="22"/>
        <v>394000</v>
      </c>
      <c r="J225" t="str">
        <f t="shared" si="23"/>
        <v>106000 CCNC (PP)</v>
      </c>
      <c r="K225" t="str">
        <f t="shared" si="24"/>
        <v/>
      </c>
      <c r="L225">
        <f t="shared" si="25"/>
        <v>0</v>
      </c>
      <c r="M225">
        <f t="shared" si="26"/>
        <v>0</v>
      </c>
      <c r="N225" t="str">
        <f t="shared" si="27"/>
        <v>GD.OR</v>
      </c>
    </row>
    <row r="226" spans="1:14" hidden="1" x14ac:dyDescent="0.25">
      <c r="A226" t="s">
        <v>21</v>
      </c>
      <c r="H226" t="str">
        <f t="shared" si="21"/>
        <v>GD.OR.394000 GENERAL PLANT-TOOLS, S</v>
      </c>
      <c r="I226" t="str">
        <f t="shared" si="22"/>
        <v>394000</v>
      </c>
      <c r="J226" t="str">
        <f t="shared" si="23"/>
        <v>106000 CCNC (PP)</v>
      </c>
      <c r="K226" t="str">
        <f t="shared" si="24"/>
        <v/>
      </c>
      <c r="L226">
        <f t="shared" si="25"/>
        <v>0</v>
      </c>
      <c r="M226">
        <f t="shared" si="26"/>
        <v>0</v>
      </c>
      <c r="N226" t="str">
        <f t="shared" si="27"/>
        <v>GD.OR</v>
      </c>
    </row>
    <row r="227" spans="1:14" hidden="1" x14ac:dyDescent="0.25">
      <c r="A227">
        <v>2020</v>
      </c>
      <c r="B227" s="2">
        <v>8629.8700000000008</v>
      </c>
      <c r="C227" s="2">
        <v>735.8</v>
      </c>
      <c r="D227" s="2">
        <v>7894.07</v>
      </c>
      <c r="H227" t="str">
        <f t="shared" si="21"/>
        <v>GD.OR.394000 GENERAL PLANT-TOOLS, S</v>
      </c>
      <c r="I227" t="str">
        <f t="shared" si="22"/>
        <v>394000</v>
      </c>
      <c r="J227" t="str">
        <f t="shared" si="23"/>
        <v>106000 CCNC (PP)</v>
      </c>
      <c r="K227">
        <f t="shared" si="24"/>
        <v>2020</v>
      </c>
      <c r="L227">
        <f t="shared" si="25"/>
        <v>8629.8700000000008</v>
      </c>
      <c r="M227">
        <f t="shared" si="26"/>
        <v>-735.8</v>
      </c>
      <c r="N227" t="str">
        <f t="shared" si="27"/>
        <v>GD.OR</v>
      </c>
    </row>
    <row r="228" spans="1:14" hidden="1" x14ac:dyDescent="0.25">
      <c r="A228">
        <v>2021</v>
      </c>
      <c r="B228" s="2">
        <v>73311.42</v>
      </c>
      <c r="C228" s="2">
        <v>1917.51</v>
      </c>
      <c r="D228" s="2">
        <v>71393.91</v>
      </c>
      <c r="H228" t="str">
        <f t="shared" si="21"/>
        <v>GD.OR.394000 GENERAL PLANT-TOOLS, S</v>
      </c>
      <c r="I228" t="str">
        <f t="shared" si="22"/>
        <v>394000</v>
      </c>
      <c r="J228" t="str">
        <f t="shared" si="23"/>
        <v>106000 CCNC (PP)</v>
      </c>
      <c r="K228">
        <f t="shared" si="24"/>
        <v>2021</v>
      </c>
      <c r="L228">
        <f t="shared" si="25"/>
        <v>73311.42</v>
      </c>
      <c r="M228">
        <f t="shared" si="26"/>
        <v>-1917.51</v>
      </c>
      <c r="N228" t="str">
        <f t="shared" si="27"/>
        <v>GD.OR</v>
      </c>
    </row>
    <row r="229" spans="1:14" hidden="1" x14ac:dyDescent="0.25">
      <c r="A229" t="s">
        <v>15</v>
      </c>
      <c r="B229" s="2">
        <v>81941.289999999994</v>
      </c>
      <c r="C229" s="2">
        <v>2653.31</v>
      </c>
      <c r="D229" s="2">
        <v>79287.98</v>
      </c>
      <c r="H229" t="str">
        <f t="shared" si="21"/>
        <v>GD.OR.394000 GENERAL PLANT-TOOLS, S</v>
      </c>
      <c r="I229" t="str">
        <f t="shared" si="22"/>
        <v>394000</v>
      </c>
      <c r="J229" t="str">
        <f t="shared" si="23"/>
        <v>106000 CCNC (PP)</v>
      </c>
      <c r="K229" t="str">
        <f t="shared" si="24"/>
        <v/>
      </c>
      <c r="L229">
        <f t="shared" si="25"/>
        <v>81941.289999999994</v>
      </c>
      <c r="M229">
        <f t="shared" si="26"/>
        <v>-2653.31</v>
      </c>
      <c r="N229" t="str">
        <f t="shared" si="27"/>
        <v>GD.OR</v>
      </c>
    </row>
    <row r="230" spans="1:14" hidden="1" x14ac:dyDescent="0.25">
      <c r="A230" t="s">
        <v>16</v>
      </c>
      <c r="B230" s="2">
        <v>81941.289999999994</v>
      </c>
      <c r="C230" s="2">
        <v>2653.31</v>
      </c>
      <c r="D230" s="2">
        <v>79287.98</v>
      </c>
      <c r="H230" t="str">
        <f t="shared" si="21"/>
        <v>GD.OR.394000 GENERAL PLANT-TOOLS, S</v>
      </c>
      <c r="I230" t="str">
        <f t="shared" si="22"/>
        <v>394000</v>
      </c>
      <c r="J230" t="str">
        <f t="shared" si="23"/>
        <v>106000 CCNC (PP)</v>
      </c>
      <c r="K230" t="str">
        <f t="shared" si="24"/>
        <v/>
      </c>
      <c r="L230">
        <f t="shared" si="25"/>
        <v>81941.289999999994</v>
      </c>
      <c r="M230">
        <f t="shared" si="26"/>
        <v>-2653.31</v>
      </c>
      <c r="N230" t="str">
        <f t="shared" si="27"/>
        <v>GD.OR</v>
      </c>
    </row>
    <row r="231" spans="1:14" hidden="1" x14ac:dyDescent="0.25">
      <c r="A231" t="s">
        <v>17</v>
      </c>
      <c r="B231" s="2">
        <v>961104.48</v>
      </c>
      <c r="C231" s="2">
        <v>648360.46</v>
      </c>
      <c r="D231" s="2">
        <v>312744.02</v>
      </c>
      <c r="H231" t="str">
        <f t="shared" si="21"/>
        <v>GD.OR.394000 GENERAL PLANT-TOOLS, S</v>
      </c>
      <c r="I231" t="str">
        <f t="shared" si="22"/>
        <v>394000</v>
      </c>
      <c r="J231" t="str">
        <f t="shared" si="23"/>
        <v>106000 CCNC (PP)</v>
      </c>
      <c r="K231" t="str">
        <f t="shared" si="24"/>
        <v/>
      </c>
      <c r="L231">
        <f t="shared" si="25"/>
        <v>961104.48</v>
      </c>
      <c r="M231">
        <f t="shared" si="26"/>
        <v>-648360.46</v>
      </c>
      <c r="N231" t="str">
        <f t="shared" si="27"/>
        <v>GD.OR</v>
      </c>
    </row>
    <row r="232" spans="1:14" hidden="1" x14ac:dyDescent="0.25">
      <c r="A232" t="s">
        <v>41</v>
      </c>
      <c r="H232" t="str">
        <f t="shared" si="21"/>
        <v>GD.OR.394000-AFC-GENERAL PLANT-TOOL</v>
      </c>
      <c r="I232" t="str">
        <f t="shared" si="22"/>
        <v>394000</v>
      </c>
      <c r="J232" t="str">
        <f t="shared" si="23"/>
        <v>106000 CCNC (PP)</v>
      </c>
      <c r="K232" t="str">
        <f t="shared" si="24"/>
        <v/>
      </c>
      <c r="L232">
        <f t="shared" si="25"/>
        <v>0</v>
      </c>
      <c r="M232">
        <f t="shared" si="26"/>
        <v>0</v>
      </c>
      <c r="N232" t="str">
        <f t="shared" si="27"/>
        <v>GD.OR</v>
      </c>
    </row>
    <row r="233" spans="1:14" hidden="1" x14ac:dyDescent="0.25">
      <c r="A233" t="s">
        <v>19</v>
      </c>
      <c r="H233" t="str">
        <f t="shared" si="21"/>
        <v>GD.OR.394000-AFC-GENERAL PLANT-TOOL</v>
      </c>
      <c r="I233" t="str">
        <f t="shared" si="22"/>
        <v>394000</v>
      </c>
      <c r="J233" t="str">
        <f t="shared" si="23"/>
        <v>182332 REG ASSET - AFUDC (PIS)</v>
      </c>
      <c r="K233" t="str">
        <f t="shared" si="24"/>
        <v/>
      </c>
      <c r="L233">
        <f t="shared" si="25"/>
        <v>0</v>
      </c>
      <c r="M233">
        <f t="shared" si="26"/>
        <v>0</v>
      </c>
      <c r="N233" t="str">
        <f t="shared" si="27"/>
        <v>GD.OR</v>
      </c>
    </row>
    <row r="234" spans="1:14" hidden="1" x14ac:dyDescent="0.25">
      <c r="A234" t="s">
        <v>21</v>
      </c>
      <c r="H234" t="str">
        <f t="shared" si="21"/>
        <v>GD.OR.394000-AFC-GENERAL PLANT-TOOL</v>
      </c>
      <c r="I234" t="str">
        <f t="shared" si="22"/>
        <v>394000</v>
      </c>
      <c r="J234" t="str">
        <f t="shared" si="23"/>
        <v>182332 REG ASSET - AFUDC (PIS)</v>
      </c>
      <c r="K234" t="str">
        <f t="shared" si="24"/>
        <v/>
      </c>
      <c r="L234">
        <f t="shared" si="25"/>
        <v>0</v>
      </c>
      <c r="M234">
        <f t="shared" si="26"/>
        <v>0</v>
      </c>
      <c r="N234" t="str">
        <f t="shared" si="27"/>
        <v>GD.OR</v>
      </c>
    </row>
    <row r="235" spans="1:14" hidden="1" x14ac:dyDescent="0.25">
      <c r="A235">
        <v>2014</v>
      </c>
      <c r="B235" s="2">
        <v>1667.56</v>
      </c>
      <c r="C235" s="2">
        <v>905.06</v>
      </c>
      <c r="D235" s="2">
        <v>762.5</v>
      </c>
      <c r="H235" t="str">
        <f t="shared" si="21"/>
        <v>GD.OR.394000-AFC-GENERAL PLANT-TOOL</v>
      </c>
      <c r="I235" t="str">
        <f t="shared" si="22"/>
        <v>394000</v>
      </c>
      <c r="J235" t="str">
        <f t="shared" si="23"/>
        <v>182332 REG ASSET - AFUDC (PIS)</v>
      </c>
      <c r="K235">
        <f t="shared" si="24"/>
        <v>2014</v>
      </c>
      <c r="L235">
        <f t="shared" si="25"/>
        <v>1667.56</v>
      </c>
      <c r="M235">
        <f t="shared" si="26"/>
        <v>-905.06</v>
      </c>
      <c r="N235" t="str">
        <f t="shared" si="27"/>
        <v>GD.OR</v>
      </c>
    </row>
    <row r="236" spans="1:14" hidden="1" x14ac:dyDescent="0.25">
      <c r="A236" t="s">
        <v>15</v>
      </c>
      <c r="B236" s="2">
        <v>1667.56</v>
      </c>
      <c r="C236" s="2">
        <v>905.06</v>
      </c>
      <c r="D236" s="2">
        <v>762.5</v>
      </c>
      <c r="H236" t="str">
        <f t="shared" si="21"/>
        <v>GD.OR.394000-AFC-GENERAL PLANT-TOOL</v>
      </c>
      <c r="I236" t="str">
        <f t="shared" si="22"/>
        <v>394000</v>
      </c>
      <c r="J236" t="str">
        <f t="shared" si="23"/>
        <v>182332 REG ASSET - AFUDC (PIS)</v>
      </c>
      <c r="K236" t="str">
        <f t="shared" si="24"/>
        <v/>
      </c>
      <c r="L236">
        <f t="shared" si="25"/>
        <v>1667.56</v>
      </c>
      <c r="M236">
        <f t="shared" si="26"/>
        <v>-905.06</v>
      </c>
      <c r="N236" t="str">
        <f t="shared" si="27"/>
        <v>GD.OR</v>
      </c>
    </row>
    <row r="237" spans="1:14" hidden="1" x14ac:dyDescent="0.25">
      <c r="A237" t="s">
        <v>16</v>
      </c>
      <c r="B237" s="2">
        <v>1667.56</v>
      </c>
      <c r="C237" s="2">
        <v>905.06</v>
      </c>
      <c r="D237" s="2">
        <v>762.5</v>
      </c>
      <c r="H237" t="str">
        <f t="shared" si="21"/>
        <v>GD.OR.394000-AFC-GENERAL PLANT-TOOL</v>
      </c>
      <c r="I237" t="str">
        <f t="shared" si="22"/>
        <v>394000</v>
      </c>
      <c r="J237" t="str">
        <f t="shared" si="23"/>
        <v>182332 REG ASSET - AFUDC (PIS)</v>
      </c>
      <c r="K237" t="str">
        <f t="shared" si="24"/>
        <v/>
      </c>
      <c r="L237">
        <f t="shared" si="25"/>
        <v>1667.56</v>
      </c>
      <c r="M237">
        <f t="shared" si="26"/>
        <v>-905.06</v>
      </c>
      <c r="N237" t="str">
        <f t="shared" si="27"/>
        <v>GD.OR</v>
      </c>
    </row>
    <row r="238" spans="1:14" hidden="1" x14ac:dyDescent="0.25">
      <c r="A238" t="s">
        <v>17</v>
      </c>
      <c r="B238" s="2">
        <v>1667.56</v>
      </c>
      <c r="C238" s="2">
        <v>905.06</v>
      </c>
      <c r="D238" s="2">
        <v>762.5</v>
      </c>
      <c r="H238" t="str">
        <f t="shared" si="21"/>
        <v>GD.OR.394000-AFC-GENERAL PLANT-TOOL</v>
      </c>
      <c r="I238" t="str">
        <f t="shared" si="22"/>
        <v>394000</v>
      </c>
      <c r="J238" t="str">
        <f t="shared" si="23"/>
        <v>182332 REG ASSET - AFUDC (PIS)</v>
      </c>
      <c r="K238" t="str">
        <f t="shared" si="24"/>
        <v/>
      </c>
      <c r="L238">
        <f t="shared" si="25"/>
        <v>1667.56</v>
      </c>
      <c r="M238">
        <f t="shared" si="26"/>
        <v>-905.06</v>
      </c>
      <c r="N238" t="str">
        <f t="shared" si="27"/>
        <v>GD.OR</v>
      </c>
    </row>
    <row r="239" spans="1:14" hidden="1" x14ac:dyDescent="0.25">
      <c r="A239" t="s">
        <v>42</v>
      </c>
      <c r="H239" t="str">
        <f t="shared" si="21"/>
        <v>GD.OR.395000 GENERAL PLANT-LABORATO</v>
      </c>
      <c r="I239" t="str">
        <f t="shared" si="22"/>
        <v>395000</v>
      </c>
      <c r="J239" t="str">
        <f t="shared" si="23"/>
        <v>182332 REG ASSET - AFUDC (PIS)</v>
      </c>
      <c r="K239" t="str">
        <f t="shared" si="24"/>
        <v/>
      </c>
      <c r="L239">
        <f t="shared" si="25"/>
        <v>0</v>
      </c>
      <c r="M239">
        <f t="shared" si="26"/>
        <v>0</v>
      </c>
      <c r="N239" t="str">
        <f t="shared" si="27"/>
        <v>GD.OR</v>
      </c>
    </row>
    <row r="240" spans="1:14" hidden="1" x14ac:dyDescent="0.25">
      <c r="A240" t="s">
        <v>22</v>
      </c>
      <c r="H240" t="str">
        <f t="shared" si="21"/>
        <v>GD.OR.395000 GENERAL PLANT-LABORATO</v>
      </c>
      <c r="I240" t="str">
        <f t="shared" si="22"/>
        <v>395000</v>
      </c>
      <c r="J240" t="str">
        <f t="shared" si="23"/>
        <v>106000 CCNC (PP)</v>
      </c>
      <c r="K240" t="str">
        <f t="shared" si="24"/>
        <v/>
      </c>
      <c r="L240">
        <f t="shared" si="25"/>
        <v>0</v>
      </c>
      <c r="M240">
        <f t="shared" si="26"/>
        <v>0</v>
      </c>
      <c r="N240" t="str">
        <f t="shared" si="27"/>
        <v>GD.OR</v>
      </c>
    </row>
    <row r="241" spans="1:14" hidden="1" x14ac:dyDescent="0.25">
      <c r="A241" t="s">
        <v>25</v>
      </c>
      <c r="H241" t="str">
        <f t="shared" si="21"/>
        <v>GD.OR.395000 GENERAL PLANT-LABORATO</v>
      </c>
      <c r="I241" t="str">
        <f t="shared" si="22"/>
        <v>395000</v>
      </c>
      <c r="J241" t="str">
        <f t="shared" si="23"/>
        <v>106000 CCNC (PP)</v>
      </c>
      <c r="K241" t="str">
        <f t="shared" si="24"/>
        <v/>
      </c>
      <c r="L241">
        <f t="shared" si="25"/>
        <v>0</v>
      </c>
      <c r="M241">
        <f t="shared" si="26"/>
        <v>0</v>
      </c>
      <c r="N241" t="str">
        <f t="shared" si="27"/>
        <v>GD.OR</v>
      </c>
    </row>
    <row r="242" spans="1:14" hidden="1" x14ac:dyDescent="0.25">
      <c r="A242">
        <v>2019</v>
      </c>
      <c r="B242" s="2">
        <v>18586.310000000001</v>
      </c>
      <c r="C242" s="2">
        <v>3064.74</v>
      </c>
      <c r="D242" s="2">
        <v>15521.57</v>
      </c>
      <c r="H242" t="str">
        <f t="shared" si="21"/>
        <v>GD.OR.395000 GENERAL PLANT-LABORATO</v>
      </c>
      <c r="I242" t="str">
        <f t="shared" si="22"/>
        <v>395000</v>
      </c>
      <c r="J242" t="str">
        <f t="shared" si="23"/>
        <v>106000 CCNC (PP)</v>
      </c>
      <c r="K242">
        <f t="shared" si="24"/>
        <v>2019</v>
      </c>
      <c r="L242">
        <f t="shared" si="25"/>
        <v>18586.310000000001</v>
      </c>
      <c r="M242">
        <f t="shared" si="26"/>
        <v>-3064.74</v>
      </c>
      <c r="N242" t="str">
        <f t="shared" si="27"/>
        <v>GD.OR</v>
      </c>
    </row>
    <row r="243" spans="1:14" hidden="1" x14ac:dyDescent="0.25">
      <c r="A243" t="s">
        <v>15</v>
      </c>
      <c r="B243" s="2">
        <v>18586.310000000001</v>
      </c>
      <c r="C243" s="2">
        <v>3064.74</v>
      </c>
      <c r="D243" s="2">
        <v>15521.57</v>
      </c>
      <c r="H243" t="str">
        <f t="shared" si="21"/>
        <v>GD.OR.395000 GENERAL PLANT-LABORATO</v>
      </c>
      <c r="I243" t="str">
        <f t="shared" si="22"/>
        <v>395000</v>
      </c>
      <c r="J243" t="str">
        <f t="shared" si="23"/>
        <v>106000 CCNC (PP)</v>
      </c>
      <c r="K243" t="str">
        <f t="shared" si="24"/>
        <v/>
      </c>
      <c r="L243">
        <f t="shared" si="25"/>
        <v>18586.310000000001</v>
      </c>
      <c r="M243">
        <f t="shared" si="26"/>
        <v>-3064.74</v>
      </c>
      <c r="N243" t="str">
        <f t="shared" si="27"/>
        <v>GD.OR</v>
      </c>
    </row>
    <row r="244" spans="1:14" hidden="1" x14ac:dyDescent="0.25">
      <c r="A244" t="s">
        <v>16</v>
      </c>
      <c r="B244" s="2">
        <v>18586.310000000001</v>
      </c>
      <c r="C244" s="2">
        <v>3064.74</v>
      </c>
      <c r="D244" s="2">
        <v>15521.57</v>
      </c>
      <c r="H244" t="str">
        <f t="shared" si="21"/>
        <v>GD.OR.395000 GENERAL PLANT-LABORATO</v>
      </c>
      <c r="I244" t="str">
        <f t="shared" si="22"/>
        <v>395000</v>
      </c>
      <c r="J244" t="str">
        <f t="shared" si="23"/>
        <v>106000 CCNC (PP)</v>
      </c>
      <c r="K244" t="str">
        <f t="shared" si="24"/>
        <v/>
      </c>
      <c r="L244">
        <f t="shared" si="25"/>
        <v>18586.310000000001</v>
      </c>
      <c r="M244">
        <f t="shared" si="26"/>
        <v>-3064.74</v>
      </c>
      <c r="N244" t="str">
        <f t="shared" si="27"/>
        <v>GD.OR</v>
      </c>
    </row>
    <row r="245" spans="1:14" hidden="1" x14ac:dyDescent="0.25">
      <c r="A245" t="s">
        <v>17</v>
      </c>
      <c r="B245" s="2">
        <v>18586.310000000001</v>
      </c>
      <c r="C245" s="2">
        <v>3064.74</v>
      </c>
      <c r="D245" s="2">
        <v>15521.57</v>
      </c>
      <c r="H245" t="str">
        <f t="shared" si="21"/>
        <v>GD.OR.395000 GENERAL PLANT-LABORATO</v>
      </c>
      <c r="I245" t="str">
        <f t="shared" si="22"/>
        <v>395000</v>
      </c>
      <c r="J245" t="str">
        <f t="shared" si="23"/>
        <v>106000 CCNC (PP)</v>
      </c>
      <c r="K245" t="str">
        <f t="shared" si="24"/>
        <v/>
      </c>
      <c r="L245">
        <f t="shared" si="25"/>
        <v>18586.310000000001</v>
      </c>
      <c r="M245">
        <f t="shared" si="26"/>
        <v>-3064.74</v>
      </c>
      <c r="N245" t="str">
        <f t="shared" si="27"/>
        <v>GD.OR</v>
      </c>
    </row>
    <row r="246" spans="1:14" hidden="1" x14ac:dyDescent="0.25">
      <c r="A246" t="s">
        <v>43</v>
      </c>
      <c r="H246" t="str">
        <f t="shared" si="21"/>
        <v>GD.OR.397000 GENERAL PLANT-COMMUNIC</v>
      </c>
      <c r="I246" t="str">
        <f t="shared" si="22"/>
        <v>397000</v>
      </c>
      <c r="J246" t="str">
        <f t="shared" si="23"/>
        <v>106000 CCNC (PP)</v>
      </c>
      <c r="K246" t="str">
        <f t="shared" si="24"/>
        <v/>
      </c>
      <c r="L246">
        <f t="shared" si="25"/>
        <v>0</v>
      </c>
      <c r="M246">
        <f t="shared" si="26"/>
        <v>0</v>
      </c>
      <c r="N246" t="str">
        <f t="shared" si="27"/>
        <v>GD.OR</v>
      </c>
    </row>
    <row r="247" spans="1:14" hidden="1" x14ac:dyDescent="0.25">
      <c r="A247" t="s">
        <v>13</v>
      </c>
      <c r="H247" t="str">
        <f t="shared" si="21"/>
        <v>GD.OR.397000 GENERAL PLANT-COMMUNIC</v>
      </c>
      <c r="I247" t="str">
        <f t="shared" si="22"/>
        <v>397000</v>
      </c>
      <c r="J247" t="str">
        <f t="shared" si="23"/>
        <v>101000 PLANT IN SERVICE OWNED</v>
      </c>
      <c r="K247" t="str">
        <f t="shared" si="24"/>
        <v/>
      </c>
      <c r="L247">
        <f t="shared" si="25"/>
        <v>0</v>
      </c>
      <c r="M247">
        <f t="shared" si="26"/>
        <v>0</v>
      </c>
      <c r="N247" t="str">
        <f t="shared" si="27"/>
        <v>GD.OR</v>
      </c>
    </row>
    <row r="248" spans="1:14" hidden="1" x14ac:dyDescent="0.25">
      <c r="A248" t="s">
        <v>28</v>
      </c>
      <c r="H248" t="str">
        <f t="shared" si="21"/>
        <v>GD.OR.397000 GENERAL PLANT-COMMUNIC</v>
      </c>
      <c r="I248" t="str">
        <f t="shared" si="22"/>
        <v>397000</v>
      </c>
      <c r="J248" t="str">
        <f t="shared" si="23"/>
        <v>101000 PLANT IN SERVICE OWNED</v>
      </c>
      <c r="K248" t="str">
        <f t="shared" si="24"/>
        <v/>
      </c>
      <c r="L248">
        <f t="shared" si="25"/>
        <v>0</v>
      </c>
      <c r="M248">
        <f t="shared" si="26"/>
        <v>0</v>
      </c>
      <c r="N248" t="str">
        <f t="shared" si="27"/>
        <v>GD.OR</v>
      </c>
    </row>
    <row r="249" spans="1:14" hidden="1" x14ac:dyDescent="0.25">
      <c r="A249">
        <v>2007</v>
      </c>
      <c r="B249" s="2">
        <v>2293.81</v>
      </c>
      <c r="C249" s="2">
        <v>2293.81</v>
      </c>
      <c r="D249" s="2">
        <v>0</v>
      </c>
      <c r="H249" t="str">
        <f t="shared" si="21"/>
        <v>GD.OR.397000 GENERAL PLANT-COMMUNIC</v>
      </c>
      <c r="I249" t="str">
        <f t="shared" si="22"/>
        <v>397000</v>
      </c>
      <c r="J249" t="str">
        <f t="shared" si="23"/>
        <v>101000 PLANT IN SERVICE OWNED</v>
      </c>
      <c r="K249">
        <f t="shared" si="24"/>
        <v>2007</v>
      </c>
      <c r="L249">
        <f t="shared" si="25"/>
        <v>2293.81</v>
      </c>
      <c r="M249">
        <f t="shared" si="26"/>
        <v>-2293.81</v>
      </c>
      <c r="N249" t="str">
        <f t="shared" si="27"/>
        <v>GD.OR</v>
      </c>
    </row>
    <row r="250" spans="1:14" hidden="1" x14ac:dyDescent="0.25">
      <c r="A250">
        <v>2008</v>
      </c>
      <c r="B250" s="2">
        <v>12447.75</v>
      </c>
      <c r="C250" s="2">
        <v>12447.75</v>
      </c>
      <c r="D250" s="2">
        <v>0</v>
      </c>
      <c r="H250" t="str">
        <f t="shared" si="21"/>
        <v>GD.OR.397000 GENERAL PLANT-COMMUNIC</v>
      </c>
      <c r="I250" t="str">
        <f t="shared" si="22"/>
        <v>397000</v>
      </c>
      <c r="J250" t="str">
        <f t="shared" si="23"/>
        <v>101000 PLANT IN SERVICE OWNED</v>
      </c>
      <c r="K250">
        <f t="shared" si="24"/>
        <v>2008</v>
      </c>
      <c r="L250">
        <f t="shared" si="25"/>
        <v>12447.75</v>
      </c>
      <c r="M250">
        <f t="shared" si="26"/>
        <v>-12447.75</v>
      </c>
      <c r="N250" t="str">
        <f t="shared" si="27"/>
        <v>GD.OR</v>
      </c>
    </row>
    <row r="251" spans="1:14" hidden="1" x14ac:dyDescent="0.25">
      <c r="A251">
        <v>2009</v>
      </c>
      <c r="B251" s="2">
        <v>30623.99</v>
      </c>
      <c r="C251" s="2">
        <v>30623.99</v>
      </c>
      <c r="D251" s="2">
        <v>0</v>
      </c>
      <c r="H251" t="str">
        <f t="shared" si="21"/>
        <v>GD.OR.397000 GENERAL PLANT-COMMUNIC</v>
      </c>
      <c r="I251" t="str">
        <f t="shared" si="22"/>
        <v>397000</v>
      </c>
      <c r="J251" t="str">
        <f t="shared" si="23"/>
        <v>101000 PLANT IN SERVICE OWNED</v>
      </c>
      <c r="K251">
        <f t="shared" si="24"/>
        <v>2009</v>
      </c>
      <c r="L251">
        <f t="shared" si="25"/>
        <v>30623.99</v>
      </c>
      <c r="M251">
        <f t="shared" si="26"/>
        <v>-30623.99</v>
      </c>
      <c r="N251" t="str">
        <f t="shared" si="27"/>
        <v>GD.OR</v>
      </c>
    </row>
    <row r="252" spans="1:14" hidden="1" x14ac:dyDescent="0.25">
      <c r="A252">
        <v>2010</v>
      </c>
      <c r="B252" s="2">
        <v>206229.31</v>
      </c>
      <c r="C252" s="2">
        <v>206229.31</v>
      </c>
      <c r="D252" s="2">
        <v>0</v>
      </c>
      <c r="H252" t="str">
        <f t="shared" si="21"/>
        <v>GD.OR.397000 GENERAL PLANT-COMMUNIC</v>
      </c>
      <c r="I252" t="str">
        <f t="shared" si="22"/>
        <v>397000</v>
      </c>
      <c r="J252" t="str">
        <f t="shared" si="23"/>
        <v>101000 PLANT IN SERVICE OWNED</v>
      </c>
      <c r="K252">
        <f t="shared" si="24"/>
        <v>2010</v>
      </c>
      <c r="L252">
        <f t="shared" si="25"/>
        <v>206229.31</v>
      </c>
      <c r="M252">
        <f t="shared" si="26"/>
        <v>-206229.31</v>
      </c>
      <c r="N252" t="str">
        <f t="shared" si="27"/>
        <v>GD.OR</v>
      </c>
    </row>
    <row r="253" spans="1:14" hidden="1" x14ac:dyDescent="0.25">
      <c r="A253">
        <v>2011</v>
      </c>
      <c r="B253" s="2">
        <v>225106.69</v>
      </c>
      <c r="C253" s="2">
        <v>225106.69</v>
      </c>
      <c r="D253" s="2">
        <v>0</v>
      </c>
      <c r="H253" t="str">
        <f t="shared" si="21"/>
        <v>GD.OR.397000 GENERAL PLANT-COMMUNIC</v>
      </c>
      <c r="I253" t="str">
        <f t="shared" si="22"/>
        <v>397000</v>
      </c>
      <c r="J253" t="str">
        <f t="shared" si="23"/>
        <v>101000 PLANT IN SERVICE OWNED</v>
      </c>
      <c r="K253">
        <f t="shared" si="24"/>
        <v>2011</v>
      </c>
      <c r="L253">
        <f t="shared" si="25"/>
        <v>225106.69</v>
      </c>
      <c r="M253">
        <f t="shared" si="26"/>
        <v>-225106.69</v>
      </c>
      <c r="N253" t="str">
        <f t="shared" si="27"/>
        <v>GD.OR</v>
      </c>
    </row>
    <row r="254" spans="1:14" hidden="1" x14ac:dyDescent="0.25">
      <c r="A254">
        <v>2012</v>
      </c>
      <c r="B254" s="2">
        <v>21714.59</v>
      </c>
      <c r="C254" s="2">
        <v>21714.59</v>
      </c>
      <c r="D254" s="2">
        <v>0</v>
      </c>
      <c r="H254" t="str">
        <f t="shared" si="21"/>
        <v>GD.OR.397000 GENERAL PLANT-COMMUNIC</v>
      </c>
      <c r="I254" t="str">
        <f t="shared" si="22"/>
        <v>397000</v>
      </c>
      <c r="J254" t="str">
        <f t="shared" si="23"/>
        <v>101000 PLANT IN SERVICE OWNED</v>
      </c>
      <c r="K254">
        <f t="shared" si="24"/>
        <v>2012</v>
      </c>
      <c r="L254">
        <f t="shared" si="25"/>
        <v>21714.59</v>
      </c>
      <c r="M254">
        <f t="shared" si="26"/>
        <v>-21714.59</v>
      </c>
      <c r="N254" t="str">
        <f t="shared" si="27"/>
        <v>GD.OR</v>
      </c>
    </row>
    <row r="255" spans="1:14" hidden="1" x14ac:dyDescent="0.25">
      <c r="A255">
        <v>2014</v>
      </c>
      <c r="B255" s="2">
        <v>4476.22</v>
      </c>
      <c r="C255" s="2">
        <v>4476.22</v>
      </c>
      <c r="D255" s="2">
        <v>0</v>
      </c>
      <c r="H255" t="str">
        <f t="shared" si="21"/>
        <v>GD.OR.397000 GENERAL PLANT-COMMUNIC</v>
      </c>
      <c r="I255" t="str">
        <f t="shared" si="22"/>
        <v>397000</v>
      </c>
      <c r="J255" t="str">
        <f t="shared" si="23"/>
        <v>101000 PLANT IN SERVICE OWNED</v>
      </c>
      <c r="K255">
        <f t="shared" si="24"/>
        <v>2014</v>
      </c>
      <c r="L255">
        <f t="shared" si="25"/>
        <v>4476.22</v>
      </c>
      <c r="M255">
        <f t="shared" si="26"/>
        <v>-4476.22</v>
      </c>
      <c r="N255" t="str">
        <f t="shared" si="27"/>
        <v>GD.OR</v>
      </c>
    </row>
    <row r="256" spans="1:14" hidden="1" x14ac:dyDescent="0.25">
      <c r="A256">
        <v>2015</v>
      </c>
      <c r="B256" s="2">
        <v>1756.37</v>
      </c>
      <c r="C256" s="2">
        <v>1756.37</v>
      </c>
      <c r="D256" s="2">
        <v>0</v>
      </c>
      <c r="H256" t="str">
        <f t="shared" si="21"/>
        <v>GD.OR.397000 GENERAL PLANT-COMMUNIC</v>
      </c>
      <c r="I256" t="str">
        <f t="shared" si="22"/>
        <v>397000</v>
      </c>
      <c r="J256" t="str">
        <f t="shared" si="23"/>
        <v>101000 PLANT IN SERVICE OWNED</v>
      </c>
      <c r="K256">
        <f t="shared" si="24"/>
        <v>2015</v>
      </c>
      <c r="L256">
        <f t="shared" si="25"/>
        <v>1756.37</v>
      </c>
      <c r="M256">
        <f t="shared" si="26"/>
        <v>-1756.37</v>
      </c>
      <c r="N256" t="str">
        <f t="shared" si="27"/>
        <v>GD.OR</v>
      </c>
    </row>
    <row r="257" spans="1:14" hidden="1" x14ac:dyDescent="0.25">
      <c r="A257">
        <v>2016</v>
      </c>
      <c r="B257" s="2">
        <v>27685.42</v>
      </c>
      <c r="C257" s="2">
        <v>27685.42</v>
      </c>
      <c r="D257" s="2">
        <v>0</v>
      </c>
      <c r="H257" t="str">
        <f t="shared" si="21"/>
        <v>GD.OR.397000 GENERAL PLANT-COMMUNIC</v>
      </c>
      <c r="I257" t="str">
        <f t="shared" si="22"/>
        <v>397000</v>
      </c>
      <c r="J257" t="str">
        <f t="shared" si="23"/>
        <v>101000 PLANT IN SERVICE OWNED</v>
      </c>
      <c r="K257">
        <f t="shared" si="24"/>
        <v>2016</v>
      </c>
      <c r="L257">
        <f t="shared" si="25"/>
        <v>27685.42</v>
      </c>
      <c r="M257">
        <f t="shared" si="26"/>
        <v>-27685.42</v>
      </c>
      <c r="N257" t="str">
        <f t="shared" si="27"/>
        <v>GD.OR</v>
      </c>
    </row>
    <row r="258" spans="1:14" hidden="1" x14ac:dyDescent="0.25">
      <c r="A258">
        <v>2018</v>
      </c>
      <c r="B258" s="2">
        <v>26909.759999999998</v>
      </c>
      <c r="C258" s="2">
        <v>26899.78</v>
      </c>
      <c r="D258" s="2">
        <v>9.98</v>
      </c>
      <c r="H258" t="str">
        <f t="shared" si="21"/>
        <v>GD.OR.397000 GENERAL PLANT-COMMUNIC</v>
      </c>
      <c r="I258" t="str">
        <f t="shared" si="22"/>
        <v>397000</v>
      </c>
      <c r="J258" t="str">
        <f t="shared" si="23"/>
        <v>101000 PLANT IN SERVICE OWNED</v>
      </c>
      <c r="K258">
        <f t="shared" si="24"/>
        <v>2018</v>
      </c>
      <c r="L258">
        <f t="shared" si="25"/>
        <v>26909.759999999998</v>
      </c>
      <c r="M258">
        <f t="shared" si="26"/>
        <v>-26899.78</v>
      </c>
      <c r="N258" t="str">
        <f t="shared" si="27"/>
        <v>GD.OR</v>
      </c>
    </row>
    <row r="259" spans="1:14" hidden="1" x14ac:dyDescent="0.25">
      <c r="A259">
        <v>2019</v>
      </c>
      <c r="B259" s="2">
        <v>111983.88</v>
      </c>
      <c r="C259" s="2">
        <v>99424.84</v>
      </c>
      <c r="D259" s="2">
        <v>12559.04</v>
      </c>
      <c r="H259" t="str">
        <f t="shared" si="21"/>
        <v>GD.OR.397000 GENERAL PLANT-COMMUNIC</v>
      </c>
      <c r="I259" t="str">
        <f t="shared" si="22"/>
        <v>397000</v>
      </c>
      <c r="J259" t="str">
        <f t="shared" si="23"/>
        <v>101000 PLANT IN SERVICE OWNED</v>
      </c>
      <c r="K259">
        <f t="shared" si="24"/>
        <v>2019</v>
      </c>
      <c r="L259">
        <f t="shared" si="25"/>
        <v>111983.88</v>
      </c>
      <c r="M259">
        <f t="shared" si="26"/>
        <v>-99424.84</v>
      </c>
      <c r="N259" t="str">
        <f t="shared" si="27"/>
        <v>GD.OR</v>
      </c>
    </row>
    <row r="260" spans="1:14" hidden="1" x14ac:dyDescent="0.25">
      <c r="A260">
        <v>2020</v>
      </c>
      <c r="B260" s="2">
        <v>85691.92</v>
      </c>
      <c r="C260" s="2">
        <v>27653.01</v>
      </c>
      <c r="D260" s="2">
        <v>58038.91</v>
      </c>
      <c r="H260" t="str">
        <f t="shared" si="21"/>
        <v>GD.OR.397000 GENERAL PLANT-COMMUNIC</v>
      </c>
      <c r="I260" t="str">
        <f t="shared" si="22"/>
        <v>397000</v>
      </c>
      <c r="J260" t="str">
        <f t="shared" si="23"/>
        <v>101000 PLANT IN SERVICE OWNED</v>
      </c>
      <c r="K260">
        <f t="shared" si="24"/>
        <v>2020</v>
      </c>
      <c r="L260">
        <f t="shared" si="25"/>
        <v>85691.92</v>
      </c>
      <c r="M260">
        <f t="shared" si="26"/>
        <v>-27653.01</v>
      </c>
      <c r="N260" t="str">
        <f t="shared" si="27"/>
        <v>GD.OR</v>
      </c>
    </row>
    <row r="261" spans="1:14" hidden="1" x14ac:dyDescent="0.25">
      <c r="A261" t="s">
        <v>15</v>
      </c>
      <c r="B261" s="2">
        <v>756919.71</v>
      </c>
      <c r="C261" s="2">
        <v>686311.78</v>
      </c>
      <c r="D261" s="2">
        <v>70607.929999999993</v>
      </c>
      <c r="H261" t="str">
        <f t="shared" si="21"/>
        <v>GD.OR.397000 GENERAL PLANT-COMMUNIC</v>
      </c>
      <c r="I261" t="str">
        <f t="shared" si="22"/>
        <v>397000</v>
      </c>
      <c r="J261" t="str">
        <f t="shared" si="23"/>
        <v>101000 PLANT IN SERVICE OWNED</v>
      </c>
      <c r="K261" t="str">
        <f t="shared" si="24"/>
        <v/>
      </c>
      <c r="L261">
        <f t="shared" si="25"/>
        <v>756919.71</v>
      </c>
      <c r="M261">
        <f t="shared" si="26"/>
        <v>-686311.78</v>
      </c>
      <c r="N261" t="str">
        <f t="shared" si="27"/>
        <v>GD.OR</v>
      </c>
    </row>
    <row r="262" spans="1:14" hidden="1" x14ac:dyDescent="0.25">
      <c r="A262" t="s">
        <v>16</v>
      </c>
      <c r="B262" s="2">
        <v>756919.71</v>
      </c>
      <c r="C262" s="2">
        <v>686311.78</v>
      </c>
      <c r="D262" s="2">
        <v>70607.929999999993</v>
      </c>
      <c r="H262" t="str">
        <f t="shared" si="21"/>
        <v>GD.OR.397000 GENERAL PLANT-COMMUNIC</v>
      </c>
      <c r="I262" t="str">
        <f t="shared" si="22"/>
        <v>397000</v>
      </c>
      <c r="J262" t="str">
        <f t="shared" si="23"/>
        <v>101000 PLANT IN SERVICE OWNED</v>
      </c>
      <c r="K262" t="str">
        <f t="shared" si="24"/>
        <v/>
      </c>
      <c r="L262">
        <f t="shared" si="25"/>
        <v>756919.71</v>
      </c>
      <c r="M262">
        <f t="shared" si="26"/>
        <v>-686311.78</v>
      </c>
      <c r="N262" t="str">
        <f t="shared" si="27"/>
        <v>GD.OR</v>
      </c>
    </row>
    <row r="263" spans="1:14" hidden="1" x14ac:dyDescent="0.25">
      <c r="A263" t="s">
        <v>17</v>
      </c>
      <c r="B263" s="2">
        <v>756919.71</v>
      </c>
      <c r="C263" s="2">
        <v>686311.78</v>
      </c>
      <c r="D263" s="2">
        <v>70607.929999999993</v>
      </c>
      <c r="H263" t="str">
        <f t="shared" si="21"/>
        <v>GD.OR.397000 GENERAL PLANT-COMMUNIC</v>
      </c>
      <c r="I263" t="str">
        <f t="shared" si="22"/>
        <v>397000</v>
      </c>
      <c r="J263" t="str">
        <f t="shared" si="23"/>
        <v>101000 PLANT IN SERVICE OWNED</v>
      </c>
      <c r="K263" t="str">
        <f t="shared" si="24"/>
        <v/>
      </c>
      <c r="L263">
        <f t="shared" si="25"/>
        <v>756919.71</v>
      </c>
      <c r="M263">
        <f t="shared" si="26"/>
        <v>-686311.78</v>
      </c>
      <c r="N263" t="str">
        <f t="shared" si="27"/>
        <v>GD.OR</v>
      </c>
    </row>
    <row r="264" spans="1:14" hidden="1" x14ac:dyDescent="0.25">
      <c r="A264" t="s">
        <v>44</v>
      </c>
      <c r="H264" t="str">
        <f t="shared" si="21"/>
        <v>GD.OR.397000-AFC-GENERAL PLANT-COMM</v>
      </c>
      <c r="I264" t="str">
        <f t="shared" si="22"/>
        <v>397000</v>
      </c>
      <c r="J264" t="str">
        <f t="shared" si="23"/>
        <v>101000 PLANT IN SERVICE OWNED</v>
      </c>
      <c r="K264" t="str">
        <f t="shared" si="24"/>
        <v/>
      </c>
      <c r="L264">
        <f t="shared" si="25"/>
        <v>0</v>
      </c>
      <c r="M264">
        <f t="shared" si="26"/>
        <v>0</v>
      </c>
      <c r="N264" t="str">
        <f t="shared" si="27"/>
        <v>GD.OR</v>
      </c>
    </row>
    <row r="265" spans="1:14" hidden="1" x14ac:dyDescent="0.25">
      <c r="A265" t="s">
        <v>19</v>
      </c>
      <c r="H265" t="str">
        <f t="shared" si="21"/>
        <v>GD.OR.397000-AFC-GENERAL PLANT-COMM</v>
      </c>
      <c r="I265" t="str">
        <f t="shared" si="22"/>
        <v>397000</v>
      </c>
      <c r="J265" t="str">
        <f t="shared" si="23"/>
        <v>182332 REG ASSET - AFUDC (PIS)</v>
      </c>
      <c r="K265" t="str">
        <f t="shared" si="24"/>
        <v/>
      </c>
      <c r="L265">
        <f t="shared" si="25"/>
        <v>0</v>
      </c>
      <c r="M265">
        <f t="shared" si="26"/>
        <v>0</v>
      </c>
      <c r="N265" t="str">
        <f t="shared" si="27"/>
        <v>GD.OR</v>
      </c>
    </row>
    <row r="266" spans="1:14" hidden="1" x14ac:dyDescent="0.25">
      <c r="A266" t="s">
        <v>28</v>
      </c>
      <c r="H266" t="str">
        <f t="shared" si="21"/>
        <v>GD.OR.397000-AFC-GENERAL PLANT-COMM</v>
      </c>
      <c r="I266" t="str">
        <f t="shared" si="22"/>
        <v>397000</v>
      </c>
      <c r="J266" t="str">
        <f t="shared" si="23"/>
        <v>182332 REG ASSET - AFUDC (PIS)</v>
      </c>
      <c r="K266" t="str">
        <f t="shared" si="24"/>
        <v/>
      </c>
      <c r="L266">
        <f t="shared" si="25"/>
        <v>0</v>
      </c>
      <c r="M266">
        <f t="shared" si="26"/>
        <v>0</v>
      </c>
      <c r="N266" t="str">
        <f t="shared" si="27"/>
        <v>GD.OR</v>
      </c>
    </row>
    <row r="267" spans="1:14" hidden="1" x14ac:dyDescent="0.25">
      <c r="A267">
        <v>2011</v>
      </c>
      <c r="B267" s="2">
        <v>328.26</v>
      </c>
      <c r="C267" s="2">
        <v>328.26</v>
      </c>
      <c r="D267" s="2">
        <v>0</v>
      </c>
      <c r="H267" t="str">
        <f t="shared" si="21"/>
        <v>GD.OR.397000-AFC-GENERAL PLANT-COMM</v>
      </c>
      <c r="I267" t="str">
        <f t="shared" si="22"/>
        <v>397000</v>
      </c>
      <c r="J267" t="str">
        <f t="shared" si="23"/>
        <v>182332 REG ASSET - AFUDC (PIS)</v>
      </c>
      <c r="K267">
        <f t="shared" si="24"/>
        <v>2011</v>
      </c>
      <c r="L267">
        <f t="shared" si="25"/>
        <v>328.26</v>
      </c>
      <c r="M267">
        <f t="shared" si="26"/>
        <v>-328.26</v>
      </c>
      <c r="N267" t="str">
        <f t="shared" si="27"/>
        <v>GD.OR</v>
      </c>
    </row>
    <row r="268" spans="1:14" hidden="1" x14ac:dyDescent="0.25">
      <c r="A268">
        <v>2012</v>
      </c>
      <c r="B268" s="2">
        <v>452.96</v>
      </c>
      <c r="C268" s="2">
        <v>452.95</v>
      </c>
      <c r="D268" s="2">
        <v>0.01</v>
      </c>
      <c r="H268" t="str">
        <f t="shared" si="21"/>
        <v>GD.OR.397000-AFC-GENERAL PLANT-COMM</v>
      </c>
      <c r="I268" t="str">
        <f t="shared" si="22"/>
        <v>397000</v>
      </c>
      <c r="J268" t="str">
        <f t="shared" si="23"/>
        <v>182332 REG ASSET - AFUDC (PIS)</v>
      </c>
      <c r="K268">
        <f t="shared" si="24"/>
        <v>2012</v>
      </c>
      <c r="L268">
        <f t="shared" si="25"/>
        <v>452.96</v>
      </c>
      <c r="M268">
        <f t="shared" si="26"/>
        <v>-452.95</v>
      </c>
      <c r="N268" t="str">
        <f t="shared" si="27"/>
        <v>GD.OR</v>
      </c>
    </row>
    <row r="269" spans="1:14" hidden="1" x14ac:dyDescent="0.25">
      <c r="A269">
        <v>2014</v>
      </c>
      <c r="B269" s="2">
        <v>4098.5600000000004</v>
      </c>
      <c r="C269" s="2">
        <v>4093.79</v>
      </c>
      <c r="D269" s="2">
        <v>4.7699999999999996</v>
      </c>
      <c r="H269" t="str">
        <f t="shared" ref="H269:H332" si="28">IF(LEFT(A269,3)="GD.",A269,H268)</f>
        <v>GD.OR.397000-AFC-GENERAL PLANT-COMM</v>
      </c>
      <c r="I269" t="str">
        <f t="shared" ref="I269:I332" si="29">MID(H269,7,6)</f>
        <v>397000</v>
      </c>
      <c r="J269" t="str">
        <f t="shared" ref="J269:J332" si="30">IFERROR(IF(_xlfn.NUMBERVALUE(LEFT(A269,6))&gt;=101000,A269,J268),J268)</f>
        <v>182332 REG ASSET - AFUDC (PIS)</v>
      </c>
      <c r="K269">
        <f t="shared" ref="K269:K332" si="31">IFERROR(IF(A269&lt;=2021,A269,""),"-")</f>
        <v>2014</v>
      </c>
      <c r="L269">
        <f t="shared" ref="L269:L332" si="32">B269</f>
        <v>4098.5600000000004</v>
      </c>
      <c r="M269">
        <f t="shared" ref="M269:M332" si="33">-C269</f>
        <v>-4093.79</v>
      </c>
      <c r="N269" t="str">
        <f t="shared" ref="N269:N332" si="34">LEFT(H269,5)</f>
        <v>GD.OR</v>
      </c>
    </row>
    <row r="270" spans="1:14" hidden="1" x14ac:dyDescent="0.25">
      <c r="A270">
        <v>2016</v>
      </c>
      <c r="B270" s="2">
        <v>649.71</v>
      </c>
      <c r="C270" s="2">
        <v>619.54</v>
      </c>
      <c r="D270" s="2">
        <v>30.17</v>
      </c>
      <c r="H270" t="str">
        <f t="shared" si="28"/>
        <v>GD.OR.397000-AFC-GENERAL PLANT-COMM</v>
      </c>
      <c r="I270" t="str">
        <f t="shared" si="29"/>
        <v>397000</v>
      </c>
      <c r="J270" t="str">
        <f t="shared" si="30"/>
        <v>182332 REG ASSET - AFUDC (PIS)</v>
      </c>
      <c r="K270">
        <f t="shared" si="31"/>
        <v>2016</v>
      </c>
      <c r="L270">
        <f t="shared" si="32"/>
        <v>649.71</v>
      </c>
      <c r="M270">
        <f t="shared" si="33"/>
        <v>-619.54</v>
      </c>
      <c r="N270" t="str">
        <f t="shared" si="34"/>
        <v>GD.OR</v>
      </c>
    </row>
    <row r="271" spans="1:14" hidden="1" x14ac:dyDescent="0.25">
      <c r="A271">
        <v>2018</v>
      </c>
      <c r="B271" s="2">
        <v>294.12</v>
      </c>
      <c r="C271" s="2">
        <v>182.26</v>
      </c>
      <c r="D271" s="2">
        <v>111.86</v>
      </c>
      <c r="H271" t="str">
        <f t="shared" si="28"/>
        <v>GD.OR.397000-AFC-GENERAL PLANT-COMM</v>
      </c>
      <c r="I271" t="str">
        <f t="shared" si="29"/>
        <v>397000</v>
      </c>
      <c r="J271" t="str">
        <f t="shared" si="30"/>
        <v>182332 REG ASSET - AFUDC (PIS)</v>
      </c>
      <c r="K271">
        <f t="shared" si="31"/>
        <v>2018</v>
      </c>
      <c r="L271">
        <f t="shared" si="32"/>
        <v>294.12</v>
      </c>
      <c r="M271">
        <f t="shared" si="33"/>
        <v>-182.26</v>
      </c>
      <c r="N271" t="str">
        <f t="shared" si="34"/>
        <v>GD.OR</v>
      </c>
    </row>
    <row r="272" spans="1:14" hidden="1" x14ac:dyDescent="0.25">
      <c r="A272">
        <v>2019</v>
      </c>
      <c r="B272" s="2">
        <v>1.47</v>
      </c>
      <c r="C272" s="2">
        <v>0.54</v>
      </c>
      <c r="D272" s="2">
        <v>0.93</v>
      </c>
      <c r="H272" t="str">
        <f t="shared" si="28"/>
        <v>GD.OR.397000-AFC-GENERAL PLANT-COMM</v>
      </c>
      <c r="I272" t="str">
        <f t="shared" si="29"/>
        <v>397000</v>
      </c>
      <c r="J272" t="str">
        <f t="shared" si="30"/>
        <v>182332 REG ASSET - AFUDC (PIS)</v>
      </c>
      <c r="K272">
        <f t="shared" si="31"/>
        <v>2019</v>
      </c>
      <c r="L272">
        <f t="shared" si="32"/>
        <v>1.47</v>
      </c>
      <c r="M272">
        <f t="shared" si="33"/>
        <v>-0.54</v>
      </c>
      <c r="N272" t="str">
        <f t="shared" si="34"/>
        <v>GD.OR</v>
      </c>
    </row>
    <row r="273" spans="1:14" hidden="1" x14ac:dyDescent="0.25">
      <c r="A273">
        <v>2020</v>
      </c>
      <c r="B273" s="2">
        <v>3652.1</v>
      </c>
      <c r="C273" s="2">
        <v>602.97</v>
      </c>
      <c r="D273" s="2">
        <v>3049.13</v>
      </c>
      <c r="H273" t="str">
        <f t="shared" si="28"/>
        <v>GD.OR.397000-AFC-GENERAL PLANT-COMM</v>
      </c>
      <c r="I273" t="str">
        <f t="shared" si="29"/>
        <v>397000</v>
      </c>
      <c r="J273" t="str">
        <f t="shared" si="30"/>
        <v>182332 REG ASSET - AFUDC (PIS)</v>
      </c>
      <c r="K273">
        <f t="shared" si="31"/>
        <v>2020</v>
      </c>
      <c r="L273">
        <f t="shared" si="32"/>
        <v>3652.1</v>
      </c>
      <c r="M273">
        <f t="shared" si="33"/>
        <v>-602.97</v>
      </c>
      <c r="N273" t="str">
        <f t="shared" si="34"/>
        <v>GD.OR</v>
      </c>
    </row>
    <row r="274" spans="1:14" hidden="1" x14ac:dyDescent="0.25">
      <c r="A274" t="s">
        <v>15</v>
      </c>
      <c r="B274" s="2">
        <v>9477.18</v>
      </c>
      <c r="C274" s="2">
        <v>6280.32</v>
      </c>
      <c r="D274" s="2">
        <v>3196.86</v>
      </c>
      <c r="H274" t="str">
        <f t="shared" si="28"/>
        <v>GD.OR.397000-AFC-GENERAL PLANT-COMM</v>
      </c>
      <c r="I274" t="str">
        <f t="shared" si="29"/>
        <v>397000</v>
      </c>
      <c r="J274" t="str">
        <f t="shared" si="30"/>
        <v>182332 REG ASSET - AFUDC (PIS)</v>
      </c>
      <c r="K274" t="str">
        <f t="shared" si="31"/>
        <v/>
      </c>
      <c r="L274">
        <f t="shared" si="32"/>
        <v>9477.18</v>
      </c>
      <c r="M274">
        <f t="shared" si="33"/>
        <v>-6280.32</v>
      </c>
      <c r="N274" t="str">
        <f t="shared" si="34"/>
        <v>GD.OR</v>
      </c>
    </row>
    <row r="275" spans="1:14" hidden="1" x14ac:dyDescent="0.25">
      <c r="A275" t="s">
        <v>16</v>
      </c>
      <c r="B275" s="2">
        <v>9477.18</v>
      </c>
      <c r="C275" s="2">
        <v>6280.32</v>
      </c>
      <c r="D275" s="2">
        <v>3196.86</v>
      </c>
      <c r="H275" t="str">
        <f t="shared" si="28"/>
        <v>GD.OR.397000-AFC-GENERAL PLANT-COMM</v>
      </c>
      <c r="I275" t="str">
        <f t="shared" si="29"/>
        <v>397000</v>
      </c>
      <c r="J275" t="str">
        <f t="shared" si="30"/>
        <v>182332 REG ASSET - AFUDC (PIS)</v>
      </c>
      <c r="K275" t="str">
        <f t="shared" si="31"/>
        <v/>
      </c>
      <c r="L275">
        <f t="shared" si="32"/>
        <v>9477.18</v>
      </c>
      <c r="M275">
        <f t="shared" si="33"/>
        <v>-6280.32</v>
      </c>
      <c r="N275" t="str">
        <f t="shared" si="34"/>
        <v>GD.OR</v>
      </c>
    </row>
    <row r="276" spans="1:14" hidden="1" x14ac:dyDescent="0.25">
      <c r="A276" t="s">
        <v>17</v>
      </c>
      <c r="B276" s="2">
        <v>9477.18</v>
      </c>
      <c r="C276" s="2">
        <v>6280.32</v>
      </c>
      <c r="D276" s="2">
        <v>3196.86</v>
      </c>
      <c r="H276" t="str">
        <f t="shared" si="28"/>
        <v>GD.OR.397000-AFC-GENERAL PLANT-COMM</v>
      </c>
      <c r="I276" t="str">
        <f t="shared" si="29"/>
        <v>397000</v>
      </c>
      <c r="J276" t="str">
        <f t="shared" si="30"/>
        <v>182332 REG ASSET - AFUDC (PIS)</v>
      </c>
      <c r="K276" t="str">
        <f t="shared" si="31"/>
        <v/>
      </c>
      <c r="L276">
        <f t="shared" si="32"/>
        <v>9477.18</v>
      </c>
      <c r="M276">
        <f t="shared" si="33"/>
        <v>-6280.32</v>
      </c>
      <c r="N276" t="str">
        <f t="shared" si="34"/>
        <v>GD.OR</v>
      </c>
    </row>
    <row r="277" spans="1:14" hidden="1" x14ac:dyDescent="0.25">
      <c r="A277" t="s">
        <v>45</v>
      </c>
      <c r="H277" t="str">
        <f t="shared" si="28"/>
        <v>GD.OR.398000 GENERAL PLANT - MISC E</v>
      </c>
      <c r="I277" t="str">
        <f t="shared" si="29"/>
        <v>398000</v>
      </c>
      <c r="J277" t="str">
        <f t="shared" si="30"/>
        <v>182332 REG ASSET - AFUDC (PIS)</v>
      </c>
      <c r="K277" t="str">
        <f t="shared" si="31"/>
        <v/>
      </c>
      <c r="L277">
        <f t="shared" si="32"/>
        <v>0</v>
      </c>
      <c r="M277">
        <f t="shared" si="33"/>
        <v>0</v>
      </c>
      <c r="N277" t="str">
        <f t="shared" si="34"/>
        <v>GD.OR</v>
      </c>
    </row>
    <row r="278" spans="1:14" hidden="1" x14ac:dyDescent="0.25">
      <c r="A278" t="s">
        <v>13</v>
      </c>
      <c r="H278" t="str">
        <f t="shared" si="28"/>
        <v>GD.OR.398000 GENERAL PLANT - MISC E</v>
      </c>
      <c r="I278" t="str">
        <f t="shared" si="29"/>
        <v>398000</v>
      </c>
      <c r="J278" t="str">
        <f t="shared" si="30"/>
        <v>101000 PLANT IN SERVICE OWNED</v>
      </c>
      <c r="K278" t="str">
        <f t="shared" si="31"/>
        <v/>
      </c>
      <c r="L278">
        <f t="shared" si="32"/>
        <v>0</v>
      </c>
      <c r="M278">
        <f t="shared" si="33"/>
        <v>0</v>
      </c>
      <c r="N278" t="str">
        <f t="shared" si="34"/>
        <v>GD.OR</v>
      </c>
    </row>
    <row r="279" spans="1:14" hidden="1" x14ac:dyDescent="0.25">
      <c r="A279" t="s">
        <v>46</v>
      </c>
      <c r="H279" t="str">
        <f t="shared" si="28"/>
        <v>GD.OR.398000 GENERAL PLANT - MISC E</v>
      </c>
      <c r="I279" t="str">
        <f t="shared" si="29"/>
        <v>398000</v>
      </c>
      <c r="J279" t="str">
        <f t="shared" si="30"/>
        <v>101000 PLANT IN SERVICE OWNED</v>
      </c>
      <c r="K279" t="str">
        <f t="shared" si="31"/>
        <v/>
      </c>
      <c r="L279">
        <f t="shared" si="32"/>
        <v>0</v>
      </c>
      <c r="M279">
        <f t="shared" si="33"/>
        <v>0</v>
      </c>
      <c r="N279" t="str">
        <f t="shared" si="34"/>
        <v>GD.OR</v>
      </c>
    </row>
    <row r="280" spans="1:14" hidden="1" x14ac:dyDescent="0.25">
      <c r="A280">
        <v>2010</v>
      </c>
      <c r="B280" s="2">
        <v>2367.16</v>
      </c>
      <c r="C280" s="2">
        <v>1392.32</v>
      </c>
      <c r="D280" s="2">
        <v>974.84</v>
      </c>
      <c r="H280" t="str">
        <f t="shared" si="28"/>
        <v>GD.OR.398000 GENERAL PLANT - MISC E</v>
      </c>
      <c r="I280" t="str">
        <f t="shared" si="29"/>
        <v>398000</v>
      </c>
      <c r="J280" t="str">
        <f t="shared" si="30"/>
        <v>101000 PLANT IN SERVICE OWNED</v>
      </c>
      <c r="K280">
        <f t="shared" si="31"/>
        <v>2010</v>
      </c>
      <c r="L280">
        <f t="shared" si="32"/>
        <v>2367.16</v>
      </c>
      <c r="M280">
        <f t="shared" si="33"/>
        <v>-1392.32</v>
      </c>
      <c r="N280" t="str">
        <f t="shared" si="34"/>
        <v>GD.OR</v>
      </c>
    </row>
    <row r="281" spans="1:14" hidden="1" x14ac:dyDescent="0.25">
      <c r="A281">
        <v>2020</v>
      </c>
      <c r="B281" s="2">
        <v>6725.06</v>
      </c>
      <c r="C281" s="2">
        <v>487.33</v>
      </c>
      <c r="D281" s="2">
        <v>6237.73</v>
      </c>
      <c r="H281" t="str">
        <f t="shared" si="28"/>
        <v>GD.OR.398000 GENERAL PLANT - MISC E</v>
      </c>
      <c r="I281" t="str">
        <f t="shared" si="29"/>
        <v>398000</v>
      </c>
      <c r="J281" t="str">
        <f t="shared" si="30"/>
        <v>101000 PLANT IN SERVICE OWNED</v>
      </c>
      <c r="K281">
        <f t="shared" si="31"/>
        <v>2020</v>
      </c>
      <c r="L281">
        <f t="shared" si="32"/>
        <v>6725.06</v>
      </c>
      <c r="M281">
        <f t="shared" si="33"/>
        <v>-487.33</v>
      </c>
      <c r="N281" t="str">
        <f t="shared" si="34"/>
        <v>GD.OR</v>
      </c>
    </row>
    <row r="282" spans="1:14" hidden="1" x14ac:dyDescent="0.25">
      <c r="A282" t="s">
        <v>15</v>
      </c>
      <c r="B282" s="2">
        <v>9092.2199999999993</v>
      </c>
      <c r="C282" s="2">
        <v>1879.65</v>
      </c>
      <c r="D282" s="2">
        <v>7212.57</v>
      </c>
      <c r="H282" t="str">
        <f t="shared" si="28"/>
        <v>GD.OR.398000 GENERAL PLANT - MISC E</v>
      </c>
      <c r="I282" t="str">
        <f t="shared" si="29"/>
        <v>398000</v>
      </c>
      <c r="J282" t="str">
        <f t="shared" si="30"/>
        <v>101000 PLANT IN SERVICE OWNED</v>
      </c>
      <c r="K282" t="str">
        <f t="shared" si="31"/>
        <v/>
      </c>
      <c r="L282">
        <f t="shared" si="32"/>
        <v>9092.2199999999993</v>
      </c>
      <c r="M282">
        <f t="shared" si="33"/>
        <v>-1879.65</v>
      </c>
      <c r="N282" t="str">
        <f t="shared" si="34"/>
        <v>GD.OR</v>
      </c>
    </row>
    <row r="283" spans="1:14" hidden="1" x14ac:dyDescent="0.25">
      <c r="A283" t="s">
        <v>16</v>
      </c>
      <c r="B283" s="2">
        <v>9092.2199999999993</v>
      </c>
      <c r="C283" s="2">
        <v>1879.65</v>
      </c>
      <c r="D283" s="2">
        <v>7212.57</v>
      </c>
      <c r="H283" t="str">
        <f t="shared" si="28"/>
        <v>GD.OR.398000 GENERAL PLANT - MISC E</v>
      </c>
      <c r="I283" t="str">
        <f t="shared" si="29"/>
        <v>398000</v>
      </c>
      <c r="J283" t="str">
        <f t="shared" si="30"/>
        <v>101000 PLANT IN SERVICE OWNED</v>
      </c>
      <c r="K283" t="str">
        <f t="shared" si="31"/>
        <v/>
      </c>
      <c r="L283">
        <f t="shared" si="32"/>
        <v>9092.2199999999993</v>
      </c>
      <c r="M283">
        <f t="shared" si="33"/>
        <v>-1879.65</v>
      </c>
      <c r="N283" t="str">
        <f t="shared" si="34"/>
        <v>GD.OR</v>
      </c>
    </row>
    <row r="284" spans="1:14" hidden="1" x14ac:dyDescent="0.25">
      <c r="A284" t="s">
        <v>17</v>
      </c>
      <c r="B284" s="2">
        <v>9092.2199999999993</v>
      </c>
      <c r="C284" s="2">
        <v>1879.65</v>
      </c>
      <c r="D284" s="2">
        <v>7212.57</v>
      </c>
      <c r="H284" t="str">
        <f t="shared" si="28"/>
        <v>GD.OR.398000 GENERAL PLANT - MISC E</v>
      </c>
      <c r="I284" t="str">
        <f t="shared" si="29"/>
        <v>398000</v>
      </c>
      <c r="J284" t="str">
        <f t="shared" si="30"/>
        <v>101000 PLANT IN SERVICE OWNED</v>
      </c>
      <c r="K284" t="str">
        <f t="shared" si="31"/>
        <v/>
      </c>
      <c r="L284">
        <f t="shared" si="32"/>
        <v>9092.2199999999993</v>
      </c>
      <c r="M284">
        <f t="shared" si="33"/>
        <v>-1879.65</v>
      </c>
      <c r="N284" t="str">
        <f t="shared" si="34"/>
        <v>GD.OR</v>
      </c>
    </row>
    <row r="285" spans="1:14" hidden="1" x14ac:dyDescent="0.25">
      <c r="A285" t="s">
        <v>47</v>
      </c>
      <c r="H285" t="str">
        <f t="shared" si="28"/>
        <v>GD.OR.398000-AFC-GENERAL PLANT - MI</v>
      </c>
      <c r="I285" t="str">
        <f t="shared" si="29"/>
        <v>398000</v>
      </c>
      <c r="J285" t="str">
        <f t="shared" si="30"/>
        <v>101000 PLANT IN SERVICE OWNED</v>
      </c>
      <c r="K285" t="str">
        <f t="shared" si="31"/>
        <v/>
      </c>
      <c r="L285">
        <f t="shared" si="32"/>
        <v>0</v>
      </c>
      <c r="M285">
        <f t="shared" si="33"/>
        <v>0</v>
      </c>
      <c r="N285" t="str">
        <f t="shared" si="34"/>
        <v>GD.OR</v>
      </c>
    </row>
    <row r="286" spans="1:14" hidden="1" x14ac:dyDescent="0.25">
      <c r="A286" t="s">
        <v>19</v>
      </c>
      <c r="H286" t="str">
        <f t="shared" si="28"/>
        <v>GD.OR.398000-AFC-GENERAL PLANT - MI</v>
      </c>
      <c r="I286" t="str">
        <f t="shared" si="29"/>
        <v>398000</v>
      </c>
      <c r="J286" t="str">
        <f t="shared" si="30"/>
        <v>182332 REG ASSET - AFUDC (PIS)</v>
      </c>
      <c r="K286" t="str">
        <f t="shared" si="31"/>
        <v/>
      </c>
      <c r="L286">
        <f t="shared" si="32"/>
        <v>0</v>
      </c>
      <c r="M286">
        <f t="shared" si="33"/>
        <v>0</v>
      </c>
      <c r="N286" t="str">
        <f t="shared" si="34"/>
        <v>GD.OR</v>
      </c>
    </row>
    <row r="287" spans="1:14" hidden="1" x14ac:dyDescent="0.25">
      <c r="A287" t="s">
        <v>46</v>
      </c>
      <c r="H287" t="str">
        <f t="shared" si="28"/>
        <v>GD.OR.398000-AFC-GENERAL PLANT - MI</v>
      </c>
      <c r="I287" t="str">
        <f t="shared" si="29"/>
        <v>398000</v>
      </c>
      <c r="J287" t="str">
        <f t="shared" si="30"/>
        <v>182332 REG ASSET - AFUDC (PIS)</v>
      </c>
      <c r="K287" t="str">
        <f t="shared" si="31"/>
        <v/>
      </c>
      <c r="L287">
        <f t="shared" si="32"/>
        <v>0</v>
      </c>
      <c r="M287">
        <f t="shared" si="33"/>
        <v>0</v>
      </c>
      <c r="N287" t="str">
        <f t="shared" si="34"/>
        <v>GD.OR</v>
      </c>
    </row>
    <row r="288" spans="1:14" hidden="1" x14ac:dyDescent="0.25">
      <c r="A288">
        <v>2020</v>
      </c>
      <c r="B288" s="2">
        <v>7.54</v>
      </c>
      <c r="C288" s="2">
        <v>0.27</v>
      </c>
      <c r="D288" s="2">
        <v>7.27</v>
      </c>
      <c r="H288" t="str">
        <f t="shared" si="28"/>
        <v>GD.OR.398000-AFC-GENERAL PLANT - MI</v>
      </c>
      <c r="I288" t="str">
        <f t="shared" si="29"/>
        <v>398000</v>
      </c>
      <c r="J288" t="str">
        <f t="shared" si="30"/>
        <v>182332 REG ASSET - AFUDC (PIS)</v>
      </c>
      <c r="K288">
        <f t="shared" si="31"/>
        <v>2020</v>
      </c>
      <c r="L288">
        <f t="shared" si="32"/>
        <v>7.54</v>
      </c>
      <c r="M288">
        <f t="shared" si="33"/>
        <v>-0.27</v>
      </c>
      <c r="N288" t="str">
        <f t="shared" si="34"/>
        <v>GD.OR</v>
      </c>
    </row>
    <row r="289" spans="1:14" hidden="1" x14ac:dyDescent="0.25">
      <c r="A289" t="s">
        <v>15</v>
      </c>
      <c r="B289" s="2">
        <v>7.54</v>
      </c>
      <c r="C289" s="2">
        <v>0.27</v>
      </c>
      <c r="D289" s="2">
        <v>7.27</v>
      </c>
      <c r="H289" t="str">
        <f t="shared" si="28"/>
        <v>GD.OR.398000-AFC-GENERAL PLANT - MI</v>
      </c>
      <c r="I289" t="str">
        <f t="shared" si="29"/>
        <v>398000</v>
      </c>
      <c r="J289" t="str">
        <f t="shared" si="30"/>
        <v>182332 REG ASSET - AFUDC (PIS)</v>
      </c>
      <c r="K289" t="str">
        <f t="shared" si="31"/>
        <v/>
      </c>
      <c r="L289">
        <f t="shared" si="32"/>
        <v>7.54</v>
      </c>
      <c r="M289">
        <f t="shared" si="33"/>
        <v>-0.27</v>
      </c>
      <c r="N289" t="str">
        <f t="shared" si="34"/>
        <v>GD.OR</v>
      </c>
    </row>
    <row r="290" spans="1:14" hidden="1" x14ac:dyDescent="0.25">
      <c r="A290" t="s">
        <v>16</v>
      </c>
      <c r="B290" s="2">
        <v>7.54</v>
      </c>
      <c r="C290" s="2">
        <v>0.27</v>
      </c>
      <c r="D290" s="2">
        <v>7.27</v>
      </c>
      <c r="H290" t="str">
        <f t="shared" si="28"/>
        <v>GD.OR.398000-AFC-GENERAL PLANT - MI</v>
      </c>
      <c r="I290" t="str">
        <f t="shared" si="29"/>
        <v>398000</v>
      </c>
      <c r="J290" t="str">
        <f t="shared" si="30"/>
        <v>182332 REG ASSET - AFUDC (PIS)</v>
      </c>
      <c r="K290" t="str">
        <f t="shared" si="31"/>
        <v/>
      </c>
      <c r="L290">
        <f t="shared" si="32"/>
        <v>7.54</v>
      </c>
      <c r="M290">
        <f t="shared" si="33"/>
        <v>-0.27</v>
      </c>
      <c r="N290" t="str">
        <f t="shared" si="34"/>
        <v>GD.OR</v>
      </c>
    </row>
    <row r="291" spans="1:14" hidden="1" x14ac:dyDescent="0.25">
      <c r="A291" t="s">
        <v>17</v>
      </c>
      <c r="B291" s="2">
        <v>7.54</v>
      </c>
      <c r="C291" s="2">
        <v>0.27</v>
      </c>
      <c r="D291" s="2">
        <v>7.27</v>
      </c>
      <c r="H291" t="str">
        <f t="shared" si="28"/>
        <v>GD.OR.398000-AFC-GENERAL PLANT - MI</v>
      </c>
      <c r="I291" t="str">
        <f t="shared" si="29"/>
        <v>398000</v>
      </c>
      <c r="J291" t="str">
        <f t="shared" si="30"/>
        <v>182332 REG ASSET - AFUDC (PIS)</v>
      </c>
      <c r="K291" t="str">
        <f t="shared" si="31"/>
        <v/>
      </c>
      <c r="L291">
        <f t="shared" si="32"/>
        <v>7.54</v>
      </c>
      <c r="M291">
        <f t="shared" si="33"/>
        <v>-0.27</v>
      </c>
      <c r="N291" t="str">
        <f t="shared" si="34"/>
        <v>GD.OR</v>
      </c>
    </row>
    <row r="292" spans="1:14" hidden="1" x14ac:dyDescent="0.25">
      <c r="A292" t="s">
        <v>48</v>
      </c>
      <c r="H292" t="str">
        <f t="shared" si="28"/>
        <v>GD.WA.391100 GENERAL PLANT-COMPUTER</v>
      </c>
      <c r="I292" t="str">
        <f t="shared" si="29"/>
        <v>391100</v>
      </c>
      <c r="J292" t="str">
        <f t="shared" si="30"/>
        <v>182332 REG ASSET - AFUDC (PIS)</v>
      </c>
      <c r="K292" t="str">
        <f t="shared" si="31"/>
        <v/>
      </c>
      <c r="L292">
        <f t="shared" si="32"/>
        <v>0</v>
      </c>
      <c r="M292">
        <f t="shared" si="33"/>
        <v>0</v>
      </c>
      <c r="N292" t="str">
        <f t="shared" si="34"/>
        <v>GD.WA</v>
      </c>
    </row>
    <row r="293" spans="1:14" hidden="1" x14ac:dyDescent="0.25">
      <c r="A293" t="s">
        <v>13</v>
      </c>
      <c r="H293" t="str">
        <f t="shared" si="28"/>
        <v>GD.WA.391100 GENERAL PLANT-COMPUTER</v>
      </c>
      <c r="I293" t="str">
        <f t="shared" si="29"/>
        <v>391100</v>
      </c>
      <c r="J293" t="str">
        <f t="shared" si="30"/>
        <v>101000 PLANT IN SERVICE OWNED</v>
      </c>
      <c r="K293" t="str">
        <f t="shared" si="31"/>
        <v/>
      </c>
      <c r="L293">
        <f t="shared" si="32"/>
        <v>0</v>
      </c>
      <c r="M293">
        <f t="shared" si="33"/>
        <v>0</v>
      </c>
      <c r="N293" t="str">
        <f t="shared" si="34"/>
        <v>GD.WA</v>
      </c>
    </row>
    <row r="294" spans="1:14" hidden="1" x14ac:dyDescent="0.25">
      <c r="A294" t="s">
        <v>14</v>
      </c>
      <c r="H294" t="str">
        <f t="shared" si="28"/>
        <v>GD.WA.391100 GENERAL PLANT-COMPUTER</v>
      </c>
      <c r="I294" t="str">
        <f t="shared" si="29"/>
        <v>391100</v>
      </c>
      <c r="J294" t="str">
        <f t="shared" si="30"/>
        <v>101000 PLANT IN SERVICE OWNED</v>
      </c>
      <c r="K294" t="str">
        <f t="shared" si="31"/>
        <v/>
      </c>
      <c r="L294">
        <f t="shared" si="32"/>
        <v>0</v>
      </c>
      <c r="M294">
        <f t="shared" si="33"/>
        <v>0</v>
      </c>
      <c r="N294" t="str">
        <f t="shared" si="34"/>
        <v>GD.WA</v>
      </c>
    </row>
    <row r="295" spans="1:14" hidden="1" x14ac:dyDescent="0.25">
      <c r="A295">
        <v>2019</v>
      </c>
      <c r="B295" s="2">
        <v>121086.56</v>
      </c>
      <c r="C295" s="2">
        <v>196857.97</v>
      </c>
      <c r="D295" s="2">
        <v>-75771.41</v>
      </c>
      <c r="H295" t="str">
        <f t="shared" si="28"/>
        <v>GD.WA.391100 GENERAL PLANT-COMPUTER</v>
      </c>
      <c r="I295" t="str">
        <f t="shared" si="29"/>
        <v>391100</v>
      </c>
      <c r="J295" t="str">
        <f t="shared" si="30"/>
        <v>101000 PLANT IN SERVICE OWNED</v>
      </c>
      <c r="K295">
        <f t="shared" si="31"/>
        <v>2019</v>
      </c>
      <c r="L295">
        <f t="shared" si="32"/>
        <v>121086.56</v>
      </c>
      <c r="M295">
        <f t="shared" si="33"/>
        <v>-196857.97</v>
      </c>
      <c r="N295" t="str">
        <f t="shared" si="34"/>
        <v>GD.WA</v>
      </c>
    </row>
    <row r="296" spans="1:14" hidden="1" x14ac:dyDescent="0.25">
      <c r="A296">
        <v>2020</v>
      </c>
      <c r="B296" s="2">
        <v>19769.82</v>
      </c>
      <c r="C296" s="2">
        <v>27192.54</v>
      </c>
      <c r="D296" s="2">
        <v>-7422.72</v>
      </c>
      <c r="H296" t="str">
        <f t="shared" si="28"/>
        <v>GD.WA.391100 GENERAL PLANT-COMPUTER</v>
      </c>
      <c r="I296" t="str">
        <f t="shared" si="29"/>
        <v>391100</v>
      </c>
      <c r="J296" t="str">
        <f t="shared" si="30"/>
        <v>101000 PLANT IN SERVICE OWNED</v>
      </c>
      <c r="K296">
        <f t="shared" si="31"/>
        <v>2020</v>
      </c>
      <c r="L296">
        <f t="shared" si="32"/>
        <v>19769.82</v>
      </c>
      <c r="M296">
        <f t="shared" si="33"/>
        <v>-27192.54</v>
      </c>
      <c r="N296" t="str">
        <f t="shared" si="34"/>
        <v>GD.WA</v>
      </c>
    </row>
    <row r="297" spans="1:14" hidden="1" x14ac:dyDescent="0.25">
      <c r="A297" t="s">
        <v>15</v>
      </c>
      <c r="B297" s="2">
        <v>140856.38</v>
      </c>
      <c r="C297" s="2">
        <v>224050.51</v>
      </c>
      <c r="D297" s="2">
        <v>-83194.13</v>
      </c>
      <c r="H297" t="str">
        <f t="shared" si="28"/>
        <v>GD.WA.391100 GENERAL PLANT-COMPUTER</v>
      </c>
      <c r="I297" t="str">
        <f t="shared" si="29"/>
        <v>391100</v>
      </c>
      <c r="J297" t="str">
        <f t="shared" si="30"/>
        <v>101000 PLANT IN SERVICE OWNED</v>
      </c>
      <c r="K297" t="str">
        <f t="shared" si="31"/>
        <v/>
      </c>
      <c r="L297">
        <f t="shared" si="32"/>
        <v>140856.38</v>
      </c>
      <c r="M297">
        <f t="shared" si="33"/>
        <v>-224050.51</v>
      </c>
      <c r="N297" t="str">
        <f t="shared" si="34"/>
        <v>GD.WA</v>
      </c>
    </row>
    <row r="298" spans="1:14" hidden="1" x14ac:dyDescent="0.25">
      <c r="A298" t="s">
        <v>16</v>
      </c>
      <c r="B298" s="2">
        <v>140856.38</v>
      </c>
      <c r="C298" s="2">
        <v>224050.51</v>
      </c>
      <c r="D298" s="2">
        <v>-83194.13</v>
      </c>
      <c r="H298" t="str">
        <f t="shared" si="28"/>
        <v>GD.WA.391100 GENERAL PLANT-COMPUTER</v>
      </c>
      <c r="I298" t="str">
        <f t="shared" si="29"/>
        <v>391100</v>
      </c>
      <c r="J298" t="str">
        <f t="shared" si="30"/>
        <v>101000 PLANT IN SERVICE OWNED</v>
      </c>
      <c r="K298" t="str">
        <f t="shared" si="31"/>
        <v/>
      </c>
      <c r="L298">
        <f t="shared" si="32"/>
        <v>140856.38</v>
      </c>
      <c r="M298">
        <f t="shared" si="33"/>
        <v>-224050.51</v>
      </c>
      <c r="N298" t="str">
        <f t="shared" si="34"/>
        <v>GD.WA</v>
      </c>
    </row>
    <row r="299" spans="1:14" hidden="1" x14ac:dyDescent="0.25">
      <c r="A299" t="s">
        <v>17</v>
      </c>
      <c r="B299" s="2">
        <v>140856.38</v>
      </c>
      <c r="C299" s="2">
        <v>224050.51</v>
      </c>
      <c r="D299" s="2">
        <v>-83194.13</v>
      </c>
      <c r="H299" t="str">
        <f t="shared" si="28"/>
        <v>GD.WA.391100 GENERAL PLANT-COMPUTER</v>
      </c>
      <c r="I299" t="str">
        <f t="shared" si="29"/>
        <v>391100</v>
      </c>
      <c r="J299" t="str">
        <f t="shared" si="30"/>
        <v>101000 PLANT IN SERVICE OWNED</v>
      </c>
      <c r="K299" t="str">
        <f t="shared" si="31"/>
        <v/>
      </c>
      <c r="L299">
        <f t="shared" si="32"/>
        <v>140856.38</v>
      </c>
      <c r="M299">
        <f t="shared" si="33"/>
        <v>-224050.51</v>
      </c>
      <c r="N299" t="str">
        <f t="shared" si="34"/>
        <v>GD.WA</v>
      </c>
    </row>
    <row r="300" spans="1:14" hidden="1" x14ac:dyDescent="0.25">
      <c r="A300" t="s">
        <v>49</v>
      </c>
      <c r="H300" t="str">
        <f t="shared" si="28"/>
        <v>GD.WA.391100-AFC-GENERAL PLANT-COMP</v>
      </c>
      <c r="I300" t="str">
        <f t="shared" si="29"/>
        <v>391100</v>
      </c>
      <c r="J300" t="str">
        <f t="shared" si="30"/>
        <v>101000 PLANT IN SERVICE OWNED</v>
      </c>
      <c r="K300" t="str">
        <f t="shared" si="31"/>
        <v/>
      </c>
      <c r="L300">
        <f t="shared" si="32"/>
        <v>0</v>
      </c>
      <c r="M300">
        <f t="shared" si="33"/>
        <v>0</v>
      </c>
      <c r="N300" t="str">
        <f t="shared" si="34"/>
        <v>GD.WA</v>
      </c>
    </row>
    <row r="301" spans="1:14" hidden="1" x14ac:dyDescent="0.25">
      <c r="A301" t="s">
        <v>19</v>
      </c>
      <c r="H301" t="str">
        <f t="shared" si="28"/>
        <v>GD.WA.391100-AFC-GENERAL PLANT-COMP</v>
      </c>
      <c r="I301" t="str">
        <f t="shared" si="29"/>
        <v>391100</v>
      </c>
      <c r="J301" t="str">
        <f t="shared" si="30"/>
        <v>182332 REG ASSET - AFUDC (PIS)</v>
      </c>
      <c r="K301" t="str">
        <f t="shared" si="31"/>
        <v/>
      </c>
      <c r="L301">
        <f t="shared" si="32"/>
        <v>0</v>
      </c>
      <c r="M301">
        <f t="shared" si="33"/>
        <v>0</v>
      </c>
      <c r="N301" t="str">
        <f t="shared" si="34"/>
        <v>GD.WA</v>
      </c>
    </row>
    <row r="302" spans="1:14" hidden="1" x14ac:dyDescent="0.25">
      <c r="A302" t="s">
        <v>14</v>
      </c>
      <c r="H302" t="str">
        <f t="shared" si="28"/>
        <v>GD.WA.391100-AFC-GENERAL PLANT-COMP</v>
      </c>
      <c r="I302" t="str">
        <f t="shared" si="29"/>
        <v>391100</v>
      </c>
      <c r="J302" t="str">
        <f t="shared" si="30"/>
        <v>182332 REG ASSET - AFUDC (PIS)</v>
      </c>
      <c r="K302" t="str">
        <f t="shared" si="31"/>
        <v/>
      </c>
      <c r="L302">
        <f t="shared" si="32"/>
        <v>0</v>
      </c>
      <c r="M302">
        <f t="shared" si="33"/>
        <v>0</v>
      </c>
      <c r="N302" t="str">
        <f t="shared" si="34"/>
        <v>GD.WA</v>
      </c>
    </row>
    <row r="303" spans="1:14" hidden="1" x14ac:dyDescent="0.25">
      <c r="A303">
        <v>2017</v>
      </c>
      <c r="B303" s="2">
        <v>2463.46</v>
      </c>
      <c r="C303" s="2">
        <v>5521.26</v>
      </c>
      <c r="D303" s="2">
        <v>-3057.8</v>
      </c>
      <c r="H303" t="str">
        <f t="shared" si="28"/>
        <v>GD.WA.391100-AFC-GENERAL PLANT-COMP</v>
      </c>
      <c r="I303" t="str">
        <f t="shared" si="29"/>
        <v>391100</v>
      </c>
      <c r="J303" t="str">
        <f t="shared" si="30"/>
        <v>182332 REG ASSET - AFUDC (PIS)</v>
      </c>
      <c r="K303">
        <f t="shared" si="31"/>
        <v>2017</v>
      </c>
      <c r="L303">
        <f t="shared" si="32"/>
        <v>2463.46</v>
      </c>
      <c r="M303">
        <f t="shared" si="33"/>
        <v>-5521.26</v>
      </c>
      <c r="N303" t="str">
        <f t="shared" si="34"/>
        <v>GD.WA</v>
      </c>
    </row>
    <row r="304" spans="1:14" hidden="1" x14ac:dyDescent="0.25">
      <c r="A304" t="s">
        <v>15</v>
      </c>
      <c r="B304" s="2">
        <v>2463.46</v>
      </c>
      <c r="C304" s="2">
        <v>5521.26</v>
      </c>
      <c r="D304" s="2">
        <v>-3057.8</v>
      </c>
      <c r="H304" t="str">
        <f t="shared" si="28"/>
        <v>GD.WA.391100-AFC-GENERAL PLANT-COMP</v>
      </c>
      <c r="I304" t="str">
        <f t="shared" si="29"/>
        <v>391100</v>
      </c>
      <c r="J304" t="str">
        <f t="shared" si="30"/>
        <v>182332 REG ASSET - AFUDC (PIS)</v>
      </c>
      <c r="K304" t="str">
        <f t="shared" si="31"/>
        <v/>
      </c>
      <c r="L304">
        <f t="shared" si="32"/>
        <v>2463.46</v>
      </c>
      <c r="M304">
        <f t="shared" si="33"/>
        <v>-5521.26</v>
      </c>
      <c r="N304" t="str">
        <f t="shared" si="34"/>
        <v>GD.WA</v>
      </c>
    </row>
    <row r="305" spans="1:14" hidden="1" x14ac:dyDescent="0.25">
      <c r="A305" t="s">
        <v>16</v>
      </c>
      <c r="B305" s="2">
        <v>2463.46</v>
      </c>
      <c r="C305" s="2">
        <v>5521.26</v>
      </c>
      <c r="D305" s="2">
        <v>-3057.8</v>
      </c>
      <c r="H305" t="str">
        <f t="shared" si="28"/>
        <v>GD.WA.391100-AFC-GENERAL PLANT-COMP</v>
      </c>
      <c r="I305" t="str">
        <f t="shared" si="29"/>
        <v>391100</v>
      </c>
      <c r="J305" t="str">
        <f t="shared" si="30"/>
        <v>182332 REG ASSET - AFUDC (PIS)</v>
      </c>
      <c r="K305" t="str">
        <f t="shared" si="31"/>
        <v/>
      </c>
      <c r="L305">
        <f t="shared" si="32"/>
        <v>2463.46</v>
      </c>
      <c r="M305">
        <f t="shared" si="33"/>
        <v>-5521.26</v>
      </c>
      <c r="N305" t="str">
        <f t="shared" si="34"/>
        <v>GD.WA</v>
      </c>
    </row>
    <row r="306" spans="1:14" hidden="1" x14ac:dyDescent="0.25">
      <c r="A306" t="s">
        <v>17</v>
      </c>
      <c r="B306" s="2">
        <v>2463.46</v>
      </c>
      <c r="C306" s="2">
        <v>5521.26</v>
      </c>
      <c r="D306" s="2">
        <v>-3057.8</v>
      </c>
      <c r="H306" t="str">
        <f t="shared" si="28"/>
        <v>GD.WA.391100-AFC-GENERAL PLANT-COMP</v>
      </c>
      <c r="I306" t="str">
        <f t="shared" si="29"/>
        <v>391100</v>
      </c>
      <c r="J306" t="str">
        <f t="shared" si="30"/>
        <v>182332 REG ASSET - AFUDC (PIS)</v>
      </c>
      <c r="K306" t="str">
        <f t="shared" si="31"/>
        <v/>
      </c>
      <c r="L306">
        <f t="shared" si="32"/>
        <v>2463.46</v>
      </c>
      <c r="M306">
        <f t="shared" si="33"/>
        <v>-5521.26</v>
      </c>
      <c r="N306" t="str">
        <f t="shared" si="34"/>
        <v>GD.WA</v>
      </c>
    </row>
    <row r="307" spans="1:14" hidden="1" x14ac:dyDescent="0.25">
      <c r="A307" t="s">
        <v>50</v>
      </c>
      <c r="H307" t="str">
        <f t="shared" si="28"/>
        <v>GD.WA.393000 GENERAL PLANT-STORES E</v>
      </c>
      <c r="I307" t="str">
        <f t="shared" si="29"/>
        <v>393000</v>
      </c>
      <c r="J307" t="str">
        <f t="shared" si="30"/>
        <v>182332 REG ASSET - AFUDC (PIS)</v>
      </c>
      <c r="K307" t="str">
        <f t="shared" si="31"/>
        <v/>
      </c>
      <c r="L307">
        <f t="shared" si="32"/>
        <v>0</v>
      </c>
      <c r="M307">
        <f t="shared" si="33"/>
        <v>0</v>
      </c>
      <c r="N307" t="str">
        <f t="shared" si="34"/>
        <v>GD.WA</v>
      </c>
    </row>
    <row r="308" spans="1:14" hidden="1" x14ac:dyDescent="0.25">
      <c r="A308" t="s">
        <v>13</v>
      </c>
      <c r="H308" t="str">
        <f t="shared" si="28"/>
        <v>GD.WA.393000 GENERAL PLANT-STORES E</v>
      </c>
      <c r="I308" t="str">
        <f t="shared" si="29"/>
        <v>393000</v>
      </c>
      <c r="J308" t="str">
        <f t="shared" si="30"/>
        <v>101000 PLANT IN SERVICE OWNED</v>
      </c>
      <c r="K308" t="str">
        <f t="shared" si="31"/>
        <v/>
      </c>
      <c r="L308">
        <f t="shared" si="32"/>
        <v>0</v>
      </c>
      <c r="M308">
        <f t="shared" si="33"/>
        <v>0</v>
      </c>
      <c r="N308" t="str">
        <f t="shared" si="34"/>
        <v>GD.WA</v>
      </c>
    </row>
    <row r="309" spans="1:14" hidden="1" x14ac:dyDescent="0.25">
      <c r="A309" t="s">
        <v>39</v>
      </c>
      <c r="H309" t="str">
        <f t="shared" si="28"/>
        <v>GD.WA.393000 GENERAL PLANT-STORES E</v>
      </c>
      <c r="I309" t="str">
        <f t="shared" si="29"/>
        <v>393000</v>
      </c>
      <c r="J309" t="str">
        <f t="shared" si="30"/>
        <v>101000 PLANT IN SERVICE OWNED</v>
      </c>
      <c r="K309" t="str">
        <f t="shared" si="31"/>
        <v/>
      </c>
      <c r="L309">
        <f t="shared" si="32"/>
        <v>0</v>
      </c>
      <c r="M309">
        <f t="shared" si="33"/>
        <v>0</v>
      </c>
      <c r="N309" t="str">
        <f t="shared" si="34"/>
        <v>GD.WA</v>
      </c>
    </row>
    <row r="310" spans="1:14" hidden="1" x14ac:dyDescent="0.25">
      <c r="A310">
        <v>2004</v>
      </c>
      <c r="B310" s="2">
        <v>20449.62</v>
      </c>
      <c r="C310" s="2">
        <v>7350.54</v>
      </c>
      <c r="D310" s="2">
        <v>13099.08</v>
      </c>
      <c r="H310" t="str">
        <f t="shared" si="28"/>
        <v>GD.WA.393000 GENERAL PLANT-STORES E</v>
      </c>
      <c r="I310" t="str">
        <f t="shared" si="29"/>
        <v>393000</v>
      </c>
      <c r="J310" t="str">
        <f t="shared" si="30"/>
        <v>101000 PLANT IN SERVICE OWNED</v>
      </c>
      <c r="K310">
        <f t="shared" si="31"/>
        <v>2004</v>
      </c>
      <c r="L310">
        <f t="shared" si="32"/>
        <v>20449.62</v>
      </c>
      <c r="M310">
        <f t="shared" si="33"/>
        <v>-7350.54</v>
      </c>
      <c r="N310" t="str">
        <f t="shared" si="34"/>
        <v>GD.WA</v>
      </c>
    </row>
    <row r="311" spans="1:14" hidden="1" x14ac:dyDescent="0.25">
      <c r="A311">
        <v>2005</v>
      </c>
      <c r="B311" s="2">
        <v>597.5</v>
      </c>
      <c r="C311" s="2">
        <v>198.93</v>
      </c>
      <c r="D311" s="2">
        <v>398.57</v>
      </c>
      <c r="H311" t="str">
        <f t="shared" si="28"/>
        <v>GD.WA.393000 GENERAL PLANT-STORES E</v>
      </c>
      <c r="I311" t="str">
        <f t="shared" si="29"/>
        <v>393000</v>
      </c>
      <c r="J311" t="str">
        <f t="shared" si="30"/>
        <v>101000 PLANT IN SERVICE OWNED</v>
      </c>
      <c r="K311">
        <f t="shared" si="31"/>
        <v>2005</v>
      </c>
      <c r="L311">
        <f t="shared" si="32"/>
        <v>597.5</v>
      </c>
      <c r="M311">
        <f t="shared" si="33"/>
        <v>-198.93</v>
      </c>
      <c r="N311" t="str">
        <f t="shared" si="34"/>
        <v>GD.WA</v>
      </c>
    </row>
    <row r="312" spans="1:14" hidden="1" x14ac:dyDescent="0.25">
      <c r="A312">
        <v>2006</v>
      </c>
      <c r="B312" s="2">
        <v>39536.69</v>
      </c>
      <c r="C312" s="2">
        <v>12253.91</v>
      </c>
      <c r="D312" s="2">
        <v>27282.78</v>
      </c>
      <c r="H312" t="str">
        <f t="shared" si="28"/>
        <v>GD.WA.393000 GENERAL PLANT-STORES E</v>
      </c>
      <c r="I312" t="str">
        <f t="shared" si="29"/>
        <v>393000</v>
      </c>
      <c r="J312" t="str">
        <f t="shared" si="30"/>
        <v>101000 PLANT IN SERVICE OWNED</v>
      </c>
      <c r="K312">
        <f t="shared" si="31"/>
        <v>2006</v>
      </c>
      <c r="L312">
        <f t="shared" si="32"/>
        <v>39536.69</v>
      </c>
      <c r="M312">
        <f t="shared" si="33"/>
        <v>-12253.91</v>
      </c>
      <c r="N312" t="str">
        <f t="shared" si="34"/>
        <v>GD.WA</v>
      </c>
    </row>
    <row r="313" spans="1:14" hidden="1" x14ac:dyDescent="0.25">
      <c r="A313">
        <v>2015</v>
      </c>
      <c r="B313" s="2">
        <v>3888.34</v>
      </c>
      <c r="C313" s="2">
        <v>625.72</v>
      </c>
      <c r="D313" s="2">
        <v>3262.62</v>
      </c>
      <c r="H313" t="str">
        <f t="shared" si="28"/>
        <v>GD.WA.393000 GENERAL PLANT-STORES E</v>
      </c>
      <c r="I313" t="str">
        <f t="shared" si="29"/>
        <v>393000</v>
      </c>
      <c r="J313" t="str">
        <f t="shared" si="30"/>
        <v>101000 PLANT IN SERVICE OWNED</v>
      </c>
      <c r="K313">
        <f t="shared" si="31"/>
        <v>2015</v>
      </c>
      <c r="L313">
        <f t="shared" si="32"/>
        <v>3888.34</v>
      </c>
      <c r="M313">
        <f t="shared" si="33"/>
        <v>-625.72</v>
      </c>
      <c r="N313" t="str">
        <f t="shared" si="34"/>
        <v>GD.WA</v>
      </c>
    </row>
    <row r="314" spans="1:14" hidden="1" x14ac:dyDescent="0.25">
      <c r="A314">
        <v>2017</v>
      </c>
      <c r="B314" s="2">
        <v>157881</v>
      </c>
      <c r="C314" s="2">
        <v>19707.099999999999</v>
      </c>
      <c r="D314" s="2">
        <v>138173.9</v>
      </c>
      <c r="H314" t="str">
        <f t="shared" si="28"/>
        <v>GD.WA.393000 GENERAL PLANT-STORES E</v>
      </c>
      <c r="I314" t="str">
        <f t="shared" si="29"/>
        <v>393000</v>
      </c>
      <c r="J314" t="str">
        <f t="shared" si="30"/>
        <v>101000 PLANT IN SERVICE OWNED</v>
      </c>
      <c r="K314">
        <f t="shared" si="31"/>
        <v>2017</v>
      </c>
      <c r="L314">
        <f t="shared" si="32"/>
        <v>157881</v>
      </c>
      <c r="M314">
        <f t="shared" si="33"/>
        <v>-19707.099999999999</v>
      </c>
      <c r="N314" t="str">
        <f t="shared" si="34"/>
        <v>GD.WA</v>
      </c>
    </row>
    <row r="315" spans="1:14" hidden="1" x14ac:dyDescent="0.25">
      <c r="A315" t="s">
        <v>15</v>
      </c>
      <c r="B315" s="2">
        <v>222353.15</v>
      </c>
      <c r="C315" s="2">
        <v>40136.199999999997</v>
      </c>
      <c r="D315" s="2">
        <v>182216.95</v>
      </c>
      <c r="H315" t="str">
        <f t="shared" si="28"/>
        <v>GD.WA.393000 GENERAL PLANT-STORES E</v>
      </c>
      <c r="I315" t="str">
        <f t="shared" si="29"/>
        <v>393000</v>
      </c>
      <c r="J315" t="str">
        <f t="shared" si="30"/>
        <v>101000 PLANT IN SERVICE OWNED</v>
      </c>
      <c r="K315" t="str">
        <f t="shared" si="31"/>
        <v/>
      </c>
      <c r="L315">
        <f t="shared" si="32"/>
        <v>222353.15</v>
      </c>
      <c r="M315">
        <f t="shared" si="33"/>
        <v>-40136.199999999997</v>
      </c>
      <c r="N315" t="str">
        <f t="shared" si="34"/>
        <v>GD.WA</v>
      </c>
    </row>
    <row r="316" spans="1:14" hidden="1" x14ac:dyDescent="0.25">
      <c r="A316" t="s">
        <v>16</v>
      </c>
      <c r="B316" s="2">
        <v>222353.15</v>
      </c>
      <c r="C316" s="2">
        <v>40136.199999999997</v>
      </c>
      <c r="D316" s="2">
        <v>182216.95</v>
      </c>
      <c r="H316" t="str">
        <f t="shared" si="28"/>
        <v>GD.WA.393000 GENERAL PLANT-STORES E</v>
      </c>
      <c r="I316" t="str">
        <f t="shared" si="29"/>
        <v>393000</v>
      </c>
      <c r="J316" t="str">
        <f t="shared" si="30"/>
        <v>101000 PLANT IN SERVICE OWNED</v>
      </c>
      <c r="K316" t="str">
        <f t="shared" si="31"/>
        <v/>
      </c>
      <c r="L316">
        <f t="shared" si="32"/>
        <v>222353.15</v>
      </c>
      <c r="M316">
        <f t="shared" si="33"/>
        <v>-40136.199999999997</v>
      </c>
      <c r="N316" t="str">
        <f t="shared" si="34"/>
        <v>GD.WA</v>
      </c>
    </row>
    <row r="317" spans="1:14" hidden="1" x14ac:dyDescent="0.25">
      <c r="A317" t="s">
        <v>17</v>
      </c>
      <c r="B317" s="2">
        <v>222353.15</v>
      </c>
      <c r="C317" s="2">
        <v>40136.199999999997</v>
      </c>
      <c r="D317" s="2">
        <v>182216.95</v>
      </c>
      <c r="H317" t="str">
        <f t="shared" si="28"/>
        <v>GD.WA.393000 GENERAL PLANT-STORES E</v>
      </c>
      <c r="I317" t="str">
        <f t="shared" si="29"/>
        <v>393000</v>
      </c>
      <c r="J317" t="str">
        <f t="shared" si="30"/>
        <v>101000 PLANT IN SERVICE OWNED</v>
      </c>
      <c r="K317" t="str">
        <f t="shared" si="31"/>
        <v/>
      </c>
      <c r="L317">
        <f t="shared" si="32"/>
        <v>222353.15</v>
      </c>
      <c r="M317">
        <f t="shared" si="33"/>
        <v>-40136.199999999997</v>
      </c>
      <c r="N317" t="str">
        <f t="shared" si="34"/>
        <v>GD.WA</v>
      </c>
    </row>
    <row r="318" spans="1:14" hidden="1" x14ac:dyDescent="0.25">
      <c r="A318" t="s">
        <v>51</v>
      </c>
      <c r="H318" t="str">
        <f t="shared" si="28"/>
        <v>GD.WA.394000 GENERAL PLANT-TOOLS, S</v>
      </c>
      <c r="I318" t="str">
        <f t="shared" si="29"/>
        <v>394000</v>
      </c>
      <c r="J318" t="str">
        <f t="shared" si="30"/>
        <v>101000 PLANT IN SERVICE OWNED</v>
      </c>
      <c r="K318" t="str">
        <f t="shared" si="31"/>
        <v/>
      </c>
      <c r="L318">
        <f t="shared" si="32"/>
        <v>0</v>
      </c>
      <c r="M318">
        <f t="shared" si="33"/>
        <v>0</v>
      </c>
      <c r="N318" t="str">
        <f t="shared" si="34"/>
        <v>GD.WA</v>
      </c>
    </row>
    <row r="319" spans="1:14" hidden="1" x14ac:dyDescent="0.25">
      <c r="A319" t="s">
        <v>13</v>
      </c>
      <c r="H319" t="str">
        <f t="shared" si="28"/>
        <v>GD.WA.394000 GENERAL PLANT-TOOLS, S</v>
      </c>
      <c r="I319" t="str">
        <f t="shared" si="29"/>
        <v>394000</v>
      </c>
      <c r="J319" t="str">
        <f t="shared" si="30"/>
        <v>101000 PLANT IN SERVICE OWNED</v>
      </c>
      <c r="K319" t="str">
        <f t="shared" si="31"/>
        <v/>
      </c>
      <c r="L319">
        <f t="shared" si="32"/>
        <v>0</v>
      </c>
      <c r="M319">
        <f t="shared" si="33"/>
        <v>0</v>
      </c>
      <c r="N319" t="str">
        <f t="shared" si="34"/>
        <v>GD.WA</v>
      </c>
    </row>
    <row r="320" spans="1:14" hidden="1" x14ac:dyDescent="0.25">
      <c r="A320" t="s">
        <v>21</v>
      </c>
      <c r="H320" t="str">
        <f t="shared" si="28"/>
        <v>GD.WA.394000 GENERAL PLANT-TOOLS, S</v>
      </c>
      <c r="I320" t="str">
        <f t="shared" si="29"/>
        <v>394000</v>
      </c>
      <c r="J320" t="str">
        <f t="shared" si="30"/>
        <v>101000 PLANT IN SERVICE OWNED</v>
      </c>
      <c r="K320" t="str">
        <f t="shared" si="31"/>
        <v/>
      </c>
      <c r="L320">
        <f t="shared" si="32"/>
        <v>0</v>
      </c>
      <c r="M320">
        <f t="shared" si="33"/>
        <v>0</v>
      </c>
      <c r="N320" t="str">
        <f t="shared" si="34"/>
        <v>GD.WA</v>
      </c>
    </row>
    <row r="321" spans="1:14" hidden="1" x14ac:dyDescent="0.25">
      <c r="A321">
        <v>2002</v>
      </c>
      <c r="B321" s="2">
        <v>1712.84</v>
      </c>
      <c r="C321" s="2">
        <v>1654.91</v>
      </c>
      <c r="D321" s="2">
        <v>57.93</v>
      </c>
      <c r="H321" t="str">
        <f t="shared" si="28"/>
        <v>GD.WA.394000 GENERAL PLANT-TOOLS, S</v>
      </c>
      <c r="I321" t="str">
        <f t="shared" si="29"/>
        <v>394000</v>
      </c>
      <c r="J321" t="str">
        <f t="shared" si="30"/>
        <v>101000 PLANT IN SERVICE OWNED</v>
      </c>
      <c r="K321">
        <f t="shared" si="31"/>
        <v>2002</v>
      </c>
      <c r="L321">
        <f t="shared" si="32"/>
        <v>1712.84</v>
      </c>
      <c r="M321">
        <f t="shared" si="33"/>
        <v>-1654.91</v>
      </c>
      <c r="N321" t="str">
        <f t="shared" si="34"/>
        <v>GD.WA</v>
      </c>
    </row>
    <row r="322" spans="1:14" hidden="1" x14ac:dyDescent="0.25">
      <c r="A322">
        <v>2003</v>
      </c>
      <c r="B322" s="2">
        <v>152102.53</v>
      </c>
      <c r="C322" s="2">
        <v>137071.18</v>
      </c>
      <c r="D322" s="2">
        <v>15031.35</v>
      </c>
      <c r="H322" t="str">
        <f t="shared" si="28"/>
        <v>GD.WA.394000 GENERAL PLANT-TOOLS, S</v>
      </c>
      <c r="I322" t="str">
        <f t="shared" si="29"/>
        <v>394000</v>
      </c>
      <c r="J322" t="str">
        <f t="shared" si="30"/>
        <v>101000 PLANT IN SERVICE OWNED</v>
      </c>
      <c r="K322">
        <f t="shared" si="31"/>
        <v>2003</v>
      </c>
      <c r="L322">
        <f t="shared" si="32"/>
        <v>152102.53</v>
      </c>
      <c r="M322">
        <f t="shared" si="33"/>
        <v>-137071.18</v>
      </c>
      <c r="N322" t="str">
        <f t="shared" si="34"/>
        <v>GD.WA</v>
      </c>
    </row>
    <row r="323" spans="1:14" hidden="1" x14ac:dyDescent="0.25">
      <c r="A323">
        <v>2004</v>
      </c>
      <c r="B323" s="2">
        <v>9871.75</v>
      </c>
      <c r="C323" s="2">
        <v>8287.0400000000009</v>
      </c>
      <c r="D323" s="2">
        <v>1584.71</v>
      </c>
      <c r="H323" t="str">
        <f t="shared" si="28"/>
        <v>GD.WA.394000 GENERAL PLANT-TOOLS, S</v>
      </c>
      <c r="I323" t="str">
        <f t="shared" si="29"/>
        <v>394000</v>
      </c>
      <c r="J323" t="str">
        <f t="shared" si="30"/>
        <v>101000 PLANT IN SERVICE OWNED</v>
      </c>
      <c r="K323">
        <f t="shared" si="31"/>
        <v>2004</v>
      </c>
      <c r="L323">
        <f t="shared" si="32"/>
        <v>9871.75</v>
      </c>
      <c r="M323">
        <f t="shared" si="33"/>
        <v>-8287.0400000000009</v>
      </c>
      <c r="N323" t="str">
        <f t="shared" si="34"/>
        <v>GD.WA</v>
      </c>
    </row>
    <row r="324" spans="1:14" hidden="1" x14ac:dyDescent="0.25">
      <c r="A324">
        <v>2005</v>
      </c>
      <c r="B324" s="2">
        <v>53198.83</v>
      </c>
      <c r="C324" s="2">
        <v>41536.620000000003</v>
      </c>
      <c r="D324" s="2">
        <v>11662.21</v>
      </c>
      <c r="H324" t="str">
        <f t="shared" si="28"/>
        <v>GD.WA.394000 GENERAL PLANT-TOOLS, S</v>
      </c>
      <c r="I324" t="str">
        <f t="shared" si="29"/>
        <v>394000</v>
      </c>
      <c r="J324" t="str">
        <f t="shared" si="30"/>
        <v>101000 PLANT IN SERVICE OWNED</v>
      </c>
      <c r="K324">
        <f t="shared" si="31"/>
        <v>2005</v>
      </c>
      <c r="L324">
        <f t="shared" si="32"/>
        <v>53198.83</v>
      </c>
      <c r="M324">
        <f t="shared" si="33"/>
        <v>-41536.620000000003</v>
      </c>
      <c r="N324" t="str">
        <f t="shared" si="34"/>
        <v>GD.WA</v>
      </c>
    </row>
    <row r="325" spans="1:14" hidden="1" x14ac:dyDescent="0.25">
      <c r="A325">
        <v>2007</v>
      </c>
      <c r="B325" s="2">
        <v>179810.28</v>
      </c>
      <c r="C325" s="2">
        <v>120713.29</v>
      </c>
      <c r="D325" s="2">
        <v>59096.99</v>
      </c>
      <c r="H325" t="str">
        <f t="shared" si="28"/>
        <v>GD.WA.394000 GENERAL PLANT-TOOLS, S</v>
      </c>
      <c r="I325" t="str">
        <f t="shared" si="29"/>
        <v>394000</v>
      </c>
      <c r="J325" t="str">
        <f t="shared" si="30"/>
        <v>101000 PLANT IN SERVICE OWNED</v>
      </c>
      <c r="K325">
        <f t="shared" si="31"/>
        <v>2007</v>
      </c>
      <c r="L325">
        <f t="shared" si="32"/>
        <v>179810.28</v>
      </c>
      <c r="M325">
        <f t="shared" si="33"/>
        <v>-120713.29</v>
      </c>
      <c r="N325" t="str">
        <f t="shared" si="34"/>
        <v>GD.WA</v>
      </c>
    </row>
    <row r="326" spans="1:14" hidden="1" x14ac:dyDescent="0.25">
      <c r="A326">
        <v>2008</v>
      </c>
      <c r="B326" s="2">
        <v>71932.38</v>
      </c>
      <c r="C326" s="2">
        <v>44599.95</v>
      </c>
      <c r="D326" s="2">
        <v>27332.43</v>
      </c>
      <c r="H326" t="str">
        <f t="shared" si="28"/>
        <v>GD.WA.394000 GENERAL PLANT-TOOLS, S</v>
      </c>
      <c r="I326" t="str">
        <f t="shared" si="29"/>
        <v>394000</v>
      </c>
      <c r="J326" t="str">
        <f t="shared" si="30"/>
        <v>101000 PLANT IN SERVICE OWNED</v>
      </c>
      <c r="K326">
        <f t="shared" si="31"/>
        <v>2008</v>
      </c>
      <c r="L326">
        <f t="shared" si="32"/>
        <v>71932.38</v>
      </c>
      <c r="M326">
        <f t="shared" si="33"/>
        <v>-44599.95</v>
      </c>
      <c r="N326" t="str">
        <f t="shared" si="34"/>
        <v>GD.WA</v>
      </c>
    </row>
    <row r="327" spans="1:14" hidden="1" x14ac:dyDescent="0.25">
      <c r="A327">
        <v>2010</v>
      </c>
      <c r="B327" s="2">
        <v>73911.460000000006</v>
      </c>
      <c r="C327" s="2">
        <v>38643.39</v>
      </c>
      <c r="D327" s="2">
        <v>35268.07</v>
      </c>
      <c r="H327" t="str">
        <f t="shared" si="28"/>
        <v>GD.WA.394000 GENERAL PLANT-TOOLS, S</v>
      </c>
      <c r="I327" t="str">
        <f t="shared" si="29"/>
        <v>394000</v>
      </c>
      <c r="J327" t="str">
        <f t="shared" si="30"/>
        <v>101000 PLANT IN SERVICE OWNED</v>
      </c>
      <c r="K327">
        <f t="shared" si="31"/>
        <v>2010</v>
      </c>
      <c r="L327">
        <f t="shared" si="32"/>
        <v>73911.460000000006</v>
      </c>
      <c r="M327">
        <f t="shared" si="33"/>
        <v>-38643.39</v>
      </c>
      <c r="N327" t="str">
        <f t="shared" si="34"/>
        <v>GD.WA</v>
      </c>
    </row>
    <row r="328" spans="1:14" hidden="1" x14ac:dyDescent="0.25">
      <c r="A328">
        <v>2011</v>
      </c>
      <c r="B328" s="2">
        <v>20712.580000000002</v>
      </c>
      <c r="C328" s="2">
        <v>9867.3799999999992</v>
      </c>
      <c r="D328" s="2">
        <v>10845.2</v>
      </c>
      <c r="H328" t="str">
        <f t="shared" si="28"/>
        <v>GD.WA.394000 GENERAL PLANT-TOOLS, S</v>
      </c>
      <c r="I328" t="str">
        <f t="shared" si="29"/>
        <v>394000</v>
      </c>
      <c r="J328" t="str">
        <f t="shared" si="30"/>
        <v>101000 PLANT IN SERVICE OWNED</v>
      </c>
      <c r="K328">
        <f t="shared" si="31"/>
        <v>2011</v>
      </c>
      <c r="L328">
        <f t="shared" si="32"/>
        <v>20712.580000000002</v>
      </c>
      <c r="M328">
        <f t="shared" si="33"/>
        <v>-9867.3799999999992</v>
      </c>
      <c r="N328" t="str">
        <f t="shared" si="34"/>
        <v>GD.WA</v>
      </c>
    </row>
    <row r="329" spans="1:14" hidden="1" x14ac:dyDescent="0.25">
      <c r="A329">
        <v>2012</v>
      </c>
      <c r="B329" s="2">
        <v>239539.55</v>
      </c>
      <c r="C329" s="2">
        <v>103247.36</v>
      </c>
      <c r="D329" s="2">
        <v>136292.19</v>
      </c>
      <c r="H329" t="str">
        <f t="shared" si="28"/>
        <v>GD.WA.394000 GENERAL PLANT-TOOLS, S</v>
      </c>
      <c r="I329" t="str">
        <f t="shared" si="29"/>
        <v>394000</v>
      </c>
      <c r="J329" t="str">
        <f t="shared" si="30"/>
        <v>101000 PLANT IN SERVICE OWNED</v>
      </c>
      <c r="K329">
        <f t="shared" si="31"/>
        <v>2012</v>
      </c>
      <c r="L329">
        <f t="shared" si="32"/>
        <v>239539.55</v>
      </c>
      <c r="M329">
        <f t="shared" si="33"/>
        <v>-103247.36</v>
      </c>
      <c r="N329" t="str">
        <f t="shared" si="34"/>
        <v>GD.WA</v>
      </c>
    </row>
    <row r="330" spans="1:14" hidden="1" x14ac:dyDescent="0.25">
      <c r="A330">
        <v>2013</v>
      </c>
      <c r="B330" s="2">
        <v>881271.32</v>
      </c>
      <c r="C330" s="2">
        <v>340560.45</v>
      </c>
      <c r="D330" s="2">
        <v>540710.87</v>
      </c>
      <c r="H330" t="str">
        <f t="shared" si="28"/>
        <v>GD.WA.394000 GENERAL PLANT-TOOLS, S</v>
      </c>
      <c r="I330" t="str">
        <f t="shared" si="29"/>
        <v>394000</v>
      </c>
      <c r="J330" t="str">
        <f t="shared" si="30"/>
        <v>101000 PLANT IN SERVICE OWNED</v>
      </c>
      <c r="K330">
        <f t="shared" si="31"/>
        <v>2013</v>
      </c>
      <c r="L330">
        <f t="shared" si="32"/>
        <v>881271.32</v>
      </c>
      <c r="M330">
        <f t="shared" si="33"/>
        <v>-340560.45</v>
      </c>
      <c r="N330" t="str">
        <f t="shared" si="34"/>
        <v>GD.WA</v>
      </c>
    </row>
    <row r="331" spans="1:14" hidden="1" x14ac:dyDescent="0.25">
      <c r="A331">
        <v>2015</v>
      </c>
      <c r="B331" s="2">
        <v>3618.24</v>
      </c>
      <c r="C331" s="2">
        <v>1080.1600000000001</v>
      </c>
      <c r="D331" s="2">
        <v>2538.08</v>
      </c>
      <c r="H331" t="str">
        <f t="shared" si="28"/>
        <v>GD.WA.394000 GENERAL PLANT-TOOLS, S</v>
      </c>
      <c r="I331" t="str">
        <f t="shared" si="29"/>
        <v>394000</v>
      </c>
      <c r="J331" t="str">
        <f t="shared" si="30"/>
        <v>101000 PLANT IN SERVICE OWNED</v>
      </c>
      <c r="K331">
        <f t="shared" si="31"/>
        <v>2015</v>
      </c>
      <c r="L331">
        <f t="shared" si="32"/>
        <v>3618.24</v>
      </c>
      <c r="M331">
        <f t="shared" si="33"/>
        <v>-1080.1600000000001</v>
      </c>
      <c r="N331" t="str">
        <f t="shared" si="34"/>
        <v>GD.WA</v>
      </c>
    </row>
    <row r="332" spans="1:14" hidden="1" x14ac:dyDescent="0.25">
      <c r="A332">
        <v>2017</v>
      </c>
      <c r="B332" s="2">
        <v>21232.43</v>
      </c>
      <c r="C332" s="2">
        <v>4468.03</v>
      </c>
      <c r="D332" s="2">
        <v>16764.400000000001</v>
      </c>
      <c r="H332" t="str">
        <f t="shared" si="28"/>
        <v>GD.WA.394000 GENERAL PLANT-TOOLS, S</v>
      </c>
      <c r="I332" t="str">
        <f t="shared" si="29"/>
        <v>394000</v>
      </c>
      <c r="J332" t="str">
        <f t="shared" si="30"/>
        <v>101000 PLANT IN SERVICE OWNED</v>
      </c>
      <c r="K332">
        <f t="shared" si="31"/>
        <v>2017</v>
      </c>
      <c r="L332">
        <f t="shared" si="32"/>
        <v>21232.43</v>
      </c>
      <c r="M332">
        <f t="shared" si="33"/>
        <v>-4468.03</v>
      </c>
      <c r="N332" t="str">
        <f t="shared" si="34"/>
        <v>GD.WA</v>
      </c>
    </row>
    <row r="333" spans="1:14" hidden="1" x14ac:dyDescent="0.25">
      <c r="A333">
        <v>2018</v>
      </c>
      <c r="B333" s="2">
        <v>1590.93</v>
      </c>
      <c r="C333" s="2">
        <v>263.49</v>
      </c>
      <c r="D333" s="2">
        <v>1327.44</v>
      </c>
      <c r="H333" t="str">
        <f t="shared" ref="H333:H396" si="35">IF(LEFT(A333,3)="GD.",A333,H332)</f>
        <v>GD.WA.394000 GENERAL PLANT-TOOLS, S</v>
      </c>
      <c r="I333" t="str">
        <f t="shared" ref="I333:I396" si="36">MID(H333,7,6)</f>
        <v>394000</v>
      </c>
      <c r="J333" t="str">
        <f t="shared" ref="J333:J396" si="37">IFERROR(IF(_xlfn.NUMBERVALUE(LEFT(A333,6))&gt;=101000,A333,J332),J332)</f>
        <v>101000 PLANT IN SERVICE OWNED</v>
      </c>
      <c r="K333">
        <f t="shared" ref="K333:K396" si="38">IFERROR(IF(A333&lt;=2021,A333,""),"-")</f>
        <v>2018</v>
      </c>
      <c r="L333">
        <f t="shared" ref="L333:L396" si="39">B333</f>
        <v>1590.93</v>
      </c>
      <c r="M333">
        <f t="shared" ref="M333:M396" si="40">-C333</f>
        <v>-263.49</v>
      </c>
      <c r="N333" t="str">
        <f t="shared" ref="N333:N396" si="41">LEFT(H333,5)</f>
        <v>GD.WA</v>
      </c>
    </row>
    <row r="334" spans="1:14" hidden="1" x14ac:dyDescent="0.25">
      <c r="A334">
        <v>2019</v>
      </c>
      <c r="B334" s="2">
        <v>195665.98</v>
      </c>
      <c r="C334" s="2">
        <v>23465.119999999999</v>
      </c>
      <c r="D334" s="2">
        <v>172200.86</v>
      </c>
      <c r="H334" t="str">
        <f t="shared" si="35"/>
        <v>GD.WA.394000 GENERAL PLANT-TOOLS, S</v>
      </c>
      <c r="I334" t="str">
        <f t="shared" si="36"/>
        <v>394000</v>
      </c>
      <c r="J334" t="str">
        <f t="shared" si="37"/>
        <v>101000 PLANT IN SERVICE OWNED</v>
      </c>
      <c r="K334">
        <f t="shared" si="38"/>
        <v>2019</v>
      </c>
      <c r="L334">
        <f t="shared" si="39"/>
        <v>195665.98</v>
      </c>
      <c r="M334">
        <f t="shared" si="40"/>
        <v>-23465.119999999999</v>
      </c>
      <c r="N334" t="str">
        <f t="shared" si="41"/>
        <v>GD.WA</v>
      </c>
    </row>
    <row r="335" spans="1:14" hidden="1" x14ac:dyDescent="0.25">
      <c r="A335">
        <v>2021</v>
      </c>
      <c r="B335" s="2">
        <v>632280.97</v>
      </c>
      <c r="C335" s="2">
        <v>15663.96</v>
      </c>
      <c r="D335" s="2">
        <v>616617.01</v>
      </c>
      <c r="H335" t="str">
        <f t="shared" si="35"/>
        <v>GD.WA.394000 GENERAL PLANT-TOOLS, S</v>
      </c>
      <c r="I335" t="str">
        <f t="shared" si="36"/>
        <v>394000</v>
      </c>
      <c r="J335" t="str">
        <f t="shared" si="37"/>
        <v>101000 PLANT IN SERVICE OWNED</v>
      </c>
      <c r="K335">
        <f t="shared" si="38"/>
        <v>2021</v>
      </c>
      <c r="L335">
        <f t="shared" si="39"/>
        <v>632280.97</v>
      </c>
      <c r="M335">
        <f t="shared" si="40"/>
        <v>-15663.96</v>
      </c>
      <c r="N335" t="str">
        <f t="shared" si="41"/>
        <v>GD.WA</v>
      </c>
    </row>
    <row r="336" spans="1:14" hidden="1" x14ac:dyDescent="0.25">
      <c r="A336" t="s">
        <v>15</v>
      </c>
      <c r="B336" s="2">
        <v>2538452.0699999998</v>
      </c>
      <c r="C336" s="2">
        <v>891122.33</v>
      </c>
      <c r="D336" s="2">
        <v>1647329.74</v>
      </c>
      <c r="H336" t="str">
        <f t="shared" si="35"/>
        <v>GD.WA.394000 GENERAL PLANT-TOOLS, S</v>
      </c>
      <c r="I336" t="str">
        <f t="shared" si="36"/>
        <v>394000</v>
      </c>
      <c r="J336" t="str">
        <f t="shared" si="37"/>
        <v>101000 PLANT IN SERVICE OWNED</v>
      </c>
      <c r="K336" t="str">
        <f t="shared" si="38"/>
        <v/>
      </c>
      <c r="L336">
        <f t="shared" si="39"/>
        <v>2538452.0699999998</v>
      </c>
      <c r="M336">
        <f t="shared" si="40"/>
        <v>-891122.33</v>
      </c>
      <c r="N336" t="str">
        <f t="shared" si="41"/>
        <v>GD.WA</v>
      </c>
    </row>
    <row r="337" spans="1:14" hidden="1" x14ac:dyDescent="0.25">
      <c r="A337" t="s">
        <v>16</v>
      </c>
      <c r="B337" s="2">
        <v>2538452.0699999998</v>
      </c>
      <c r="C337" s="2">
        <v>891122.33</v>
      </c>
      <c r="D337" s="2">
        <v>1647329.74</v>
      </c>
      <c r="H337" t="str">
        <f t="shared" si="35"/>
        <v>GD.WA.394000 GENERAL PLANT-TOOLS, S</v>
      </c>
      <c r="I337" t="str">
        <f t="shared" si="36"/>
        <v>394000</v>
      </c>
      <c r="J337" t="str">
        <f t="shared" si="37"/>
        <v>101000 PLANT IN SERVICE OWNED</v>
      </c>
      <c r="K337" t="str">
        <f t="shared" si="38"/>
        <v/>
      </c>
      <c r="L337">
        <f t="shared" si="39"/>
        <v>2538452.0699999998</v>
      </c>
      <c r="M337">
        <f t="shared" si="40"/>
        <v>-891122.33</v>
      </c>
      <c r="N337" t="str">
        <f t="shared" si="41"/>
        <v>GD.WA</v>
      </c>
    </row>
    <row r="338" spans="1:14" hidden="1" x14ac:dyDescent="0.25">
      <c r="A338" t="s">
        <v>22</v>
      </c>
      <c r="H338" t="str">
        <f t="shared" si="35"/>
        <v>GD.WA.394000 GENERAL PLANT-TOOLS, S</v>
      </c>
      <c r="I338" t="str">
        <f t="shared" si="36"/>
        <v>394000</v>
      </c>
      <c r="J338" t="str">
        <f t="shared" si="37"/>
        <v>106000 CCNC (PP)</v>
      </c>
      <c r="K338" t="str">
        <f t="shared" si="38"/>
        <v/>
      </c>
      <c r="L338">
        <f t="shared" si="39"/>
        <v>0</v>
      </c>
      <c r="M338">
        <f t="shared" si="40"/>
        <v>0</v>
      </c>
      <c r="N338" t="str">
        <f t="shared" si="41"/>
        <v>GD.WA</v>
      </c>
    </row>
    <row r="339" spans="1:14" hidden="1" x14ac:dyDescent="0.25">
      <c r="A339" t="s">
        <v>21</v>
      </c>
      <c r="H339" t="str">
        <f t="shared" si="35"/>
        <v>GD.WA.394000 GENERAL PLANT-TOOLS, S</v>
      </c>
      <c r="I339" t="str">
        <f t="shared" si="36"/>
        <v>394000</v>
      </c>
      <c r="J339" t="str">
        <f t="shared" si="37"/>
        <v>106000 CCNC (PP)</v>
      </c>
      <c r="K339" t="str">
        <f t="shared" si="38"/>
        <v/>
      </c>
      <c r="L339">
        <f t="shared" si="39"/>
        <v>0</v>
      </c>
      <c r="M339">
        <f t="shared" si="40"/>
        <v>0</v>
      </c>
      <c r="N339" t="str">
        <f t="shared" si="41"/>
        <v>GD.WA</v>
      </c>
    </row>
    <row r="340" spans="1:14" hidden="1" x14ac:dyDescent="0.25">
      <c r="A340">
        <v>2021</v>
      </c>
      <c r="B340" s="2">
        <v>676.67</v>
      </c>
      <c r="C340" s="2">
        <v>16.760000000000002</v>
      </c>
      <c r="D340" s="2">
        <v>659.91</v>
      </c>
      <c r="H340" t="str">
        <f t="shared" si="35"/>
        <v>GD.WA.394000 GENERAL PLANT-TOOLS, S</v>
      </c>
      <c r="I340" t="str">
        <f t="shared" si="36"/>
        <v>394000</v>
      </c>
      <c r="J340" t="str">
        <f t="shared" si="37"/>
        <v>106000 CCNC (PP)</v>
      </c>
      <c r="K340">
        <f t="shared" si="38"/>
        <v>2021</v>
      </c>
      <c r="L340">
        <f t="shared" si="39"/>
        <v>676.67</v>
      </c>
      <c r="M340">
        <f t="shared" si="40"/>
        <v>-16.760000000000002</v>
      </c>
      <c r="N340" t="str">
        <f t="shared" si="41"/>
        <v>GD.WA</v>
      </c>
    </row>
    <row r="341" spans="1:14" hidden="1" x14ac:dyDescent="0.25">
      <c r="A341" t="s">
        <v>15</v>
      </c>
      <c r="B341" s="2">
        <v>676.67</v>
      </c>
      <c r="C341" s="2">
        <v>16.760000000000002</v>
      </c>
      <c r="D341" s="2">
        <v>659.91</v>
      </c>
      <c r="H341" t="str">
        <f t="shared" si="35"/>
        <v>GD.WA.394000 GENERAL PLANT-TOOLS, S</v>
      </c>
      <c r="I341" t="str">
        <f t="shared" si="36"/>
        <v>394000</v>
      </c>
      <c r="J341" t="str">
        <f t="shared" si="37"/>
        <v>106000 CCNC (PP)</v>
      </c>
      <c r="K341" t="str">
        <f t="shared" si="38"/>
        <v/>
      </c>
      <c r="L341">
        <f t="shared" si="39"/>
        <v>676.67</v>
      </c>
      <c r="M341">
        <f t="shared" si="40"/>
        <v>-16.760000000000002</v>
      </c>
      <c r="N341" t="str">
        <f t="shared" si="41"/>
        <v>GD.WA</v>
      </c>
    </row>
    <row r="342" spans="1:14" hidden="1" x14ac:dyDescent="0.25">
      <c r="A342" t="s">
        <v>16</v>
      </c>
      <c r="B342" s="2">
        <v>676.67</v>
      </c>
      <c r="C342" s="2">
        <v>16.760000000000002</v>
      </c>
      <c r="D342" s="2">
        <v>659.91</v>
      </c>
      <c r="H342" t="str">
        <f t="shared" si="35"/>
        <v>GD.WA.394000 GENERAL PLANT-TOOLS, S</v>
      </c>
      <c r="I342" t="str">
        <f t="shared" si="36"/>
        <v>394000</v>
      </c>
      <c r="J342" t="str">
        <f t="shared" si="37"/>
        <v>106000 CCNC (PP)</v>
      </c>
      <c r="K342" t="str">
        <f t="shared" si="38"/>
        <v/>
      </c>
      <c r="L342">
        <f t="shared" si="39"/>
        <v>676.67</v>
      </c>
      <c r="M342">
        <f t="shared" si="40"/>
        <v>-16.760000000000002</v>
      </c>
      <c r="N342" t="str">
        <f t="shared" si="41"/>
        <v>GD.WA</v>
      </c>
    </row>
    <row r="343" spans="1:14" hidden="1" x14ac:dyDescent="0.25">
      <c r="A343" t="s">
        <v>17</v>
      </c>
      <c r="B343" s="2">
        <v>2539128.7400000002</v>
      </c>
      <c r="C343" s="2">
        <v>891139.09</v>
      </c>
      <c r="D343" s="2">
        <v>1647989.65</v>
      </c>
      <c r="H343" t="str">
        <f t="shared" si="35"/>
        <v>GD.WA.394000 GENERAL PLANT-TOOLS, S</v>
      </c>
      <c r="I343" t="str">
        <f t="shared" si="36"/>
        <v>394000</v>
      </c>
      <c r="J343" t="str">
        <f t="shared" si="37"/>
        <v>106000 CCNC (PP)</v>
      </c>
      <c r="K343" t="str">
        <f t="shared" si="38"/>
        <v/>
      </c>
      <c r="L343">
        <f t="shared" si="39"/>
        <v>2539128.7400000002</v>
      </c>
      <c r="M343">
        <f t="shared" si="40"/>
        <v>-891139.09</v>
      </c>
      <c r="N343" t="str">
        <f t="shared" si="41"/>
        <v>GD.WA</v>
      </c>
    </row>
    <row r="344" spans="1:14" hidden="1" x14ac:dyDescent="0.25">
      <c r="A344" t="s">
        <v>52</v>
      </c>
      <c r="H344" t="str">
        <f t="shared" si="35"/>
        <v>GD.WA.394000-AFC-GENERAL PLANT-TOOL</v>
      </c>
      <c r="I344" t="str">
        <f t="shared" si="36"/>
        <v>394000</v>
      </c>
      <c r="J344" t="str">
        <f t="shared" si="37"/>
        <v>106000 CCNC (PP)</v>
      </c>
      <c r="K344" t="str">
        <f t="shared" si="38"/>
        <v/>
      </c>
      <c r="L344">
        <f t="shared" si="39"/>
        <v>0</v>
      </c>
      <c r="M344">
        <f t="shared" si="40"/>
        <v>0</v>
      </c>
      <c r="N344" t="str">
        <f t="shared" si="41"/>
        <v>GD.WA</v>
      </c>
    </row>
    <row r="345" spans="1:14" hidden="1" x14ac:dyDescent="0.25">
      <c r="A345" t="s">
        <v>19</v>
      </c>
      <c r="H345" t="str">
        <f t="shared" si="35"/>
        <v>GD.WA.394000-AFC-GENERAL PLANT-TOOL</v>
      </c>
      <c r="I345" t="str">
        <f t="shared" si="36"/>
        <v>394000</v>
      </c>
      <c r="J345" t="str">
        <f t="shared" si="37"/>
        <v>182332 REG ASSET - AFUDC (PIS)</v>
      </c>
      <c r="K345" t="str">
        <f t="shared" si="38"/>
        <v/>
      </c>
      <c r="L345">
        <f t="shared" si="39"/>
        <v>0</v>
      </c>
      <c r="M345">
        <f t="shared" si="40"/>
        <v>0</v>
      </c>
      <c r="N345" t="str">
        <f t="shared" si="41"/>
        <v>GD.WA</v>
      </c>
    </row>
    <row r="346" spans="1:14" hidden="1" x14ac:dyDescent="0.25">
      <c r="A346" t="s">
        <v>21</v>
      </c>
      <c r="H346" t="str">
        <f t="shared" si="35"/>
        <v>GD.WA.394000-AFC-GENERAL PLANT-TOOL</v>
      </c>
      <c r="I346" t="str">
        <f t="shared" si="36"/>
        <v>394000</v>
      </c>
      <c r="J346" t="str">
        <f t="shared" si="37"/>
        <v>182332 REG ASSET - AFUDC (PIS)</v>
      </c>
      <c r="K346" t="str">
        <f t="shared" si="38"/>
        <v/>
      </c>
      <c r="L346">
        <f t="shared" si="39"/>
        <v>0</v>
      </c>
      <c r="M346">
        <f t="shared" si="40"/>
        <v>0</v>
      </c>
      <c r="N346" t="str">
        <f t="shared" si="41"/>
        <v>GD.WA</v>
      </c>
    </row>
    <row r="347" spans="1:14" hidden="1" x14ac:dyDescent="0.25">
      <c r="A347">
        <v>2013</v>
      </c>
      <c r="B347" s="2">
        <v>7011.89</v>
      </c>
      <c r="C347" s="2">
        <v>2702.1</v>
      </c>
      <c r="D347" s="2">
        <v>4309.79</v>
      </c>
      <c r="H347" t="str">
        <f t="shared" si="35"/>
        <v>GD.WA.394000-AFC-GENERAL PLANT-TOOL</v>
      </c>
      <c r="I347" t="str">
        <f t="shared" si="36"/>
        <v>394000</v>
      </c>
      <c r="J347" t="str">
        <f t="shared" si="37"/>
        <v>182332 REG ASSET - AFUDC (PIS)</v>
      </c>
      <c r="K347">
        <f t="shared" si="38"/>
        <v>2013</v>
      </c>
      <c r="L347">
        <f t="shared" si="39"/>
        <v>7011.89</v>
      </c>
      <c r="M347">
        <f t="shared" si="40"/>
        <v>-2702.1</v>
      </c>
      <c r="N347" t="str">
        <f t="shared" si="41"/>
        <v>GD.WA</v>
      </c>
    </row>
    <row r="348" spans="1:14" hidden="1" x14ac:dyDescent="0.25">
      <c r="A348" t="s">
        <v>15</v>
      </c>
      <c r="B348" s="2">
        <v>7011.89</v>
      </c>
      <c r="C348" s="2">
        <v>2702.1</v>
      </c>
      <c r="D348" s="2">
        <v>4309.79</v>
      </c>
      <c r="H348" t="str">
        <f t="shared" si="35"/>
        <v>GD.WA.394000-AFC-GENERAL PLANT-TOOL</v>
      </c>
      <c r="I348" t="str">
        <f t="shared" si="36"/>
        <v>394000</v>
      </c>
      <c r="J348" t="str">
        <f t="shared" si="37"/>
        <v>182332 REG ASSET - AFUDC (PIS)</v>
      </c>
      <c r="K348" t="str">
        <f t="shared" si="38"/>
        <v/>
      </c>
      <c r="L348">
        <f t="shared" si="39"/>
        <v>7011.89</v>
      </c>
      <c r="M348">
        <f t="shared" si="40"/>
        <v>-2702.1</v>
      </c>
      <c r="N348" t="str">
        <f t="shared" si="41"/>
        <v>GD.WA</v>
      </c>
    </row>
    <row r="349" spans="1:14" hidden="1" x14ac:dyDescent="0.25">
      <c r="A349" t="s">
        <v>16</v>
      </c>
      <c r="B349" s="2">
        <v>7011.89</v>
      </c>
      <c r="C349" s="2">
        <v>2702.1</v>
      </c>
      <c r="D349" s="2">
        <v>4309.79</v>
      </c>
      <c r="H349" t="str">
        <f t="shared" si="35"/>
        <v>GD.WA.394000-AFC-GENERAL PLANT-TOOL</v>
      </c>
      <c r="I349" t="str">
        <f t="shared" si="36"/>
        <v>394000</v>
      </c>
      <c r="J349" t="str">
        <f t="shared" si="37"/>
        <v>182332 REG ASSET - AFUDC (PIS)</v>
      </c>
      <c r="K349" t="str">
        <f t="shared" si="38"/>
        <v/>
      </c>
      <c r="L349">
        <f t="shared" si="39"/>
        <v>7011.89</v>
      </c>
      <c r="M349">
        <f t="shared" si="40"/>
        <v>-2702.1</v>
      </c>
      <c r="N349" t="str">
        <f t="shared" si="41"/>
        <v>GD.WA</v>
      </c>
    </row>
    <row r="350" spans="1:14" hidden="1" x14ac:dyDescent="0.25">
      <c r="A350" t="s">
        <v>17</v>
      </c>
      <c r="B350" s="2">
        <v>7011.89</v>
      </c>
      <c r="C350" s="2">
        <v>2702.1</v>
      </c>
      <c r="D350" s="2">
        <v>4309.79</v>
      </c>
      <c r="H350" t="str">
        <f t="shared" si="35"/>
        <v>GD.WA.394000-AFC-GENERAL PLANT-TOOL</v>
      </c>
      <c r="I350" t="str">
        <f t="shared" si="36"/>
        <v>394000</v>
      </c>
      <c r="J350" t="str">
        <f t="shared" si="37"/>
        <v>182332 REG ASSET - AFUDC (PIS)</v>
      </c>
      <c r="K350" t="str">
        <f t="shared" si="38"/>
        <v/>
      </c>
      <c r="L350">
        <f t="shared" si="39"/>
        <v>7011.89</v>
      </c>
      <c r="M350">
        <f t="shared" si="40"/>
        <v>-2702.1</v>
      </c>
      <c r="N350" t="str">
        <f t="shared" si="41"/>
        <v>GD.WA</v>
      </c>
    </row>
    <row r="351" spans="1:14" x14ac:dyDescent="0.25">
      <c r="A351" t="s">
        <v>53</v>
      </c>
      <c r="H351" t="str">
        <f t="shared" si="35"/>
        <v>GD.WA.395000 GENERAL PLANT-LABORATO</v>
      </c>
      <c r="I351" t="str">
        <f t="shared" si="36"/>
        <v>395000</v>
      </c>
      <c r="J351" t="str">
        <f t="shared" si="37"/>
        <v>182332 REG ASSET - AFUDC (PIS)</v>
      </c>
      <c r="K351" t="str">
        <f t="shared" si="38"/>
        <v/>
      </c>
      <c r="L351">
        <f t="shared" si="39"/>
        <v>0</v>
      </c>
      <c r="M351">
        <f t="shared" si="40"/>
        <v>0</v>
      </c>
      <c r="N351" t="str">
        <f t="shared" si="41"/>
        <v>GD.WA</v>
      </c>
    </row>
    <row r="352" spans="1:14" x14ac:dyDescent="0.25">
      <c r="A352" t="s">
        <v>13</v>
      </c>
      <c r="H352" t="str">
        <f t="shared" si="35"/>
        <v>GD.WA.395000 GENERAL PLANT-LABORATO</v>
      </c>
      <c r="I352" t="str">
        <f t="shared" si="36"/>
        <v>395000</v>
      </c>
      <c r="J352" t="str">
        <f t="shared" si="37"/>
        <v>101000 PLANT IN SERVICE OWNED</v>
      </c>
      <c r="K352" t="str">
        <f t="shared" si="38"/>
        <v/>
      </c>
      <c r="L352">
        <f t="shared" si="39"/>
        <v>0</v>
      </c>
      <c r="M352">
        <f t="shared" si="40"/>
        <v>0</v>
      </c>
      <c r="N352" t="str">
        <f t="shared" si="41"/>
        <v>GD.WA</v>
      </c>
    </row>
    <row r="353" spans="1:14" x14ac:dyDescent="0.25">
      <c r="A353" t="s">
        <v>25</v>
      </c>
      <c r="H353" t="str">
        <f t="shared" si="35"/>
        <v>GD.WA.395000 GENERAL PLANT-LABORATO</v>
      </c>
      <c r="I353" t="str">
        <f t="shared" si="36"/>
        <v>395000</v>
      </c>
      <c r="J353" t="str">
        <f t="shared" si="37"/>
        <v>101000 PLANT IN SERVICE OWNED</v>
      </c>
      <c r="K353" t="str">
        <f t="shared" si="38"/>
        <v/>
      </c>
      <c r="L353">
        <f t="shared" si="39"/>
        <v>0</v>
      </c>
      <c r="M353">
        <f t="shared" si="40"/>
        <v>0</v>
      </c>
      <c r="N353" t="str">
        <f t="shared" si="41"/>
        <v>GD.WA</v>
      </c>
    </row>
    <row r="354" spans="1:14" x14ac:dyDescent="0.25">
      <c r="A354">
        <v>2021</v>
      </c>
      <c r="B354" s="2">
        <v>16780.98</v>
      </c>
      <c r="C354" s="2">
        <v>408.82</v>
      </c>
      <c r="D354" s="2">
        <v>16372.16</v>
      </c>
      <c r="H354" t="str">
        <f t="shared" si="35"/>
        <v>GD.WA.395000 GENERAL PLANT-LABORATO</v>
      </c>
      <c r="I354" t="str">
        <f t="shared" si="36"/>
        <v>395000</v>
      </c>
      <c r="J354" t="str">
        <f t="shared" si="37"/>
        <v>101000 PLANT IN SERVICE OWNED</v>
      </c>
      <c r="K354">
        <f t="shared" si="38"/>
        <v>2021</v>
      </c>
      <c r="L354">
        <f t="shared" si="39"/>
        <v>16780.98</v>
      </c>
      <c r="M354">
        <f t="shared" si="40"/>
        <v>-408.82</v>
      </c>
      <c r="N354" t="str">
        <f t="shared" si="41"/>
        <v>GD.WA</v>
      </c>
    </row>
    <row r="355" spans="1:14" x14ac:dyDescent="0.25">
      <c r="A355" t="s">
        <v>15</v>
      </c>
      <c r="B355" s="2">
        <v>16780.98</v>
      </c>
      <c r="C355" s="2">
        <v>408.82</v>
      </c>
      <c r="D355" s="2">
        <v>16372.16</v>
      </c>
      <c r="H355" t="str">
        <f t="shared" si="35"/>
        <v>GD.WA.395000 GENERAL PLANT-LABORATO</v>
      </c>
      <c r="I355" t="str">
        <f t="shared" si="36"/>
        <v>395000</v>
      </c>
      <c r="J355" t="str">
        <f t="shared" si="37"/>
        <v>101000 PLANT IN SERVICE OWNED</v>
      </c>
      <c r="K355" t="str">
        <f t="shared" si="38"/>
        <v/>
      </c>
      <c r="L355">
        <f t="shared" si="39"/>
        <v>16780.98</v>
      </c>
      <c r="M355">
        <f t="shared" si="40"/>
        <v>-408.82</v>
      </c>
      <c r="N355" t="str">
        <f t="shared" si="41"/>
        <v>GD.WA</v>
      </c>
    </row>
    <row r="356" spans="1:14" x14ac:dyDescent="0.25">
      <c r="A356" t="s">
        <v>16</v>
      </c>
      <c r="B356" s="2">
        <v>16780.98</v>
      </c>
      <c r="C356" s="2">
        <v>408.82</v>
      </c>
      <c r="D356" s="2">
        <v>16372.16</v>
      </c>
      <c r="H356" t="str">
        <f t="shared" si="35"/>
        <v>GD.WA.395000 GENERAL PLANT-LABORATO</v>
      </c>
      <c r="I356" t="str">
        <f t="shared" si="36"/>
        <v>395000</v>
      </c>
      <c r="J356" t="str">
        <f t="shared" si="37"/>
        <v>101000 PLANT IN SERVICE OWNED</v>
      </c>
      <c r="K356" t="str">
        <f t="shared" si="38"/>
        <v/>
      </c>
      <c r="L356">
        <f t="shared" si="39"/>
        <v>16780.98</v>
      </c>
      <c r="M356">
        <f t="shared" si="40"/>
        <v>-408.82</v>
      </c>
      <c r="N356" t="str">
        <f t="shared" si="41"/>
        <v>GD.WA</v>
      </c>
    </row>
    <row r="357" spans="1:14" x14ac:dyDescent="0.25">
      <c r="A357" t="s">
        <v>22</v>
      </c>
      <c r="H357" t="str">
        <f t="shared" si="35"/>
        <v>GD.WA.395000 GENERAL PLANT-LABORATO</v>
      </c>
      <c r="I357" t="str">
        <f t="shared" si="36"/>
        <v>395000</v>
      </c>
      <c r="J357" t="str">
        <f t="shared" si="37"/>
        <v>106000 CCNC (PP)</v>
      </c>
      <c r="K357" t="str">
        <f t="shared" si="38"/>
        <v/>
      </c>
      <c r="L357">
        <f t="shared" si="39"/>
        <v>0</v>
      </c>
      <c r="M357">
        <f t="shared" si="40"/>
        <v>0</v>
      </c>
      <c r="N357" t="str">
        <f t="shared" si="41"/>
        <v>GD.WA</v>
      </c>
    </row>
    <row r="358" spans="1:14" x14ac:dyDescent="0.25">
      <c r="A358" t="s">
        <v>25</v>
      </c>
      <c r="H358" t="str">
        <f t="shared" si="35"/>
        <v>GD.WA.395000 GENERAL PLANT-LABORATO</v>
      </c>
      <c r="I358" t="str">
        <f t="shared" si="36"/>
        <v>395000</v>
      </c>
      <c r="J358" t="str">
        <f t="shared" si="37"/>
        <v>106000 CCNC (PP)</v>
      </c>
      <c r="K358" t="str">
        <f t="shared" si="38"/>
        <v/>
      </c>
      <c r="L358">
        <f t="shared" si="39"/>
        <v>0</v>
      </c>
      <c r="M358">
        <f t="shared" si="40"/>
        <v>0</v>
      </c>
      <c r="N358" t="str">
        <f t="shared" si="41"/>
        <v>GD.WA</v>
      </c>
    </row>
    <row r="359" spans="1:14" x14ac:dyDescent="0.25">
      <c r="A359">
        <v>2019</v>
      </c>
      <c r="B359" s="2">
        <v>48631.39</v>
      </c>
      <c r="C359" s="2">
        <v>2874.52</v>
      </c>
      <c r="D359" s="2">
        <v>45756.87</v>
      </c>
      <c r="H359" t="str">
        <f t="shared" si="35"/>
        <v>GD.WA.395000 GENERAL PLANT-LABORATO</v>
      </c>
      <c r="I359" t="str">
        <f t="shared" si="36"/>
        <v>395000</v>
      </c>
      <c r="J359" t="str">
        <f t="shared" si="37"/>
        <v>106000 CCNC (PP)</v>
      </c>
      <c r="K359">
        <f t="shared" si="38"/>
        <v>2019</v>
      </c>
      <c r="L359">
        <f t="shared" si="39"/>
        <v>48631.39</v>
      </c>
      <c r="M359">
        <f t="shared" si="40"/>
        <v>-2874.52</v>
      </c>
      <c r="N359" t="str">
        <f t="shared" si="41"/>
        <v>GD.WA</v>
      </c>
    </row>
    <row r="360" spans="1:14" x14ac:dyDescent="0.25">
      <c r="A360" t="s">
        <v>15</v>
      </c>
      <c r="B360" s="2">
        <v>48631.39</v>
      </c>
      <c r="C360" s="2">
        <v>2874.52</v>
      </c>
      <c r="D360" s="2">
        <v>45756.87</v>
      </c>
      <c r="H360" t="str">
        <f t="shared" si="35"/>
        <v>GD.WA.395000 GENERAL PLANT-LABORATO</v>
      </c>
      <c r="I360" t="str">
        <f t="shared" si="36"/>
        <v>395000</v>
      </c>
      <c r="J360" t="str">
        <f t="shared" si="37"/>
        <v>106000 CCNC (PP)</v>
      </c>
      <c r="K360" t="str">
        <f t="shared" si="38"/>
        <v/>
      </c>
      <c r="L360">
        <f t="shared" si="39"/>
        <v>48631.39</v>
      </c>
      <c r="M360">
        <f t="shared" si="40"/>
        <v>-2874.52</v>
      </c>
      <c r="N360" t="str">
        <f t="shared" si="41"/>
        <v>GD.WA</v>
      </c>
    </row>
    <row r="361" spans="1:14" x14ac:dyDescent="0.25">
      <c r="A361" t="s">
        <v>16</v>
      </c>
      <c r="B361" s="2">
        <v>48631.39</v>
      </c>
      <c r="C361" s="2">
        <v>2874.52</v>
      </c>
      <c r="D361" s="2">
        <v>45756.87</v>
      </c>
      <c r="H361" t="str">
        <f t="shared" si="35"/>
        <v>GD.WA.395000 GENERAL PLANT-LABORATO</v>
      </c>
      <c r="I361" t="str">
        <f t="shared" si="36"/>
        <v>395000</v>
      </c>
      <c r="J361" t="str">
        <f t="shared" si="37"/>
        <v>106000 CCNC (PP)</v>
      </c>
      <c r="K361" t="str">
        <f t="shared" si="38"/>
        <v/>
      </c>
      <c r="L361">
        <f t="shared" si="39"/>
        <v>48631.39</v>
      </c>
      <c r="M361">
        <f t="shared" si="40"/>
        <v>-2874.52</v>
      </c>
      <c r="N361" t="str">
        <f t="shared" si="41"/>
        <v>GD.WA</v>
      </c>
    </row>
    <row r="362" spans="1:14" x14ac:dyDescent="0.25">
      <c r="A362" t="s">
        <v>17</v>
      </c>
      <c r="B362" s="2">
        <v>65412.37</v>
      </c>
      <c r="C362" s="2">
        <v>3283.34</v>
      </c>
      <c r="D362" s="2">
        <v>62129.03</v>
      </c>
      <c r="H362" t="str">
        <f t="shared" si="35"/>
        <v>GD.WA.395000 GENERAL PLANT-LABORATO</v>
      </c>
      <c r="I362" t="str">
        <f t="shared" si="36"/>
        <v>395000</v>
      </c>
      <c r="J362" t="str">
        <f t="shared" si="37"/>
        <v>106000 CCNC (PP)</v>
      </c>
      <c r="K362" t="str">
        <f t="shared" si="38"/>
        <v/>
      </c>
      <c r="L362">
        <f t="shared" si="39"/>
        <v>65412.37</v>
      </c>
      <c r="M362">
        <f t="shared" si="40"/>
        <v>-3283.34</v>
      </c>
      <c r="N362" t="str">
        <f t="shared" si="41"/>
        <v>GD.WA</v>
      </c>
    </row>
    <row r="363" spans="1:14" hidden="1" x14ac:dyDescent="0.25">
      <c r="A363" t="s">
        <v>54</v>
      </c>
      <c r="H363" t="str">
        <f t="shared" si="35"/>
        <v>GD.WA.395121 AMI GEN PLT-LABORATO</v>
      </c>
      <c r="I363" t="str">
        <f t="shared" si="36"/>
        <v>395121</v>
      </c>
      <c r="J363" t="str">
        <f t="shared" si="37"/>
        <v>106000 CCNC (PP)</v>
      </c>
      <c r="K363" t="str">
        <f t="shared" si="38"/>
        <v/>
      </c>
      <c r="L363">
        <f t="shared" si="39"/>
        <v>0</v>
      </c>
      <c r="M363">
        <f t="shared" si="40"/>
        <v>0</v>
      </c>
      <c r="N363" t="str">
        <f t="shared" si="41"/>
        <v>GD.WA</v>
      </c>
    </row>
    <row r="364" spans="1:14" hidden="1" x14ac:dyDescent="0.25">
      <c r="A364" t="s">
        <v>22</v>
      </c>
      <c r="H364" t="str">
        <f t="shared" si="35"/>
        <v>GD.WA.395121 AMI GEN PLT-LABORATO</v>
      </c>
      <c r="I364" t="str">
        <f t="shared" si="36"/>
        <v>395121</v>
      </c>
      <c r="J364" t="str">
        <f t="shared" si="37"/>
        <v>106000 CCNC (PP)</v>
      </c>
      <c r="K364" t="str">
        <f t="shared" si="38"/>
        <v/>
      </c>
      <c r="L364">
        <f t="shared" si="39"/>
        <v>0</v>
      </c>
      <c r="M364">
        <f t="shared" si="40"/>
        <v>0</v>
      </c>
      <c r="N364" t="str">
        <f t="shared" si="41"/>
        <v>GD.WA</v>
      </c>
    </row>
    <row r="365" spans="1:14" hidden="1" x14ac:dyDescent="0.25">
      <c r="A365" t="s">
        <v>55</v>
      </c>
      <c r="H365" t="str">
        <f t="shared" si="35"/>
        <v>GD.WA.395121 AMI GEN PLT-LABORATO</v>
      </c>
      <c r="I365" t="str">
        <f t="shared" si="36"/>
        <v>395121</v>
      </c>
      <c r="J365" t="str">
        <f t="shared" si="37"/>
        <v>106000 CCNC (PP)</v>
      </c>
      <c r="K365" t="str">
        <f t="shared" si="38"/>
        <v/>
      </c>
      <c r="L365">
        <f t="shared" si="39"/>
        <v>0</v>
      </c>
      <c r="M365">
        <f t="shared" si="40"/>
        <v>0</v>
      </c>
      <c r="N365" t="str">
        <f t="shared" si="41"/>
        <v>GD.WA</v>
      </c>
    </row>
    <row r="366" spans="1:14" hidden="1" x14ac:dyDescent="0.25">
      <c r="A366">
        <v>2018</v>
      </c>
      <c r="B366" s="2">
        <v>40840.58</v>
      </c>
      <c r="C366" s="2">
        <v>9189.51</v>
      </c>
      <c r="D366" s="2">
        <v>31651.07</v>
      </c>
      <c r="H366" t="str">
        <f t="shared" si="35"/>
        <v>GD.WA.395121 AMI GEN PLT-LABORATO</v>
      </c>
      <c r="I366" t="str">
        <f t="shared" si="36"/>
        <v>395121</v>
      </c>
      <c r="J366" t="str">
        <f t="shared" si="37"/>
        <v>106000 CCNC (PP)</v>
      </c>
      <c r="K366">
        <f t="shared" si="38"/>
        <v>2018</v>
      </c>
      <c r="L366">
        <f t="shared" si="39"/>
        <v>40840.58</v>
      </c>
      <c r="M366">
        <f t="shared" si="40"/>
        <v>-9189.51</v>
      </c>
      <c r="N366" t="str">
        <f t="shared" si="41"/>
        <v>GD.WA</v>
      </c>
    </row>
    <row r="367" spans="1:14" hidden="1" x14ac:dyDescent="0.25">
      <c r="A367" t="s">
        <v>15</v>
      </c>
      <c r="B367" s="2">
        <v>40840.58</v>
      </c>
      <c r="C367" s="2">
        <v>9189.51</v>
      </c>
      <c r="D367" s="2">
        <v>31651.07</v>
      </c>
      <c r="H367" t="str">
        <f t="shared" si="35"/>
        <v>GD.WA.395121 AMI GEN PLT-LABORATO</v>
      </c>
      <c r="I367" t="str">
        <f t="shared" si="36"/>
        <v>395121</v>
      </c>
      <c r="J367" t="str">
        <f t="shared" si="37"/>
        <v>106000 CCNC (PP)</v>
      </c>
      <c r="K367" t="str">
        <f t="shared" si="38"/>
        <v/>
      </c>
      <c r="L367">
        <f t="shared" si="39"/>
        <v>40840.58</v>
      </c>
      <c r="M367">
        <f t="shared" si="40"/>
        <v>-9189.51</v>
      </c>
      <c r="N367" t="str">
        <f t="shared" si="41"/>
        <v>GD.WA</v>
      </c>
    </row>
    <row r="368" spans="1:14" hidden="1" x14ac:dyDescent="0.25">
      <c r="A368" t="s">
        <v>16</v>
      </c>
      <c r="B368" s="2">
        <v>40840.58</v>
      </c>
      <c r="C368" s="2">
        <v>9189.51</v>
      </c>
      <c r="D368" s="2">
        <v>31651.07</v>
      </c>
      <c r="H368" t="str">
        <f t="shared" si="35"/>
        <v>GD.WA.395121 AMI GEN PLT-LABORATO</v>
      </c>
      <c r="I368" t="str">
        <f t="shared" si="36"/>
        <v>395121</v>
      </c>
      <c r="J368" t="str">
        <f t="shared" si="37"/>
        <v>106000 CCNC (PP)</v>
      </c>
      <c r="K368" t="str">
        <f t="shared" si="38"/>
        <v/>
      </c>
      <c r="L368">
        <f t="shared" si="39"/>
        <v>40840.58</v>
      </c>
      <c r="M368">
        <f t="shared" si="40"/>
        <v>-9189.51</v>
      </c>
      <c r="N368" t="str">
        <f t="shared" si="41"/>
        <v>GD.WA</v>
      </c>
    </row>
    <row r="369" spans="1:14" hidden="1" x14ac:dyDescent="0.25">
      <c r="A369" t="s">
        <v>17</v>
      </c>
      <c r="B369" s="2">
        <v>40840.58</v>
      </c>
      <c r="C369" s="2">
        <v>9189.51</v>
      </c>
      <c r="D369" s="2">
        <v>31651.07</v>
      </c>
      <c r="H369" t="str">
        <f t="shared" si="35"/>
        <v>GD.WA.395121 AMI GEN PLT-LABORATO</v>
      </c>
      <c r="I369" t="str">
        <f t="shared" si="36"/>
        <v>395121</v>
      </c>
      <c r="J369" t="str">
        <f t="shared" si="37"/>
        <v>106000 CCNC (PP)</v>
      </c>
      <c r="K369" t="str">
        <f t="shared" si="38"/>
        <v/>
      </c>
      <c r="L369">
        <f t="shared" si="39"/>
        <v>40840.58</v>
      </c>
      <c r="M369">
        <f t="shared" si="40"/>
        <v>-9189.51</v>
      </c>
      <c r="N369" t="str">
        <f t="shared" si="41"/>
        <v>GD.WA</v>
      </c>
    </row>
    <row r="370" spans="1:14" hidden="1" x14ac:dyDescent="0.25">
      <c r="A370" t="s">
        <v>56</v>
      </c>
      <c r="H370" t="str">
        <f t="shared" si="35"/>
        <v>GD.WA.397000 GENERAL PLANT-COMMUNIC</v>
      </c>
      <c r="I370" t="str">
        <f t="shared" si="36"/>
        <v>397000</v>
      </c>
      <c r="J370" t="str">
        <f t="shared" si="37"/>
        <v>106000 CCNC (PP)</v>
      </c>
      <c r="K370" t="str">
        <f t="shared" si="38"/>
        <v/>
      </c>
      <c r="L370">
        <f t="shared" si="39"/>
        <v>0</v>
      </c>
      <c r="M370">
        <f t="shared" si="40"/>
        <v>0</v>
      </c>
      <c r="N370" t="str">
        <f t="shared" si="41"/>
        <v>GD.WA</v>
      </c>
    </row>
    <row r="371" spans="1:14" hidden="1" x14ac:dyDescent="0.25">
      <c r="A371" t="s">
        <v>13</v>
      </c>
      <c r="H371" t="str">
        <f t="shared" si="35"/>
        <v>GD.WA.397000 GENERAL PLANT-COMMUNIC</v>
      </c>
      <c r="I371" t="str">
        <f t="shared" si="36"/>
        <v>397000</v>
      </c>
      <c r="J371" t="str">
        <f t="shared" si="37"/>
        <v>101000 PLANT IN SERVICE OWNED</v>
      </c>
      <c r="K371" t="str">
        <f t="shared" si="38"/>
        <v/>
      </c>
      <c r="L371">
        <f t="shared" si="39"/>
        <v>0</v>
      </c>
      <c r="M371">
        <f t="shared" si="40"/>
        <v>0</v>
      </c>
      <c r="N371" t="str">
        <f t="shared" si="41"/>
        <v>GD.WA</v>
      </c>
    </row>
    <row r="372" spans="1:14" hidden="1" x14ac:dyDescent="0.25">
      <c r="A372" t="s">
        <v>28</v>
      </c>
      <c r="H372" t="str">
        <f t="shared" si="35"/>
        <v>GD.WA.397000 GENERAL PLANT-COMMUNIC</v>
      </c>
      <c r="I372" t="str">
        <f t="shared" si="36"/>
        <v>397000</v>
      </c>
      <c r="J372" t="str">
        <f t="shared" si="37"/>
        <v>101000 PLANT IN SERVICE OWNED</v>
      </c>
      <c r="K372" t="str">
        <f t="shared" si="38"/>
        <v/>
      </c>
      <c r="L372">
        <f t="shared" si="39"/>
        <v>0</v>
      </c>
      <c r="M372">
        <f t="shared" si="40"/>
        <v>0</v>
      </c>
      <c r="N372" t="str">
        <f t="shared" si="41"/>
        <v>GD.WA</v>
      </c>
    </row>
    <row r="373" spans="1:14" hidden="1" x14ac:dyDescent="0.25">
      <c r="A373">
        <v>2007</v>
      </c>
      <c r="B373" s="2">
        <v>1278.18</v>
      </c>
      <c r="C373" s="2">
        <v>1172.0999999999999</v>
      </c>
      <c r="D373" s="2">
        <v>106.08</v>
      </c>
      <c r="H373" t="str">
        <f t="shared" si="35"/>
        <v>GD.WA.397000 GENERAL PLANT-COMMUNIC</v>
      </c>
      <c r="I373" t="str">
        <f t="shared" si="36"/>
        <v>397000</v>
      </c>
      <c r="J373" t="str">
        <f t="shared" si="37"/>
        <v>101000 PLANT IN SERVICE OWNED</v>
      </c>
      <c r="K373">
        <f t="shared" si="38"/>
        <v>2007</v>
      </c>
      <c r="L373">
        <f t="shared" si="39"/>
        <v>1278.18</v>
      </c>
      <c r="M373">
        <f t="shared" si="40"/>
        <v>-1172.0999999999999</v>
      </c>
      <c r="N373" t="str">
        <f t="shared" si="41"/>
        <v>GD.WA</v>
      </c>
    </row>
    <row r="374" spans="1:14" hidden="1" x14ac:dyDescent="0.25">
      <c r="A374">
        <v>2008</v>
      </c>
      <c r="B374" s="2">
        <v>6156.21</v>
      </c>
      <c r="C374" s="2">
        <v>4796.7700000000004</v>
      </c>
      <c r="D374" s="2">
        <v>1359.44</v>
      </c>
      <c r="H374" t="str">
        <f t="shared" si="35"/>
        <v>GD.WA.397000 GENERAL PLANT-COMMUNIC</v>
      </c>
      <c r="I374" t="str">
        <f t="shared" si="36"/>
        <v>397000</v>
      </c>
      <c r="J374" t="str">
        <f t="shared" si="37"/>
        <v>101000 PLANT IN SERVICE OWNED</v>
      </c>
      <c r="K374">
        <f t="shared" si="38"/>
        <v>2008</v>
      </c>
      <c r="L374">
        <f t="shared" si="39"/>
        <v>6156.21</v>
      </c>
      <c r="M374">
        <f t="shared" si="40"/>
        <v>-4796.7700000000004</v>
      </c>
      <c r="N374" t="str">
        <f t="shared" si="41"/>
        <v>GD.WA</v>
      </c>
    </row>
    <row r="375" spans="1:14" hidden="1" x14ac:dyDescent="0.25">
      <c r="A375">
        <v>2009</v>
      </c>
      <c r="B375" s="2">
        <v>1365.01</v>
      </c>
      <c r="C375" s="2">
        <v>914.41</v>
      </c>
      <c r="D375" s="2">
        <v>450.6</v>
      </c>
      <c r="H375" t="str">
        <f t="shared" si="35"/>
        <v>GD.WA.397000 GENERAL PLANT-COMMUNIC</v>
      </c>
      <c r="I375" t="str">
        <f t="shared" si="36"/>
        <v>397000</v>
      </c>
      <c r="J375" t="str">
        <f t="shared" si="37"/>
        <v>101000 PLANT IN SERVICE OWNED</v>
      </c>
      <c r="K375">
        <f t="shared" si="38"/>
        <v>2009</v>
      </c>
      <c r="L375">
        <f t="shared" si="39"/>
        <v>1365.01</v>
      </c>
      <c r="M375">
        <f t="shared" si="40"/>
        <v>-914.41</v>
      </c>
      <c r="N375" t="str">
        <f t="shared" si="41"/>
        <v>GD.WA</v>
      </c>
    </row>
    <row r="376" spans="1:14" hidden="1" x14ac:dyDescent="0.25">
      <c r="A376">
        <v>2010</v>
      </c>
      <c r="B376" s="2">
        <v>112712.79</v>
      </c>
      <c r="C376" s="2">
        <v>65526.51</v>
      </c>
      <c r="D376" s="2">
        <v>47186.28</v>
      </c>
      <c r="H376" t="str">
        <f t="shared" si="35"/>
        <v>GD.WA.397000 GENERAL PLANT-COMMUNIC</v>
      </c>
      <c r="I376" t="str">
        <f t="shared" si="36"/>
        <v>397000</v>
      </c>
      <c r="J376" t="str">
        <f t="shared" si="37"/>
        <v>101000 PLANT IN SERVICE OWNED</v>
      </c>
      <c r="K376">
        <f t="shared" si="38"/>
        <v>2010</v>
      </c>
      <c r="L376">
        <f t="shared" si="39"/>
        <v>112712.79</v>
      </c>
      <c r="M376">
        <f t="shared" si="40"/>
        <v>-65526.51</v>
      </c>
      <c r="N376" t="str">
        <f t="shared" si="41"/>
        <v>GD.WA</v>
      </c>
    </row>
    <row r="377" spans="1:14" hidden="1" x14ac:dyDescent="0.25">
      <c r="A377">
        <v>2011</v>
      </c>
      <c r="B377" s="2">
        <v>51372.9</v>
      </c>
      <c r="C377" s="2">
        <v>26105.67</v>
      </c>
      <c r="D377" s="2">
        <v>25267.23</v>
      </c>
      <c r="H377" t="str">
        <f t="shared" si="35"/>
        <v>GD.WA.397000 GENERAL PLANT-COMMUNIC</v>
      </c>
      <c r="I377" t="str">
        <f t="shared" si="36"/>
        <v>397000</v>
      </c>
      <c r="J377" t="str">
        <f t="shared" si="37"/>
        <v>101000 PLANT IN SERVICE OWNED</v>
      </c>
      <c r="K377">
        <f t="shared" si="38"/>
        <v>2011</v>
      </c>
      <c r="L377">
        <f t="shared" si="39"/>
        <v>51372.9</v>
      </c>
      <c r="M377">
        <f t="shared" si="40"/>
        <v>-26105.67</v>
      </c>
      <c r="N377" t="str">
        <f t="shared" si="41"/>
        <v>GD.WA</v>
      </c>
    </row>
    <row r="378" spans="1:14" hidden="1" x14ac:dyDescent="0.25">
      <c r="A378">
        <v>2012</v>
      </c>
      <c r="B378" s="2">
        <v>85071.49</v>
      </c>
      <c r="C378" s="2">
        <v>37977.040000000001</v>
      </c>
      <c r="D378" s="2">
        <v>47094.45</v>
      </c>
      <c r="H378" t="str">
        <f t="shared" si="35"/>
        <v>GD.WA.397000 GENERAL PLANT-COMMUNIC</v>
      </c>
      <c r="I378" t="str">
        <f t="shared" si="36"/>
        <v>397000</v>
      </c>
      <c r="J378" t="str">
        <f t="shared" si="37"/>
        <v>101000 PLANT IN SERVICE OWNED</v>
      </c>
      <c r="K378">
        <f t="shared" si="38"/>
        <v>2012</v>
      </c>
      <c r="L378">
        <f t="shared" si="39"/>
        <v>85071.49</v>
      </c>
      <c r="M378">
        <f t="shared" si="40"/>
        <v>-37977.040000000001</v>
      </c>
      <c r="N378" t="str">
        <f t="shared" si="41"/>
        <v>GD.WA</v>
      </c>
    </row>
    <row r="379" spans="1:14" hidden="1" x14ac:dyDescent="0.25">
      <c r="A379">
        <v>2013</v>
      </c>
      <c r="B379" s="2">
        <v>4277.8100000000004</v>
      </c>
      <c r="C379" s="2">
        <v>1682.02</v>
      </c>
      <c r="D379" s="2">
        <v>2595.79</v>
      </c>
      <c r="H379" t="str">
        <f t="shared" si="35"/>
        <v>GD.WA.397000 GENERAL PLANT-COMMUNIC</v>
      </c>
      <c r="I379" t="str">
        <f t="shared" si="36"/>
        <v>397000</v>
      </c>
      <c r="J379" t="str">
        <f t="shared" si="37"/>
        <v>101000 PLANT IN SERVICE OWNED</v>
      </c>
      <c r="K379">
        <f t="shared" si="38"/>
        <v>2013</v>
      </c>
      <c r="L379">
        <f t="shared" si="39"/>
        <v>4277.8100000000004</v>
      </c>
      <c r="M379">
        <f t="shared" si="40"/>
        <v>-1682.02</v>
      </c>
      <c r="N379" t="str">
        <f t="shared" si="41"/>
        <v>GD.WA</v>
      </c>
    </row>
    <row r="380" spans="1:14" hidden="1" x14ac:dyDescent="0.25">
      <c r="A380">
        <v>2014</v>
      </c>
      <c r="B380" s="2">
        <v>33721.03</v>
      </c>
      <c r="C380" s="2">
        <v>11673.2</v>
      </c>
      <c r="D380" s="2">
        <v>22047.83</v>
      </c>
      <c r="H380" t="str">
        <f t="shared" si="35"/>
        <v>GD.WA.397000 GENERAL PLANT-COMMUNIC</v>
      </c>
      <c r="I380" t="str">
        <f t="shared" si="36"/>
        <v>397000</v>
      </c>
      <c r="J380" t="str">
        <f t="shared" si="37"/>
        <v>101000 PLANT IN SERVICE OWNED</v>
      </c>
      <c r="K380">
        <f t="shared" si="38"/>
        <v>2014</v>
      </c>
      <c r="L380">
        <f t="shared" si="39"/>
        <v>33721.03</v>
      </c>
      <c r="M380">
        <f t="shared" si="40"/>
        <v>-11673.2</v>
      </c>
      <c r="N380" t="str">
        <f t="shared" si="41"/>
        <v>GD.WA</v>
      </c>
    </row>
    <row r="381" spans="1:14" hidden="1" x14ac:dyDescent="0.25">
      <c r="A381">
        <v>2015</v>
      </c>
      <c r="B381" s="2">
        <v>2988.98</v>
      </c>
      <c r="C381" s="2">
        <v>906.64</v>
      </c>
      <c r="D381" s="2">
        <v>2082.34</v>
      </c>
      <c r="H381" t="str">
        <f t="shared" si="35"/>
        <v>GD.WA.397000 GENERAL PLANT-COMMUNIC</v>
      </c>
      <c r="I381" t="str">
        <f t="shared" si="36"/>
        <v>397000</v>
      </c>
      <c r="J381" t="str">
        <f t="shared" si="37"/>
        <v>101000 PLANT IN SERVICE OWNED</v>
      </c>
      <c r="K381">
        <f t="shared" si="38"/>
        <v>2015</v>
      </c>
      <c r="L381">
        <f t="shared" si="39"/>
        <v>2988.98</v>
      </c>
      <c r="M381">
        <f t="shared" si="40"/>
        <v>-906.64</v>
      </c>
      <c r="N381" t="str">
        <f t="shared" si="41"/>
        <v>GD.WA</v>
      </c>
    </row>
    <row r="382" spans="1:14" hidden="1" x14ac:dyDescent="0.25">
      <c r="A382">
        <v>2016</v>
      </c>
      <c r="B382" s="2">
        <v>1459.79</v>
      </c>
      <c r="C382" s="2">
        <v>383.69</v>
      </c>
      <c r="D382" s="2">
        <v>1076.0999999999999</v>
      </c>
      <c r="H382" t="str">
        <f t="shared" si="35"/>
        <v>GD.WA.397000 GENERAL PLANT-COMMUNIC</v>
      </c>
      <c r="I382" t="str">
        <f t="shared" si="36"/>
        <v>397000</v>
      </c>
      <c r="J382" t="str">
        <f t="shared" si="37"/>
        <v>101000 PLANT IN SERVICE OWNED</v>
      </c>
      <c r="K382">
        <f t="shared" si="38"/>
        <v>2016</v>
      </c>
      <c r="L382">
        <f t="shared" si="39"/>
        <v>1459.79</v>
      </c>
      <c r="M382">
        <f t="shared" si="40"/>
        <v>-383.69</v>
      </c>
      <c r="N382" t="str">
        <f t="shared" si="41"/>
        <v>GD.WA</v>
      </c>
    </row>
    <row r="383" spans="1:14" hidden="1" x14ac:dyDescent="0.25">
      <c r="A383">
        <v>2019</v>
      </c>
      <c r="B383" s="2">
        <v>280353.40000000002</v>
      </c>
      <c r="C383" s="2">
        <v>38613.56</v>
      </c>
      <c r="D383" s="2">
        <v>241739.84</v>
      </c>
      <c r="H383" t="str">
        <f t="shared" si="35"/>
        <v>GD.WA.397000 GENERAL PLANT-COMMUNIC</v>
      </c>
      <c r="I383" t="str">
        <f t="shared" si="36"/>
        <v>397000</v>
      </c>
      <c r="J383" t="str">
        <f t="shared" si="37"/>
        <v>101000 PLANT IN SERVICE OWNED</v>
      </c>
      <c r="K383">
        <f t="shared" si="38"/>
        <v>2019</v>
      </c>
      <c r="L383">
        <f t="shared" si="39"/>
        <v>280353.40000000002</v>
      </c>
      <c r="M383">
        <f t="shared" si="40"/>
        <v>-38613.56</v>
      </c>
      <c r="N383" t="str">
        <f t="shared" si="41"/>
        <v>GD.WA</v>
      </c>
    </row>
    <row r="384" spans="1:14" hidden="1" x14ac:dyDescent="0.25">
      <c r="A384" t="s">
        <v>15</v>
      </c>
      <c r="B384" s="2">
        <v>580757.59</v>
      </c>
      <c r="C384" s="2">
        <v>189751.61</v>
      </c>
      <c r="D384" s="2">
        <v>391005.98</v>
      </c>
      <c r="H384" t="str">
        <f t="shared" si="35"/>
        <v>GD.WA.397000 GENERAL PLANT-COMMUNIC</v>
      </c>
      <c r="I384" t="str">
        <f t="shared" si="36"/>
        <v>397000</v>
      </c>
      <c r="J384" t="str">
        <f t="shared" si="37"/>
        <v>101000 PLANT IN SERVICE OWNED</v>
      </c>
      <c r="K384" t="str">
        <f t="shared" si="38"/>
        <v/>
      </c>
      <c r="L384">
        <f t="shared" si="39"/>
        <v>580757.59</v>
      </c>
      <c r="M384">
        <f t="shared" si="40"/>
        <v>-189751.61</v>
      </c>
      <c r="N384" t="str">
        <f t="shared" si="41"/>
        <v>GD.WA</v>
      </c>
    </row>
    <row r="385" spans="1:14" hidden="1" x14ac:dyDescent="0.25">
      <c r="A385" t="s">
        <v>16</v>
      </c>
      <c r="B385" s="2">
        <v>580757.59</v>
      </c>
      <c r="C385" s="2">
        <v>189751.61</v>
      </c>
      <c r="D385" s="2">
        <v>391005.98</v>
      </c>
      <c r="H385" t="str">
        <f t="shared" si="35"/>
        <v>GD.WA.397000 GENERAL PLANT-COMMUNIC</v>
      </c>
      <c r="I385" t="str">
        <f t="shared" si="36"/>
        <v>397000</v>
      </c>
      <c r="J385" t="str">
        <f t="shared" si="37"/>
        <v>101000 PLANT IN SERVICE OWNED</v>
      </c>
      <c r="K385" t="str">
        <f t="shared" si="38"/>
        <v/>
      </c>
      <c r="L385">
        <f t="shared" si="39"/>
        <v>580757.59</v>
      </c>
      <c r="M385">
        <f t="shared" si="40"/>
        <v>-189751.61</v>
      </c>
      <c r="N385" t="str">
        <f t="shared" si="41"/>
        <v>GD.WA</v>
      </c>
    </row>
    <row r="386" spans="1:14" hidden="1" x14ac:dyDescent="0.25">
      <c r="A386" t="s">
        <v>22</v>
      </c>
      <c r="H386" t="str">
        <f t="shared" si="35"/>
        <v>GD.WA.397000 GENERAL PLANT-COMMUNIC</v>
      </c>
      <c r="I386" t="str">
        <f t="shared" si="36"/>
        <v>397000</v>
      </c>
      <c r="J386" t="str">
        <f t="shared" si="37"/>
        <v>106000 CCNC (PP)</v>
      </c>
      <c r="K386" t="str">
        <f t="shared" si="38"/>
        <v/>
      </c>
      <c r="L386">
        <f t="shared" si="39"/>
        <v>0</v>
      </c>
      <c r="M386">
        <f t="shared" si="40"/>
        <v>0</v>
      </c>
      <c r="N386" t="str">
        <f t="shared" si="41"/>
        <v>GD.WA</v>
      </c>
    </row>
    <row r="387" spans="1:14" hidden="1" x14ac:dyDescent="0.25">
      <c r="A387" t="s">
        <v>28</v>
      </c>
      <c r="H387" t="str">
        <f t="shared" si="35"/>
        <v>GD.WA.397000 GENERAL PLANT-COMMUNIC</v>
      </c>
      <c r="I387" t="str">
        <f t="shared" si="36"/>
        <v>397000</v>
      </c>
      <c r="J387" t="str">
        <f t="shared" si="37"/>
        <v>106000 CCNC (PP)</v>
      </c>
      <c r="K387" t="str">
        <f t="shared" si="38"/>
        <v/>
      </c>
      <c r="L387">
        <f t="shared" si="39"/>
        <v>0</v>
      </c>
      <c r="M387">
        <f t="shared" si="40"/>
        <v>0</v>
      </c>
      <c r="N387" t="str">
        <f t="shared" si="41"/>
        <v>GD.WA</v>
      </c>
    </row>
    <row r="388" spans="1:14" hidden="1" x14ac:dyDescent="0.25">
      <c r="A388">
        <v>2013</v>
      </c>
      <c r="B388" s="2">
        <v>1578.88</v>
      </c>
      <c r="C388" s="2">
        <v>620.80999999999995</v>
      </c>
      <c r="D388" s="2">
        <v>958.07</v>
      </c>
      <c r="H388" t="str">
        <f t="shared" si="35"/>
        <v>GD.WA.397000 GENERAL PLANT-COMMUNIC</v>
      </c>
      <c r="I388" t="str">
        <f t="shared" si="36"/>
        <v>397000</v>
      </c>
      <c r="J388" t="str">
        <f t="shared" si="37"/>
        <v>106000 CCNC (PP)</v>
      </c>
      <c r="K388">
        <f t="shared" si="38"/>
        <v>2013</v>
      </c>
      <c r="L388">
        <f t="shared" si="39"/>
        <v>1578.88</v>
      </c>
      <c r="M388">
        <f t="shared" si="40"/>
        <v>-620.80999999999995</v>
      </c>
      <c r="N388" t="str">
        <f t="shared" si="41"/>
        <v>GD.WA</v>
      </c>
    </row>
    <row r="389" spans="1:14" hidden="1" x14ac:dyDescent="0.25">
      <c r="A389">
        <v>2014</v>
      </c>
      <c r="B389" s="2">
        <v>-1578.88</v>
      </c>
      <c r="C389" s="2">
        <v>-546.55999999999995</v>
      </c>
      <c r="D389" s="2">
        <v>-1032.32</v>
      </c>
      <c r="H389" t="str">
        <f t="shared" si="35"/>
        <v>GD.WA.397000 GENERAL PLANT-COMMUNIC</v>
      </c>
      <c r="I389" t="str">
        <f t="shared" si="36"/>
        <v>397000</v>
      </c>
      <c r="J389" t="str">
        <f t="shared" si="37"/>
        <v>106000 CCNC (PP)</v>
      </c>
      <c r="K389">
        <f t="shared" si="38"/>
        <v>2014</v>
      </c>
      <c r="L389">
        <f t="shared" si="39"/>
        <v>-1578.88</v>
      </c>
      <c r="M389">
        <f t="shared" si="40"/>
        <v>546.55999999999995</v>
      </c>
      <c r="N389" t="str">
        <f t="shared" si="41"/>
        <v>GD.WA</v>
      </c>
    </row>
    <row r="390" spans="1:14" hidden="1" x14ac:dyDescent="0.25">
      <c r="A390" t="s">
        <v>15</v>
      </c>
      <c r="B390" s="2">
        <v>0</v>
      </c>
      <c r="C390" s="2">
        <v>74.25</v>
      </c>
      <c r="D390" s="2">
        <v>-74.25</v>
      </c>
      <c r="H390" t="str">
        <f t="shared" si="35"/>
        <v>GD.WA.397000 GENERAL PLANT-COMMUNIC</v>
      </c>
      <c r="I390" t="str">
        <f t="shared" si="36"/>
        <v>397000</v>
      </c>
      <c r="J390" t="str">
        <f t="shared" si="37"/>
        <v>106000 CCNC (PP)</v>
      </c>
      <c r="K390" t="str">
        <f t="shared" si="38"/>
        <v/>
      </c>
      <c r="L390">
        <f t="shared" si="39"/>
        <v>0</v>
      </c>
      <c r="M390">
        <f t="shared" si="40"/>
        <v>-74.25</v>
      </c>
      <c r="N390" t="str">
        <f t="shared" si="41"/>
        <v>GD.WA</v>
      </c>
    </row>
    <row r="391" spans="1:14" hidden="1" x14ac:dyDescent="0.25">
      <c r="A391" t="s">
        <v>16</v>
      </c>
      <c r="B391" s="2">
        <v>0</v>
      </c>
      <c r="C391" s="2">
        <v>74.25</v>
      </c>
      <c r="D391" s="2">
        <v>-74.25</v>
      </c>
      <c r="H391" t="str">
        <f t="shared" si="35"/>
        <v>GD.WA.397000 GENERAL PLANT-COMMUNIC</v>
      </c>
      <c r="I391" t="str">
        <f t="shared" si="36"/>
        <v>397000</v>
      </c>
      <c r="J391" t="str">
        <f t="shared" si="37"/>
        <v>106000 CCNC (PP)</v>
      </c>
      <c r="K391" t="str">
        <f t="shared" si="38"/>
        <v/>
      </c>
      <c r="L391">
        <f t="shared" si="39"/>
        <v>0</v>
      </c>
      <c r="M391">
        <f t="shared" si="40"/>
        <v>-74.25</v>
      </c>
      <c r="N391" t="str">
        <f t="shared" si="41"/>
        <v>GD.WA</v>
      </c>
    </row>
    <row r="392" spans="1:14" hidden="1" x14ac:dyDescent="0.25">
      <c r="A392" t="s">
        <v>17</v>
      </c>
      <c r="B392" s="2">
        <v>580757.59</v>
      </c>
      <c r="C392" s="2">
        <v>189825.86</v>
      </c>
      <c r="D392" s="2">
        <v>390931.73</v>
      </c>
      <c r="H392" t="str">
        <f t="shared" si="35"/>
        <v>GD.WA.397000 GENERAL PLANT-COMMUNIC</v>
      </c>
      <c r="I392" t="str">
        <f t="shared" si="36"/>
        <v>397000</v>
      </c>
      <c r="J392" t="str">
        <f t="shared" si="37"/>
        <v>106000 CCNC (PP)</v>
      </c>
      <c r="K392" t="str">
        <f t="shared" si="38"/>
        <v/>
      </c>
      <c r="L392">
        <f t="shared" si="39"/>
        <v>580757.59</v>
      </c>
      <c r="M392">
        <f t="shared" si="40"/>
        <v>-189825.86</v>
      </c>
      <c r="N392" t="str">
        <f t="shared" si="41"/>
        <v>GD.WA</v>
      </c>
    </row>
    <row r="393" spans="1:14" hidden="1" x14ac:dyDescent="0.25">
      <c r="A393" t="s">
        <v>57</v>
      </c>
      <c r="H393" t="str">
        <f t="shared" si="35"/>
        <v>GD.WA.397000-AFC-GENERAL PLANT-COMM</v>
      </c>
      <c r="I393" t="str">
        <f t="shared" si="36"/>
        <v>397000</v>
      </c>
      <c r="J393" t="str">
        <f t="shared" si="37"/>
        <v>106000 CCNC (PP)</v>
      </c>
      <c r="K393" t="str">
        <f t="shared" si="38"/>
        <v/>
      </c>
      <c r="L393">
        <f t="shared" si="39"/>
        <v>0</v>
      </c>
      <c r="M393">
        <f t="shared" si="40"/>
        <v>0</v>
      </c>
      <c r="N393" t="str">
        <f t="shared" si="41"/>
        <v>GD.WA</v>
      </c>
    </row>
    <row r="394" spans="1:14" hidden="1" x14ac:dyDescent="0.25">
      <c r="A394" t="s">
        <v>19</v>
      </c>
      <c r="H394" t="str">
        <f t="shared" si="35"/>
        <v>GD.WA.397000-AFC-GENERAL PLANT-COMM</v>
      </c>
      <c r="I394" t="str">
        <f t="shared" si="36"/>
        <v>397000</v>
      </c>
      <c r="J394" t="str">
        <f t="shared" si="37"/>
        <v>182332 REG ASSET - AFUDC (PIS)</v>
      </c>
      <c r="K394" t="str">
        <f t="shared" si="38"/>
        <v/>
      </c>
      <c r="L394">
        <f t="shared" si="39"/>
        <v>0</v>
      </c>
      <c r="M394">
        <f t="shared" si="40"/>
        <v>0</v>
      </c>
      <c r="N394" t="str">
        <f t="shared" si="41"/>
        <v>GD.WA</v>
      </c>
    </row>
    <row r="395" spans="1:14" hidden="1" x14ac:dyDescent="0.25">
      <c r="A395" t="s">
        <v>28</v>
      </c>
      <c r="H395" t="str">
        <f t="shared" si="35"/>
        <v>GD.WA.397000-AFC-GENERAL PLANT-COMM</v>
      </c>
      <c r="I395" t="str">
        <f t="shared" si="36"/>
        <v>397000</v>
      </c>
      <c r="J395" t="str">
        <f t="shared" si="37"/>
        <v>182332 REG ASSET - AFUDC (PIS)</v>
      </c>
      <c r="K395" t="str">
        <f t="shared" si="38"/>
        <v/>
      </c>
      <c r="L395">
        <f t="shared" si="39"/>
        <v>0</v>
      </c>
      <c r="M395">
        <f t="shared" si="40"/>
        <v>0</v>
      </c>
      <c r="N395" t="str">
        <f t="shared" si="41"/>
        <v>GD.WA</v>
      </c>
    </row>
    <row r="396" spans="1:14" hidden="1" x14ac:dyDescent="0.25">
      <c r="A396">
        <v>2011</v>
      </c>
      <c r="B396" s="2">
        <v>1570.95</v>
      </c>
      <c r="C396" s="2">
        <v>809.15</v>
      </c>
      <c r="D396" s="2">
        <v>761.8</v>
      </c>
      <c r="H396" t="str">
        <f t="shared" si="35"/>
        <v>GD.WA.397000-AFC-GENERAL PLANT-COMM</v>
      </c>
      <c r="I396" t="str">
        <f t="shared" si="36"/>
        <v>397000</v>
      </c>
      <c r="J396" t="str">
        <f t="shared" si="37"/>
        <v>182332 REG ASSET - AFUDC (PIS)</v>
      </c>
      <c r="K396">
        <f t="shared" si="38"/>
        <v>2011</v>
      </c>
      <c r="L396">
        <f t="shared" si="39"/>
        <v>1570.95</v>
      </c>
      <c r="M396">
        <f t="shared" si="40"/>
        <v>-809.15</v>
      </c>
      <c r="N396" t="str">
        <f t="shared" si="41"/>
        <v>GD.WA</v>
      </c>
    </row>
    <row r="397" spans="1:14" hidden="1" x14ac:dyDescent="0.25">
      <c r="A397">
        <v>2012</v>
      </c>
      <c r="B397" s="2">
        <v>3131.2</v>
      </c>
      <c r="C397" s="2">
        <v>1417.03</v>
      </c>
      <c r="D397" s="2">
        <v>1714.17</v>
      </c>
      <c r="H397" t="str">
        <f t="shared" ref="H397:H414" si="42">IF(LEFT(A397,3)="GD.",A397,H396)</f>
        <v>GD.WA.397000-AFC-GENERAL PLANT-COMM</v>
      </c>
      <c r="I397" t="str">
        <f t="shared" ref="I397:I414" si="43">MID(H397,7,6)</f>
        <v>397000</v>
      </c>
      <c r="J397" t="str">
        <f t="shared" ref="J397:J414" si="44">IFERROR(IF(_xlfn.NUMBERVALUE(LEFT(A397,6))&gt;=101000,A397,J396),J396)</f>
        <v>182332 REG ASSET - AFUDC (PIS)</v>
      </c>
      <c r="K397">
        <f t="shared" ref="K397:K414" si="45">IFERROR(IF(A397&lt;=2021,A397,""),"-")</f>
        <v>2012</v>
      </c>
      <c r="L397">
        <f t="shared" ref="L397:L414" si="46">B397</f>
        <v>3131.2</v>
      </c>
      <c r="M397">
        <f t="shared" ref="M397:M414" si="47">-C397</f>
        <v>-1417.03</v>
      </c>
      <c r="N397" t="str">
        <f t="shared" ref="N397:N414" si="48">LEFT(H397,5)</f>
        <v>GD.WA</v>
      </c>
    </row>
    <row r="398" spans="1:14" hidden="1" x14ac:dyDescent="0.25">
      <c r="A398">
        <v>2014</v>
      </c>
      <c r="B398" s="2">
        <v>878.89</v>
      </c>
      <c r="C398" s="2">
        <v>308.14999999999998</v>
      </c>
      <c r="D398" s="2">
        <v>570.74</v>
      </c>
      <c r="H398" t="str">
        <f t="shared" si="42"/>
        <v>GD.WA.397000-AFC-GENERAL PLANT-COMM</v>
      </c>
      <c r="I398" t="str">
        <f t="shared" si="43"/>
        <v>397000</v>
      </c>
      <c r="J398" t="str">
        <f t="shared" si="44"/>
        <v>182332 REG ASSET - AFUDC (PIS)</v>
      </c>
      <c r="K398">
        <f t="shared" si="45"/>
        <v>2014</v>
      </c>
      <c r="L398">
        <f t="shared" si="46"/>
        <v>878.89</v>
      </c>
      <c r="M398">
        <f t="shared" si="47"/>
        <v>-308.14999999999998</v>
      </c>
      <c r="N398" t="str">
        <f t="shared" si="48"/>
        <v>GD.WA</v>
      </c>
    </row>
    <row r="399" spans="1:14" hidden="1" x14ac:dyDescent="0.25">
      <c r="A399">
        <v>2017</v>
      </c>
      <c r="B399" s="2">
        <v>563.15</v>
      </c>
      <c r="C399" s="2">
        <v>126.77</v>
      </c>
      <c r="D399" s="2">
        <v>436.38</v>
      </c>
      <c r="H399" t="str">
        <f t="shared" si="42"/>
        <v>GD.WA.397000-AFC-GENERAL PLANT-COMM</v>
      </c>
      <c r="I399" t="str">
        <f t="shared" si="43"/>
        <v>397000</v>
      </c>
      <c r="J399" t="str">
        <f t="shared" si="44"/>
        <v>182332 REG ASSET - AFUDC (PIS)</v>
      </c>
      <c r="K399">
        <f t="shared" si="45"/>
        <v>2017</v>
      </c>
      <c r="L399">
        <f t="shared" si="46"/>
        <v>563.15</v>
      </c>
      <c r="M399">
        <f t="shared" si="47"/>
        <v>-126.77</v>
      </c>
      <c r="N399" t="str">
        <f t="shared" si="48"/>
        <v>GD.WA</v>
      </c>
    </row>
    <row r="400" spans="1:14" hidden="1" x14ac:dyDescent="0.25">
      <c r="A400">
        <v>2019</v>
      </c>
      <c r="B400" s="2">
        <v>28.13</v>
      </c>
      <c r="C400" s="2">
        <v>3.9</v>
      </c>
      <c r="D400" s="2">
        <v>24.23</v>
      </c>
      <c r="H400" t="str">
        <f t="shared" si="42"/>
        <v>GD.WA.397000-AFC-GENERAL PLANT-COMM</v>
      </c>
      <c r="I400" t="str">
        <f t="shared" si="43"/>
        <v>397000</v>
      </c>
      <c r="J400" t="str">
        <f t="shared" si="44"/>
        <v>182332 REG ASSET - AFUDC (PIS)</v>
      </c>
      <c r="K400">
        <f t="shared" si="45"/>
        <v>2019</v>
      </c>
      <c r="L400">
        <f t="shared" si="46"/>
        <v>28.13</v>
      </c>
      <c r="M400">
        <f t="shared" si="47"/>
        <v>-3.9</v>
      </c>
      <c r="N400" t="str">
        <f t="shared" si="48"/>
        <v>GD.WA</v>
      </c>
    </row>
    <row r="401" spans="1:14" hidden="1" x14ac:dyDescent="0.25">
      <c r="A401" t="s">
        <v>15</v>
      </c>
      <c r="B401" s="2">
        <v>6172.32</v>
      </c>
      <c r="C401" s="2">
        <v>2664.99</v>
      </c>
      <c r="D401" s="2">
        <v>3507.33</v>
      </c>
      <c r="H401" t="str">
        <f t="shared" si="42"/>
        <v>GD.WA.397000-AFC-GENERAL PLANT-COMM</v>
      </c>
      <c r="I401" t="str">
        <f t="shared" si="43"/>
        <v>397000</v>
      </c>
      <c r="J401" t="str">
        <f t="shared" si="44"/>
        <v>182332 REG ASSET - AFUDC (PIS)</v>
      </c>
      <c r="K401" t="str">
        <f t="shared" si="45"/>
        <v/>
      </c>
      <c r="L401">
        <f t="shared" si="46"/>
        <v>6172.32</v>
      </c>
      <c r="M401">
        <f t="shared" si="47"/>
        <v>-2664.99</v>
      </c>
      <c r="N401" t="str">
        <f t="shared" si="48"/>
        <v>GD.WA</v>
      </c>
    </row>
    <row r="402" spans="1:14" hidden="1" x14ac:dyDescent="0.25">
      <c r="A402" t="s">
        <v>16</v>
      </c>
      <c r="B402" s="2">
        <v>6172.32</v>
      </c>
      <c r="C402" s="2">
        <v>2664.99</v>
      </c>
      <c r="D402" s="2">
        <v>3507.33</v>
      </c>
      <c r="H402" t="str">
        <f t="shared" si="42"/>
        <v>GD.WA.397000-AFC-GENERAL PLANT-COMM</v>
      </c>
      <c r="I402" t="str">
        <f t="shared" si="43"/>
        <v>397000</v>
      </c>
      <c r="J402" t="str">
        <f t="shared" si="44"/>
        <v>182332 REG ASSET - AFUDC (PIS)</v>
      </c>
      <c r="K402" t="str">
        <f t="shared" si="45"/>
        <v/>
      </c>
      <c r="L402">
        <f t="shared" si="46"/>
        <v>6172.32</v>
      </c>
      <c r="M402">
        <f t="shared" si="47"/>
        <v>-2664.99</v>
      </c>
      <c r="N402" t="str">
        <f t="shared" si="48"/>
        <v>GD.WA</v>
      </c>
    </row>
    <row r="403" spans="1:14" hidden="1" x14ac:dyDescent="0.25">
      <c r="A403" t="s">
        <v>17</v>
      </c>
      <c r="B403" s="2">
        <v>6172.32</v>
      </c>
      <c r="C403" s="2">
        <v>2664.99</v>
      </c>
      <c r="D403" s="2">
        <v>3507.33</v>
      </c>
      <c r="H403" t="str">
        <f t="shared" si="42"/>
        <v>GD.WA.397000-AFC-GENERAL PLANT-COMM</v>
      </c>
      <c r="I403" t="str">
        <f t="shared" si="43"/>
        <v>397000</v>
      </c>
      <c r="J403" t="str">
        <f t="shared" si="44"/>
        <v>182332 REG ASSET - AFUDC (PIS)</v>
      </c>
      <c r="K403" t="str">
        <f t="shared" si="45"/>
        <v/>
      </c>
      <c r="L403">
        <f t="shared" si="46"/>
        <v>6172.32</v>
      </c>
      <c r="M403">
        <f t="shared" si="47"/>
        <v>-2664.99</v>
      </c>
      <c r="N403" t="str">
        <f t="shared" si="48"/>
        <v>GD.WA</v>
      </c>
    </row>
    <row r="404" spans="1:14" hidden="1" x14ac:dyDescent="0.25">
      <c r="A404" t="s">
        <v>58</v>
      </c>
      <c r="H404" t="str">
        <f t="shared" si="42"/>
        <v>GD.WA.397121 GENERAL PLANT-COMMUNIC</v>
      </c>
      <c r="I404" t="str">
        <f t="shared" si="43"/>
        <v>397121</v>
      </c>
      <c r="J404" t="str">
        <f t="shared" si="44"/>
        <v>182332 REG ASSET - AFUDC (PIS)</v>
      </c>
      <c r="K404" t="str">
        <f t="shared" si="45"/>
        <v/>
      </c>
      <c r="L404">
        <f t="shared" si="46"/>
        <v>0</v>
      </c>
      <c r="M404">
        <f t="shared" si="47"/>
        <v>0</v>
      </c>
      <c r="N404" t="str">
        <f t="shared" si="48"/>
        <v>GD.WA</v>
      </c>
    </row>
    <row r="405" spans="1:14" hidden="1" x14ac:dyDescent="0.25">
      <c r="A405" t="s">
        <v>22</v>
      </c>
      <c r="H405" t="str">
        <f t="shared" si="42"/>
        <v>GD.WA.397121 GENERAL PLANT-COMMUNIC</v>
      </c>
      <c r="I405" t="str">
        <f t="shared" si="43"/>
        <v>397121</v>
      </c>
      <c r="J405" t="str">
        <f t="shared" si="44"/>
        <v>106000 CCNC (PP)</v>
      </c>
      <c r="K405" t="str">
        <f t="shared" si="45"/>
        <v/>
      </c>
      <c r="L405">
        <f t="shared" si="46"/>
        <v>0</v>
      </c>
      <c r="M405">
        <f t="shared" si="47"/>
        <v>0</v>
      </c>
      <c r="N405" t="str">
        <f t="shared" si="48"/>
        <v>GD.WA</v>
      </c>
    </row>
    <row r="406" spans="1:14" hidden="1" x14ac:dyDescent="0.25">
      <c r="A406" t="s">
        <v>59</v>
      </c>
      <c r="H406" t="str">
        <f t="shared" si="42"/>
        <v>GD.WA.397121 GENERAL PLANT-COMMUNIC</v>
      </c>
      <c r="I406" t="str">
        <f t="shared" si="43"/>
        <v>397121</v>
      </c>
      <c r="J406" t="str">
        <f t="shared" si="44"/>
        <v>106000 CCNC (PP)</v>
      </c>
      <c r="K406" t="str">
        <f t="shared" si="45"/>
        <v/>
      </c>
      <c r="L406">
        <f t="shared" si="46"/>
        <v>0</v>
      </c>
      <c r="M406">
        <f t="shared" si="47"/>
        <v>0</v>
      </c>
      <c r="N406" t="str">
        <f t="shared" si="48"/>
        <v>GD.WA</v>
      </c>
    </row>
    <row r="407" spans="1:14" hidden="1" x14ac:dyDescent="0.25">
      <c r="A407">
        <v>2018</v>
      </c>
      <c r="B407" s="2">
        <v>19942.47</v>
      </c>
      <c r="C407" s="2">
        <v>3919.46</v>
      </c>
      <c r="D407" s="2">
        <v>16023.01</v>
      </c>
      <c r="H407" t="str">
        <f t="shared" si="42"/>
        <v>GD.WA.397121 GENERAL PLANT-COMMUNIC</v>
      </c>
      <c r="I407" t="str">
        <f t="shared" si="43"/>
        <v>397121</v>
      </c>
      <c r="J407" t="str">
        <f t="shared" si="44"/>
        <v>106000 CCNC (PP)</v>
      </c>
      <c r="K407">
        <f t="shared" si="45"/>
        <v>2018</v>
      </c>
      <c r="L407">
        <f t="shared" si="46"/>
        <v>19942.47</v>
      </c>
      <c r="M407">
        <f t="shared" si="47"/>
        <v>-3919.46</v>
      </c>
      <c r="N407" t="str">
        <f t="shared" si="48"/>
        <v>GD.WA</v>
      </c>
    </row>
    <row r="408" spans="1:14" hidden="1" x14ac:dyDescent="0.25">
      <c r="A408" t="s">
        <v>15</v>
      </c>
      <c r="B408" s="2">
        <v>19942.47</v>
      </c>
      <c r="C408" s="2">
        <v>3919.46</v>
      </c>
      <c r="D408" s="2">
        <v>16023.01</v>
      </c>
      <c r="H408" t="str">
        <f t="shared" si="42"/>
        <v>GD.WA.397121 GENERAL PLANT-COMMUNIC</v>
      </c>
      <c r="I408" t="str">
        <f t="shared" si="43"/>
        <v>397121</v>
      </c>
      <c r="J408" t="str">
        <f t="shared" si="44"/>
        <v>106000 CCNC (PP)</v>
      </c>
      <c r="K408" t="str">
        <f t="shared" si="45"/>
        <v/>
      </c>
      <c r="L408">
        <f t="shared" si="46"/>
        <v>19942.47</v>
      </c>
      <c r="M408">
        <f t="shared" si="47"/>
        <v>-3919.46</v>
      </c>
      <c r="N408" t="str">
        <f t="shared" si="48"/>
        <v>GD.WA</v>
      </c>
    </row>
    <row r="409" spans="1:14" hidden="1" x14ac:dyDescent="0.25">
      <c r="A409" t="s">
        <v>16</v>
      </c>
      <c r="B409" s="2">
        <v>19942.47</v>
      </c>
      <c r="C409" s="2">
        <v>3919.46</v>
      </c>
      <c r="D409" s="2">
        <v>16023.01</v>
      </c>
      <c r="H409" t="str">
        <f t="shared" si="42"/>
        <v>GD.WA.397121 GENERAL PLANT-COMMUNIC</v>
      </c>
      <c r="I409" t="str">
        <f t="shared" si="43"/>
        <v>397121</v>
      </c>
      <c r="J409" t="str">
        <f t="shared" si="44"/>
        <v>106000 CCNC (PP)</v>
      </c>
      <c r="K409" t="str">
        <f t="shared" si="45"/>
        <v/>
      </c>
      <c r="L409">
        <f t="shared" si="46"/>
        <v>19942.47</v>
      </c>
      <c r="M409">
        <f t="shared" si="47"/>
        <v>-3919.46</v>
      </c>
      <c r="N409" t="str">
        <f t="shared" si="48"/>
        <v>GD.WA</v>
      </c>
    </row>
    <row r="410" spans="1:14" hidden="1" x14ac:dyDescent="0.25">
      <c r="A410" t="s">
        <v>17</v>
      </c>
      <c r="B410" s="2">
        <v>19942.47</v>
      </c>
      <c r="C410" s="2">
        <v>3919.46</v>
      </c>
      <c r="D410" s="2">
        <v>16023.01</v>
      </c>
      <c r="H410" t="str">
        <f t="shared" si="42"/>
        <v>GD.WA.397121 GENERAL PLANT-COMMUNIC</v>
      </c>
      <c r="I410" t="str">
        <f t="shared" si="43"/>
        <v>397121</v>
      </c>
      <c r="J410" t="str">
        <f t="shared" si="44"/>
        <v>106000 CCNC (PP)</v>
      </c>
      <c r="K410" t="str">
        <f t="shared" si="45"/>
        <v/>
      </c>
      <c r="L410">
        <f t="shared" si="46"/>
        <v>19942.47</v>
      </c>
      <c r="M410">
        <f t="shared" si="47"/>
        <v>-3919.46</v>
      </c>
      <c r="N410" t="str">
        <f t="shared" si="48"/>
        <v>GD.WA</v>
      </c>
    </row>
    <row r="411" spans="1:14" hidden="1" x14ac:dyDescent="0.25">
      <c r="A411" t="s">
        <v>60</v>
      </c>
      <c r="B411" s="2">
        <v>13196033.34</v>
      </c>
      <c r="C411" s="2">
        <v>5663140.4299999997</v>
      </c>
      <c r="D411" s="2">
        <v>7532892.9100000001</v>
      </c>
      <c r="H411" t="str">
        <f t="shared" si="42"/>
        <v>GD.WA.397121 GENERAL PLANT-COMMUNIC</v>
      </c>
      <c r="I411" t="str">
        <f t="shared" si="43"/>
        <v>397121</v>
      </c>
      <c r="J411" t="str">
        <f t="shared" si="44"/>
        <v>106000 CCNC (PP)</v>
      </c>
      <c r="K411" t="str">
        <f t="shared" si="45"/>
        <v/>
      </c>
      <c r="L411">
        <f t="shared" si="46"/>
        <v>13196033.34</v>
      </c>
      <c r="M411">
        <f t="shared" si="47"/>
        <v>-5663140.4299999997</v>
      </c>
      <c r="N411" t="str">
        <f t="shared" si="48"/>
        <v>GD.WA</v>
      </c>
    </row>
    <row r="412" spans="1:14" x14ac:dyDescent="0.25">
      <c r="H412" t="str">
        <f t="shared" si="42"/>
        <v>GD.WA.397121 GENERAL PLANT-COMMUNIC</v>
      </c>
      <c r="I412" t="str">
        <f t="shared" si="43"/>
        <v>397121</v>
      </c>
      <c r="J412" t="str">
        <f t="shared" si="44"/>
        <v>106000 CCNC (PP)</v>
      </c>
      <c r="K412">
        <f t="shared" si="45"/>
        <v>0</v>
      </c>
      <c r="L412">
        <f t="shared" si="46"/>
        <v>0</v>
      </c>
      <c r="M412">
        <f t="shared" si="47"/>
        <v>0</v>
      </c>
      <c r="N412" t="str">
        <f t="shared" si="48"/>
        <v>GD.WA</v>
      </c>
    </row>
    <row r="413" spans="1:14" x14ac:dyDescent="0.25">
      <c r="A413" t="s">
        <v>61</v>
      </c>
      <c r="C413" s="2">
        <v>13196033.34</v>
      </c>
      <c r="D413" s="2">
        <v>5663140.4299999997</v>
      </c>
      <c r="E413" s="2">
        <v>7532892.9100000001</v>
      </c>
      <c r="H413" t="str">
        <f t="shared" si="42"/>
        <v>GD.WA.397121 GENERAL PLANT-COMMUNIC</v>
      </c>
      <c r="I413" t="str">
        <f t="shared" si="43"/>
        <v>397121</v>
      </c>
      <c r="J413" t="str">
        <f t="shared" si="44"/>
        <v>106000 CCNC (PP)</v>
      </c>
      <c r="K413" t="str">
        <f t="shared" si="45"/>
        <v/>
      </c>
      <c r="L413">
        <f t="shared" si="46"/>
        <v>0</v>
      </c>
      <c r="M413">
        <f t="shared" si="47"/>
        <v>-13196033.34</v>
      </c>
      <c r="N413" t="str">
        <f t="shared" si="48"/>
        <v>GD.WA</v>
      </c>
    </row>
    <row r="414" spans="1:14" x14ac:dyDescent="0.25">
      <c r="A414">
        <v>1</v>
      </c>
      <c r="B414" t="s">
        <v>62</v>
      </c>
      <c r="D414" t="s">
        <v>63</v>
      </c>
      <c r="F414" s="3">
        <v>44732.566099537034</v>
      </c>
      <c r="H414" t="str">
        <f t="shared" si="42"/>
        <v>GD.WA.397121 GENERAL PLANT-COMMUNIC</v>
      </c>
      <c r="I414" t="str">
        <f t="shared" si="43"/>
        <v>397121</v>
      </c>
      <c r="J414" t="str">
        <f t="shared" si="44"/>
        <v>106000 CCNC (PP)</v>
      </c>
      <c r="K414">
        <f t="shared" si="45"/>
        <v>1</v>
      </c>
      <c r="L414" t="str">
        <f t="shared" si="46"/>
        <v>Page 1 of 1</v>
      </c>
      <c r="M414">
        <f t="shared" si="47"/>
        <v>0</v>
      </c>
      <c r="N414" t="str">
        <f t="shared" si="48"/>
        <v>GD.WA</v>
      </c>
    </row>
    <row r="415" spans="1:14" x14ac:dyDescent="0.25">
      <c r="A415" t="s">
        <v>64</v>
      </c>
    </row>
  </sheetData>
  <autoFilter ref="A11:N411" xr:uid="{284189EF-E63C-488C-85BE-A21814279612}">
    <filterColumn colId="8">
      <filters>
        <filter val="395000"/>
      </filters>
    </filterColumn>
    <filterColumn colId="13">
      <filters>
        <filter val="GD.AN"/>
        <filter val="GD.WA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F1995-5099-40C5-AE25-6B06C464A386}">
  <dimension ref="A2:K40"/>
  <sheetViews>
    <sheetView tabSelected="1" workbookViewId="0">
      <selection activeCell="B14" sqref="B14"/>
    </sheetView>
  </sheetViews>
  <sheetFormatPr defaultRowHeight="15" x14ac:dyDescent="0.25"/>
  <cols>
    <col min="1" max="1" width="13.140625" bestFit="1" customWidth="1"/>
    <col min="2" max="2" width="13.5703125" style="15" bestFit="1" customWidth="1"/>
    <col min="4" max="4" width="13.140625" bestFit="1" customWidth="1"/>
    <col min="5" max="5" width="13.5703125" bestFit="1" customWidth="1"/>
    <col min="7" max="7" width="13.140625" bestFit="1" customWidth="1"/>
    <col min="8" max="8" width="13.7109375" style="15" bestFit="1" customWidth="1"/>
    <col min="9" max="9" width="12.7109375" style="15" bestFit="1" customWidth="1"/>
    <col min="10" max="10" width="14.28515625" style="15" bestFit="1" customWidth="1"/>
    <col min="11" max="11" width="11.5703125" bestFit="1" customWidth="1"/>
  </cols>
  <sheetData>
    <row r="2" spans="1:11" x14ac:dyDescent="0.25">
      <c r="A2" s="71" t="s">
        <v>118</v>
      </c>
    </row>
    <row r="3" spans="1:11" x14ac:dyDescent="0.25">
      <c r="A3" s="9" t="s">
        <v>113</v>
      </c>
      <c r="B3" t="s">
        <v>114</v>
      </c>
      <c r="D3" s="9" t="s">
        <v>113</v>
      </c>
      <c r="E3" t="s">
        <v>112</v>
      </c>
      <c r="G3" s="9" t="s">
        <v>113</v>
      </c>
      <c r="H3" t="s">
        <v>115</v>
      </c>
      <c r="I3" t="s">
        <v>116</v>
      </c>
      <c r="J3" t="s">
        <v>117</v>
      </c>
    </row>
    <row r="4" spans="1:11" x14ac:dyDescent="0.25">
      <c r="A4" s="70" t="s">
        <v>79</v>
      </c>
      <c r="B4" s="68">
        <v>-39.029999999999745</v>
      </c>
      <c r="D4" s="70" t="s">
        <v>79</v>
      </c>
      <c r="E4" s="68">
        <v>-23871.710000000021</v>
      </c>
      <c r="G4" s="70" t="s">
        <v>79</v>
      </c>
      <c r="H4" s="68">
        <v>0</v>
      </c>
      <c r="I4" s="68">
        <v>0</v>
      </c>
      <c r="J4" s="68">
        <v>161491.76999999999</v>
      </c>
      <c r="K4" s="16">
        <f>SUM(H4:J4)</f>
        <v>161491.76999999999</v>
      </c>
    </row>
    <row r="5" spans="1:11" x14ac:dyDescent="0.25">
      <c r="A5" s="70" t="s">
        <v>86</v>
      </c>
      <c r="B5" s="68">
        <v>-2539.9999999999982</v>
      </c>
      <c r="D5" s="70" t="s">
        <v>80</v>
      </c>
      <c r="E5" s="68">
        <v>163400.17000000016</v>
      </c>
      <c r="G5" s="70" t="s">
        <v>86</v>
      </c>
      <c r="H5" s="68">
        <v>0</v>
      </c>
      <c r="I5" s="68">
        <v>0</v>
      </c>
      <c r="J5" s="68">
        <v>-3249.8</v>
      </c>
      <c r="K5" s="16">
        <f t="shared" ref="K5:K10" si="0">SUM(H5:J5)</f>
        <v>-3249.8</v>
      </c>
    </row>
    <row r="6" spans="1:11" x14ac:dyDescent="0.25">
      <c r="A6" s="70" t="s">
        <v>80</v>
      </c>
      <c r="B6" s="68">
        <v>136760.53000000003</v>
      </c>
      <c r="D6" s="70" t="s">
        <v>81</v>
      </c>
      <c r="E6" s="68">
        <v>1449.8799999999901</v>
      </c>
      <c r="G6" s="70" t="s">
        <v>80</v>
      </c>
      <c r="H6" s="68">
        <v>30013.96</v>
      </c>
      <c r="I6" s="68">
        <v>-11591.13</v>
      </c>
      <c r="J6" s="68">
        <v>-85822.47</v>
      </c>
      <c r="K6" s="16">
        <f t="shared" si="0"/>
        <v>-67399.64</v>
      </c>
    </row>
    <row r="7" spans="1:11" x14ac:dyDescent="0.25">
      <c r="A7" s="70" t="s">
        <v>81</v>
      </c>
      <c r="B7" s="68">
        <v>-39</v>
      </c>
      <c r="D7" s="70" t="s">
        <v>82</v>
      </c>
      <c r="E7" s="68">
        <v>-22869.910000000003</v>
      </c>
      <c r="G7" s="70" t="s">
        <v>81</v>
      </c>
      <c r="H7" s="68">
        <v>25248.84</v>
      </c>
      <c r="I7" s="68">
        <v>-1702.9</v>
      </c>
      <c r="J7" s="68">
        <v>-3977.94</v>
      </c>
      <c r="K7" s="79">
        <f>SUM(H7:J7)</f>
        <v>19568</v>
      </c>
    </row>
    <row r="8" spans="1:11" x14ac:dyDescent="0.25">
      <c r="A8" s="70" t="s">
        <v>82</v>
      </c>
      <c r="B8" s="68">
        <v>274597.08999999997</v>
      </c>
      <c r="D8" s="70" t="s">
        <v>61</v>
      </c>
      <c r="E8" s="68">
        <v>118108.43000000014</v>
      </c>
      <c r="G8" s="70" t="s">
        <v>87</v>
      </c>
      <c r="H8" s="68">
        <v>0</v>
      </c>
      <c r="I8" s="68">
        <v>0</v>
      </c>
      <c r="J8" s="68">
        <v>-320.49</v>
      </c>
      <c r="K8" s="16">
        <f t="shared" si="0"/>
        <v>-320.49</v>
      </c>
    </row>
    <row r="9" spans="1:11" x14ac:dyDescent="0.25">
      <c r="A9" s="70" t="s">
        <v>104</v>
      </c>
      <c r="B9" s="68">
        <v>-825.08000000000015</v>
      </c>
      <c r="G9" s="70" t="s">
        <v>82</v>
      </c>
      <c r="H9" s="68">
        <v>-958.66</v>
      </c>
      <c r="I9" s="68">
        <v>-34026.14</v>
      </c>
      <c r="J9" s="68">
        <v>-63030.2</v>
      </c>
      <c r="K9" s="76">
        <f t="shared" si="0"/>
        <v>-98015</v>
      </c>
    </row>
    <row r="10" spans="1:11" x14ac:dyDescent="0.25">
      <c r="A10" s="70" t="s">
        <v>61</v>
      </c>
      <c r="B10" s="68">
        <v>407914.50999999995</v>
      </c>
      <c r="E10" s="15">
        <f>-E8</f>
        <v>-118108.43000000014</v>
      </c>
      <c r="G10" s="70" t="s">
        <v>88</v>
      </c>
      <c r="H10" s="68">
        <v>0</v>
      </c>
      <c r="I10" s="68">
        <v>0</v>
      </c>
      <c r="J10" s="68">
        <v>-729.54</v>
      </c>
      <c r="K10" s="16">
        <f t="shared" si="0"/>
        <v>-729.54</v>
      </c>
    </row>
    <row r="11" spans="1:11" x14ac:dyDescent="0.25">
      <c r="G11" s="70" t="s">
        <v>61</v>
      </c>
      <c r="H11" s="68">
        <v>54304.14</v>
      </c>
      <c r="I11" s="68">
        <v>-47320.17</v>
      </c>
      <c r="J11" s="68">
        <v>4361.3299999999954</v>
      </c>
    </row>
    <row r="12" spans="1:11" ht="15.75" thickBot="1" x14ac:dyDescent="0.3">
      <c r="G12" s="70"/>
      <c r="H12" s="68"/>
      <c r="I12" s="68"/>
      <c r="J12" s="68"/>
    </row>
    <row r="13" spans="1:11" x14ac:dyDescent="0.25">
      <c r="B13" s="83">
        <f>-B10</f>
        <v>-407914.50999999995</v>
      </c>
      <c r="C13" s="84"/>
      <c r="D13" s="84"/>
      <c r="E13" s="85">
        <f>E10</f>
        <v>-118108.43000000014</v>
      </c>
      <c r="F13" s="84"/>
      <c r="G13" s="84"/>
      <c r="H13" s="85">
        <f>-H11</f>
        <v>-54304.14</v>
      </c>
      <c r="I13" s="85">
        <f>-I11</f>
        <v>47320.17</v>
      </c>
      <c r="J13" s="86">
        <f>-J11</f>
        <v>-4361.3299999999954</v>
      </c>
    </row>
    <row r="14" spans="1:11" ht="15.75" thickBot="1" x14ac:dyDescent="0.3">
      <c r="B14" s="87" t="s">
        <v>103</v>
      </c>
      <c r="C14" s="88"/>
      <c r="D14" s="88"/>
      <c r="E14" s="89" t="s">
        <v>78</v>
      </c>
      <c r="F14" s="88"/>
      <c r="G14" s="88"/>
      <c r="H14" s="89" t="s">
        <v>83</v>
      </c>
      <c r="I14" s="89" t="s">
        <v>84</v>
      </c>
      <c r="J14" s="90" t="s">
        <v>85</v>
      </c>
    </row>
    <row r="20" spans="1:11" x14ac:dyDescent="0.25">
      <c r="A20" s="71" t="s">
        <v>119</v>
      </c>
    </row>
    <row r="21" spans="1:11" x14ac:dyDescent="0.25">
      <c r="K21" s="73" t="s">
        <v>121</v>
      </c>
    </row>
    <row r="22" spans="1:11" x14ac:dyDescent="0.25">
      <c r="D22" s="70" t="s">
        <v>122</v>
      </c>
      <c r="J22" s="15">
        <v>391.1</v>
      </c>
      <c r="K22" s="15">
        <v>161492</v>
      </c>
    </row>
    <row r="23" spans="1:11" x14ac:dyDescent="0.25">
      <c r="A23">
        <v>391.1</v>
      </c>
      <c r="B23" s="15">
        <v>-39</v>
      </c>
      <c r="D23">
        <v>391.1</v>
      </c>
      <c r="E23">
        <v>-23872</v>
      </c>
      <c r="J23" s="15">
        <v>393</v>
      </c>
      <c r="K23" s="15">
        <v>-3250</v>
      </c>
    </row>
    <row r="24" spans="1:11" x14ac:dyDescent="0.25">
      <c r="A24">
        <v>393</v>
      </c>
      <c r="B24" s="15">
        <v>-2540</v>
      </c>
      <c r="D24">
        <v>394</v>
      </c>
      <c r="E24">
        <v>163400</v>
      </c>
      <c r="J24" s="15">
        <v>394</v>
      </c>
      <c r="K24" s="15">
        <v>-67400</v>
      </c>
    </row>
    <row r="25" spans="1:11" x14ac:dyDescent="0.25">
      <c r="A25">
        <v>394</v>
      </c>
      <c r="B25" s="15">
        <v>136761</v>
      </c>
      <c r="D25">
        <v>395</v>
      </c>
      <c r="E25">
        <v>1450</v>
      </c>
      <c r="J25" s="15">
        <v>395</v>
      </c>
      <c r="K25" s="78">
        <v>19568</v>
      </c>
    </row>
    <row r="26" spans="1:11" x14ac:dyDescent="0.25">
      <c r="A26">
        <v>395</v>
      </c>
      <c r="B26" s="15">
        <v>-39</v>
      </c>
      <c r="D26">
        <v>397</v>
      </c>
      <c r="E26">
        <v>-22870</v>
      </c>
      <c r="J26" s="15">
        <v>395.12</v>
      </c>
      <c r="K26" s="15">
        <v>-320</v>
      </c>
    </row>
    <row r="27" spans="1:11" x14ac:dyDescent="0.25">
      <c r="A27">
        <v>397</v>
      </c>
      <c r="B27" s="15">
        <v>274597</v>
      </c>
      <c r="J27" s="15">
        <v>397</v>
      </c>
      <c r="K27" s="75">
        <v>-98015</v>
      </c>
    </row>
    <row r="28" spans="1:11" x14ac:dyDescent="0.25">
      <c r="A28">
        <v>398</v>
      </c>
      <c r="B28" s="15">
        <v>-825</v>
      </c>
      <c r="J28" s="15">
        <v>397.12</v>
      </c>
      <c r="K28" s="15">
        <v>-730</v>
      </c>
    </row>
    <row r="32" spans="1:11" s="11" customFormat="1" x14ac:dyDescent="0.25">
      <c r="A32" s="11" t="s">
        <v>120</v>
      </c>
      <c r="B32" s="72"/>
      <c r="H32" s="72"/>
      <c r="I32" s="72"/>
    </row>
    <row r="33" spans="1:11" x14ac:dyDescent="0.25">
      <c r="A33" t="s">
        <v>79</v>
      </c>
      <c r="B33" s="15">
        <f>B4-B23</f>
        <v>-2.9999999999745341E-2</v>
      </c>
      <c r="D33" t="s">
        <v>79</v>
      </c>
      <c r="E33">
        <f>E4-E23</f>
        <v>0.28999999997904524</v>
      </c>
      <c r="J33" s="15" t="s">
        <v>79</v>
      </c>
      <c r="K33" s="26">
        <f>K4-K22</f>
        <v>-0.23000000001047738</v>
      </c>
    </row>
    <row r="34" spans="1:11" x14ac:dyDescent="0.25">
      <c r="A34" t="s">
        <v>86</v>
      </c>
      <c r="B34" s="15">
        <f>B5-B24</f>
        <v>0</v>
      </c>
      <c r="D34" t="s">
        <v>80</v>
      </c>
      <c r="E34">
        <f>E5-E24</f>
        <v>0.17000000015832484</v>
      </c>
      <c r="J34" s="15" t="s">
        <v>86</v>
      </c>
      <c r="K34" s="26">
        <f>K5-K23</f>
        <v>0.1999999999998181</v>
      </c>
    </row>
    <row r="35" spans="1:11" x14ac:dyDescent="0.25">
      <c r="A35" t="s">
        <v>80</v>
      </c>
      <c r="B35" s="15">
        <f>B6-B25</f>
        <v>-0.46999999997206032</v>
      </c>
      <c r="D35" t="s">
        <v>81</v>
      </c>
      <c r="E35">
        <f>E6-E25</f>
        <v>-0.1200000000098953</v>
      </c>
      <c r="J35" s="15" t="s">
        <v>80</v>
      </c>
      <c r="K35" s="26">
        <f>K6-K24</f>
        <v>0.36000000000058208</v>
      </c>
    </row>
    <row r="36" spans="1:11" x14ac:dyDescent="0.25">
      <c r="A36" t="s">
        <v>81</v>
      </c>
      <c r="B36" s="15">
        <f>B7-B26</f>
        <v>0</v>
      </c>
      <c r="D36" t="s">
        <v>82</v>
      </c>
      <c r="E36">
        <f>E7-E26</f>
        <v>8.999999999650754E-2</v>
      </c>
      <c r="J36" s="15" t="s">
        <v>81</v>
      </c>
      <c r="K36" s="80">
        <f>K7-K25</f>
        <v>0</v>
      </c>
    </row>
    <row r="37" spans="1:11" x14ac:dyDescent="0.25">
      <c r="A37" t="s">
        <v>82</v>
      </c>
      <c r="B37" s="15">
        <f>B8-B27</f>
        <v>8.999999996740371E-2</v>
      </c>
      <c r="J37" s="15" t="s">
        <v>87</v>
      </c>
      <c r="K37" s="26">
        <f>K8-K26</f>
        <v>-0.49000000000000909</v>
      </c>
    </row>
    <row r="38" spans="1:11" x14ac:dyDescent="0.25">
      <c r="A38" t="s">
        <v>104</v>
      </c>
      <c r="B38" s="15">
        <f>B9-B28</f>
        <v>-8.0000000000154614E-2</v>
      </c>
      <c r="J38" s="15" t="s">
        <v>82</v>
      </c>
      <c r="K38" s="74">
        <f>K9-K27</f>
        <v>0</v>
      </c>
    </row>
    <row r="39" spans="1:11" x14ac:dyDescent="0.25">
      <c r="J39" s="15" t="s">
        <v>88</v>
      </c>
      <c r="K39" s="26">
        <f>K10-K28</f>
        <v>0.46000000000003638</v>
      </c>
    </row>
    <row r="40" spans="1:11" x14ac:dyDescent="0.25">
      <c r="B40" s="24">
        <f>SUM(B33:B39)</f>
        <v>-0.49000000000455657</v>
      </c>
      <c r="E40" s="24">
        <f>SUM(E33:E39)</f>
        <v>0.43000000012398232</v>
      </c>
      <c r="K40" s="24">
        <f>SUM(K33:K39)</f>
        <v>0.29999999998995008</v>
      </c>
    </row>
  </sheetData>
  <pageMargins left="0.7" right="0.7" top="0.75" bottom="0.75" header="0.3" footer="0.3"/>
  <pageSetup orientation="portrait" horizontalDpi="1200" verticalDpi="1200" r:id="rId4"/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149"/>
  <sheetViews>
    <sheetView topLeftCell="Q1" workbookViewId="0">
      <pane ySplit="4" topLeftCell="A32" activePane="bottomLeft" state="frozen"/>
      <selection pane="bottomLeft" activeCell="O57" sqref="O57"/>
    </sheetView>
  </sheetViews>
  <sheetFormatPr defaultRowHeight="15" outlineLevelCol="2" x14ac:dyDescent="0.25"/>
  <cols>
    <col min="1" max="1" width="12.28515625" bestFit="1" customWidth="1"/>
    <col min="2" max="2" width="29.140625" style="42" bestFit="1" customWidth="1"/>
    <col min="3" max="5" width="29.140625" style="42" customWidth="1" outlineLevel="1"/>
    <col min="6" max="6" width="16.85546875" bestFit="1" customWidth="1"/>
    <col min="7" max="7" width="14.5703125" bestFit="1" customWidth="1"/>
    <col min="8" max="8" width="11.5703125" style="15" bestFit="1" customWidth="1" outlineLevel="1"/>
    <col min="9" max="9" width="11.7109375" style="15" bestFit="1" customWidth="1" outlineLevel="1"/>
    <col min="10" max="10" width="13.28515625" style="15" bestFit="1" customWidth="1" outlineLevel="1"/>
    <col min="11" max="11" width="13.28515625" style="15" bestFit="1" customWidth="1"/>
    <col min="12" max="12" width="15.85546875" customWidth="1"/>
    <col min="13" max="15" width="9.140625" customWidth="1" outlineLevel="1"/>
    <col min="17" max="17" width="2.42578125" customWidth="1"/>
    <col min="18" max="18" width="21.5703125" style="37" customWidth="1"/>
    <col min="19" max="19" width="5.140625" bestFit="1" customWidth="1"/>
    <col min="20" max="22" width="12.28515625" bestFit="1" customWidth="1" outlineLevel="1"/>
    <col min="23" max="23" width="9.140625" customWidth="1" outlineLevel="1"/>
    <col min="24" max="24" width="2.42578125" customWidth="1"/>
    <col min="25" max="25" width="14.85546875" customWidth="1" outlineLevel="2"/>
    <col min="26" max="26" width="14.5703125" customWidth="1" outlineLevel="2"/>
    <col min="27" max="27" width="12.28515625" style="15" bestFit="1" customWidth="1" outlineLevel="1"/>
    <col min="28" max="28" width="12.42578125" style="15" bestFit="1" customWidth="1" outlineLevel="1"/>
    <col min="29" max="29" width="14" style="15" bestFit="1" customWidth="1" outlineLevel="1"/>
    <col min="30" max="30" width="14" style="15" bestFit="1" customWidth="1"/>
    <col min="31" max="31" width="2.42578125" customWidth="1"/>
    <col min="33" max="34" width="11.28515625" style="42" bestFit="1" customWidth="1"/>
    <col min="35" max="35" width="11.5703125" style="42" bestFit="1" customWidth="1"/>
    <col min="36" max="36" width="12.28515625" style="4" bestFit="1" customWidth="1"/>
    <col min="37" max="37" width="18.5703125" customWidth="1"/>
    <col min="39" max="39" width="11.28515625" bestFit="1" customWidth="1"/>
  </cols>
  <sheetData>
    <row r="1" spans="1:37" x14ac:dyDescent="0.25">
      <c r="R1" s="33" t="s">
        <v>107</v>
      </c>
      <c r="AF1" s="22"/>
      <c r="AG1" s="41"/>
      <c r="AH1" s="41"/>
      <c r="AI1" s="41"/>
    </row>
    <row r="2" spans="1:37" x14ac:dyDescent="0.25">
      <c r="B2" s="42" t="s">
        <v>109</v>
      </c>
      <c r="R2" s="20"/>
      <c r="Y2" t="s">
        <v>99</v>
      </c>
      <c r="AF2" s="23" t="s">
        <v>102</v>
      </c>
    </row>
    <row r="3" spans="1:37" x14ac:dyDescent="0.25">
      <c r="C3" s="62" t="s">
        <v>111</v>
      </c>
      <c r="D3" s="62"/>
      <c r="E3" s="62"/>
      <c r="F3" s="9" t="s">
        <v>77</v>
      </c>
      <c r="H3" s="82" t="s">
        <v>76</v>
      </c>
      <c r="M3" s="12" t="s">
        <v>96</v>
      </c>
      <c r="R3" s="20"/>
      <c r="T3" s="17" t="s">
        <v>100</v>
      </c>
      <c r="U3" s="15"/>
      <c r="V3" s="15"/>
      <c r="W3" s="15"/>
      <c r="Y3" s="9" t="s">
        <v>101</v>
      </c>
      <c r="AA3" s="82" t="s">
        <v>76</v>
      </c>
      <c r="AE3" s="20"/>
    </row>
    <row r="4" spans="1:37" ht="15.75" customHeight="1" x14ac:dyDescent="0.25">
      <c r="C4" s="21" t="s">
        <v>83</v>
      </c>
      <c r="D4" s="21" t="s">
        <v>84</v>
      </c>
      <c r="E4" s="21" t="s">
        <v>85</v>
      </c>
      <c r="F4" s="9" t="s">
        <v>72</v>
      </c>
      <c r="G4" s="9" t="s">
        <v>73</v>
      </c>
      <c r="H4" s="15" t="s">
        <v>83</v>
      </c>
      <c r="I4" s="15" t="s">
        <v>84</v>
      </c>
      <c r="J4" s="15" t="s">
        <v>85</v>
      </c>
      <c r="K4" s="15" t="s">
        <v>61</v>
      </c>
      <c r="M4" s="10" t="s">
        <v>83</v>
      </c>
      <c r="N4" s="10" t="s">
        <v>84</v>
      </c>
      <c r="O4" s="10" t="s">
        <v>85</v>
      </c>
      <c r="P4" s="17" t="s">
        <v>98</v>
      </c>
      <c r="R4" s="34" t="s">
        <v>97</v>
      </c>
      <c r="T4" s="10" t="s">
        <v>83</v>
      </c>
      <c r="U4" s="10" t="s">
        <v>84</v>
      </c>
      <c r="V4" s="10" t="s">
        <v>85</v>
      </c>
      <c r="Y4" s="9" t="s">
        <v>72</v>
      </c>
      <c r="Z4" s="9" t="s">
        <v>73</v>
      </c>
      <c r="AA4" s="15" t="s">
        <v>83</v>
      </c>
      <c r="AB4" s="15" t="s">
        <v>84</v>
      </c>
      <c r="AC4" s="15" t="s">
        <v>85</v>
      </c>
      <c r="AD4" s="15" t="s">
        <v>61</v>
      </c>
      <c r="AF4" s="15" t="s">
        <v>72</v>
      </c>
      <c r="AG4" s="21" t="s">
        <v>83</v>
      </c>
      <c r="AH4" s="21" t="s">
        <v>84</v>
      </c>
      <c r="AI4" s="21" t="s">
        <v>85</v>
      </c>
    </row>
    <row r="5" spans="1:37" x14ac:dyDescent="0.25">
      <c r="A5" s="16">
        <f t="shared" ref="A5:A36" si="0">K5-B5</f>
        <v>0</v>
      </c>
      <c r="B5" s="42">
        <v>2463.46</v>
      </c>
      <c r="F5" t="s">
        <v>79</v>
      </c>
      <c r="G5">
        <v>2017</v>
      </c>
      <c r="J5" s="15">
        <v>2463.46</v>
      </c>
      <c r="K5" s="15">
        <v>2463.46</v>
      </c>
      <c r="M5" s="14">
        <f t="shared" ref="M5:M28" si="1">IF($G5="","",H5/$K5)</f>
        <v>0</v>
      </c>
      <c r="N5" s="14">
        <f t="shared" ref="N5:O5" si="2">IF($G5="","",I5/$K5)</f>
        <v>0</v>
      </c>
      <c r="O5" s="14">
        <f t="shared" si="2"/>
        <v>1</v>
      </c>
      <c r="P5" s="17" cm="1">
        <f t="array" ref="P5">IFERROR(IF(SUM(ABS(M5:O5))&gt;0,SUM(L5:O5)-1,0),0)</f>
        <v>0</v>
      </c>
      <c r="R5" s="35">
        <v>-2197</v>
      </c>
      <c r="T5" s="16">
        <f>$R5*M5</f>
        <v>0</v>
      </c>
      <c r="U5" s="16">
        <f>$R5*N5</f>
        <v>0</v>
      </c>
      <c r="V5" s="16">
        <f>$R5*O5</f>
        <v>-2197</v>
      </c>
      <c r="W5" s="19">
        <f>SUM(T5:V5)-R5</f>
        <v>0</v>
      </c>
      <c r="Y5" t="s">
        <v>79</v>
      </c>
      <c r="Z5">
        <v>2017</v>
      </c>
      <c r="AC5" s="15">
        <v>-5521.26</v>
      </c>
      <c r="AD5" s="15">
        <v>-5521.26</v>
      </c>
    </row>
    <row r="6" spans="1:37" x14ac:dyDescent="0.25">
      <c r="A6" s="16">
        <f t="shared" si="0"/>
        <v>0</v>
      </c>
      <c r="B6" s="42">
        <v>121086.56</v>
      </c>
      <c r="F6" t="s">
        <v>79</v>
      </c>
      <c r="G6">
        <v>2019</v>
      </c>
      <c r="J6" s="15">
        <v>121086.56</v>
      </c>
      <c r="K6" s="15">
        <v>121086.56</v>
      </c>
      <c r="M6" s="14">
        <f t="shared" si="1"/>
        <v>0</v>
      </c>
      <c r="N6" s="14">
        <f t="shared" ref="N6:N28" si="3">IF($G6="","",I6/$K6)</f>
        <v>0</v>
      </c>
      <c r="O6" s="14">
        <f t="shared" ref="O6:O28" si="4">IF($G6="","",J6/$K6)</f>
        <v>1</v>
      </c>
      <c r="P6" s="17" cm="1">
        <f t="array" ref="P6">IFERROR(IF(SUM(ABS(M6:O6))&gt;0,SUM(L6:O6)-1,0),0)</f>
        <v>0</v>
      </c>
      <c r="R6" s="35">
        <v>-60005</v>
      </c>
      <c r="T6" s="16">
        <f t="shared" ref="T6:T7" si="5">$R6*M6</f>
        <v>0</v>
      </c>
      <c r="U6" s="16">
        <f t="shared" ref="U6:U7" si="6">$R6*N6</f>
        <v>0</v>
      </c>
      <c r="V6" s="16">
        <f t="shared" ref="V6:V7" si="7">$R6*O6</f>
        <v>-60005</v>
      </c>
      <c r="W6" s="19">
        <f t="shared" ref="W6:W13" si="8">SUM(T6:V6)-R6</f>
        <v>0</v>
      </c>
      <c r="Y6" t="s">
        <v>79</v>
      </c>
      <c r="Z6">
        <v>2019</v>
      </c>
      <c r="AC6" s="15">
        <v>-196857.97</v>
      </c>
      <c r="AD6" s="15">
        <v>-196857.97</v>
      </c>
    </row>
    <row r="7" spans="1:37" x14ac:dyDescent="0.25">
      <c r="A7" s="16">
        <f t="shared" si="0"/>
        <v>0</v>
      </c>
      <c r="B7" s="42">
        <v>19769.82</v>
      </c>
      <c r="F7" t="s">
        <v>79</v>
      </c>
      <c r="G7">
        <v>2020</v>
      </c>
      <c r="J7" s="15">
        <v>19769.82</v>
      </c>
      <c r="K7" s="15">
        <v>19769.82</v>
      </c>
      <c r="M7" s="14">
        <f t="shared" si="1"/>
        <v>0</v>
      </c>
      <c r="N7" s="14">
        <f t="shared" si="3"/>
        <v>0</v>
      </c>
      <c r="O7" s="14">
        <f t="shared" si="4"/>
        <v>1</v>
      </c>
      <c r="P7" s="17" cm="1">
        <f t="array" ref="P7">IFERROR(IF(SUM(ABS(M7:O7))&gt;0,SUM(L7:O7)-1,0),0)</f>
        <v>0</v>
      </c>
      <c r="R7" s="35">
        <v>-5878</v>
      </c>
      <c r="T7" s="16">
        <f t="shared" si="5"/>
        <v>0</v>
      </c>
      <c r="U7" s="16">
        <f t="shared" si="6"/>
        <v>0</v>
      </c>
      <c r="V7" s="16">
        <f t="shared" si="7"/>
        <v>-5878</v>
      </c>
      <c r="W7" s="25">
        <f>SUM(T7:V7)-R7</f>
        <v>0</v>
      </c>
      <c r="Y7" t="s">
        <v>79</v>
      </c>
      <c r="Z7">
        <v>2020</v>
      </c>
      <c r="AC7" s="15">
        <v>-27192.54</v>
      </c>
      <c r="AD7" s="15">
        <v>-27192.54</v>
      </c>
    </row>
    <row r="8" spans="1:37" s="11" customFormat="1" x14ac:dyDescent="0.25">
      <c r="A8" s="16">
        <f t="shared" si="0"/>
        <v>0</v>
      </c>
      <c r="B8" s="55">
        <f>SUM(B5:B7)</f>
        <v>143319.84</v>
      </c>
      <c r="C8" s="61"/>
      <c r="D8" s="61"/>
      <c r="E8" s="61"/>
      <c r="F8" s="11" t="s">
        <v>89</v>
      </c>
      <c r="H8" s="72"/>
      <c r="I8" s="72"/>
      <c r="J8" s="72">
        <v>143319.84</v>
      </c>
      <c r="K8" s="72">
        <v>143319.84</v>
      </c>
      <c r="M8" s="27" t="str">
        <f t="shared" si="1"/>
        <v/>
      </c>
      <c r="N8" s="27" t="str">
        <f t="shared" si="3"/>
        <v/>
      </c>
      <c r="O8" s="27" t="str">
        <f t="shared" si="4"/>
        <v/>
      </c>
      <c r="P8" s="28" cm="1">
        <f t="array" ref="P8">IFERROR(IF(SUM(ABS(M8:O8))&gt;0,SUM(L8:O8)-1,0),0)</f>
        <v>0</v>
      </c>
      <c r="R8" s="38">
        <v>-68080</v>
      </c>
      <c r="T8" s="29">
        <f>SUBTOTAL(9,T5:T7)</f>
        <v>0</v>
      </c>
      <c r="U8" s="29">
        <f t="shared" ref="U8:V8" si="9">SUBTOTAL(9,U5:U7)</f>
        <v>0</v>
      </c>
      <c r="V8" s="29">
        <f t="shared" si="9"/>
        <v>-68080</v>
      </c>
      <c r="W8" s="30">
        <f t="shared" si="8"/>
        <v>0</v>
      </c>
      <c r="Y8" s="11" t="s">
        <v>89</v>
      </c>
      <c r="AA8" s="72"/>
      <c r="AB8" s="72"/>
      <c r="AC8" s="72">
        <v>-229571.77000000002</v>
      </c>
      <c r="AD8" s="72">
        <v>-229571.77000000002</v>
      </c>
      <c r="AF8" s="11" t="str">
        <f>Y7</f>
        <v>391100</v>
      </c>
      <c r="AG8" s="43">
        <f>ROUND(T8-AA8,2)</f>
        <v>0</v>
      </c>
      <c r="AH8" s="43">
        <f t="shared" ref="AH8" si="10">ROUND(U8-AB8,2)</f>
        <v>0</v>
      </c>
      <c r="AI8" s="43">
        <f t="shared" ref="AI8" si="11">ROUND(V8-AC8,2)</f>
        <v>161491.76999999999</v>
      </c>
      <c r="AJ8" s="19">
        <f>AD8+SUM(AG8:AI8)-R8</f>
        <v>0</v>
      </c>
      <c r="AK8" s="26">
        <f>SUM(AG8:AI8)</f>
        <v>161491.76999999999</v>
      </c>
    </row>
    <row r="9" spans="1:37" x14ac:dyDescent="0.25">
      <c r="A9" s="16">
        <f t="shared" si="0"/>
        <v>0</v>
      </c>
      <c r="B9" s="42">
        <v>20449.62</v>
      </c>
      <c r="F9" t="s">
        <v>86</v>
      </c>
      <c r="G9">
        <v>2004</v>
      </c>
      <c r="J9" s="15">
        <v>20449.62</v>
      </c>
      <c r="K9" s="15">
        <v>20449.62</v>
      </c>
      <c r="M9" s="14">
        <f t="shared" si="1"/>
        <v>0</v>
      </c>
      <c r="N9" s="14">
        <f t="shared" si="3"/>
        <v>0</v>
      </c>
      <c r="O9" s="14">
        <f t="shared" si="4"/>
        <v>1</v>
      </c>
      <c r="P9" s="17" cm="1">
        <f t="array" ref="P9">IFERROR(IF(SUM(ABS(M9:O9))&gt;0,SUM(L9:O9)-1,0),0)</f>
        <v>0</v>
      </c>
      <c r="R9" s="35">
        <v>-14313</v>
      </c>
      <c r="T9" s="16">
        <f t="shared" ref="T9:T13" si="12">$R9*M9</f>
        <v>0</v>
      </c>
      <c r="U9" s="16">
        <f t="shared" ref="U9:U13" si="13">$R9*N9</f>
        <v>0</v>
      </c>
      <c r="V9" s="16">
        <f t="shared" ref="V9:V13" si="14">$R9*O9</f>
        <v>-14313</v>
      </c>
      <c r="W9" s="19">
        <f t="shared" si="8"/>
        <v>0</v>
      </c>
      <c r="Y9" t="s">
        <v>86</v>
      </c>
      <c r="Z9">
        <v>2004</v>
      </c>
      <c r="AC9" s="15">
        <v>-7350.54</v>
      </c>
      <c r="AD9" s="15">
        <v>-7350.54</v>
      </c>
    </row>
    <row r="10" spans="1:37" x14ac:dyDescent="0.25">
      <c r="A10" s="16">
        <f t="shared" si="0"/>
        <v>0</v>
      </c>
      <c r="B10" s="42">
        <v>597.5</v>
      </c>
      <c r="F10" t="s">
        <v>86</v>
      </c>
      <c r="G10">
        <v>2005</v>
      </c>
      <c r="J10" s="15">
        <v>597.5</v>
      </c>
      <c r="K10" s="15">
        <v>597.5</v>
      </c>
      <c r="M10" s="14">
        <f t="shared" si="1"/>
        <v>0</v>
      </c>
      <c r="N10" s="14">
        <f t="shared" si="3"/>
        <v>0</v>
      </c>
      <c r="O10" s="14">
        <f t="shared" si="4"/>
        <v>1</v>
      </c>
      <c r="P10" s="17" cm="1">
        <f t="array" ref="P10">IFERROR(IF(SUM(ABS(M10:O10))&gt;0,SUM(L10:O10)-1,0),0)</f>
        <v>0</v>
      </c>
      <c r="R10" s="35">
        <v>-394</v>
      </c>
      <c r="T10" s="16">
        <f t="shared" si="12"/>
        <v>0</v>
      </c>
      <c r="U10" s="16">
        <f t="shared" si="13"/>
        <v>0</v>
      </c>
      <c r="V10" s="16">
        <f t="shared" si="14"/>
        <v>-394</v>
      </c>
      <c r="W10" s="19">
        <f t="shared" si="8"/>
        <v>0</v>
      </c>
      <c r="Y10" t="s">
        <v>86</v>
      </c>
      <c r="Z10">
        <v>2005</v>
      </c>
      <c r="AC10" s="15">
        <v>-198.93</v>
      </c>
      <c r="AD10" s="15">
        <v>-198.93</v>
      </c>
    </row>
    <row r="11" spans="1:37" x14ac:dyDescent="0.25">
      <c r="A11" s="16">
        <f t="shared" si="0"/>
        <v>0</v>
      </c>
      <c r="B11" s="42">
        <v>39536.69</v>
      </c>
      <c r="F11" t="s">
        <v>86</v>
      </c>
      <c r="G11">
        <v>2006</v>
      </c>
      <c r="J11" s="15">
        <v>39536.69</v>
      </c>
      <c r="K11" s="15">
        <v>39536.69</v>
      </c>
      <c r="M11" s="14">
        <f t="shared" si="1"/>
        <v>0</v>
      </c>
      <c r="N11" s="14">
        <f t="shared" si="3"/>
        <v>0</v>
      </c>
      <c r="O11" s="14">
        <f t="shared" si="4"/>
        <v>1</v>
      </c>
      <c r="P11" s="17" cm="1">
        <f t="array" ref="P11">IFERROR(IF(SUM(ABS(M11:O11))&gt;0,SUM(L11:O11)-1,0),0)</f>
        <v>0</v>
      </c>
      <c r="R11" s="35">
        <v>-24511</v>
      </c>
      <c r="T11" s="16">
        <f t="shared" si="12"/>
        <v>0</v>
      </c>
      <c r="U11" s="16">
        <f t="shared" si="13"/>
        <v>0</v>
      </c>
      <c r="V11" s="16">
        <f t="shared" si="14"/>
        <v>-24511</v>
      </c>
      <c r="W11" s="19">
        <f t="shared" si="8"/>
        <v>0</v>
      </c>
      <c r="Y11" t="s">
        <v>86</v>
      </c>
      <c r="Z11">
        <v>2006</v>
      </c>
      <c r="AC11" s="15">
        <v>-12253.91</v>
      </c>
      <c r="AD11" s="15">
        <v>-12253.91</v>
      </c>
    </row>
    <row r="12" spans="1:37" x14ac:dyDescent="0.25">
      <c r="A12" s="16">
        <f t="shared" si="0"/>
        <v>0</v>
      </c>
      <c r="B12" s="42">
        <v>3888.34</v>
      </c>
      <c r="F12" t="s">
        <v>86</v>
      </c>
      <c r="G12">
        <v>2015</v>
      </c>
      <c r="J12" s="15">
        <v>3888.34</v>
      </c>
      <c r="K12" s="15">
        <v>3888.34</v>
      </c>
      <c r="M12" s="14">
        <f t="shared" si="1"/>
        <v>0</v>
      </c>
      <c r="N12" s="14">
        <f t="shared" si="3"/>
        <v>0</v>
      </c>
      <c r="O12" s="14">
        <f t="shared" si="4"/>
        <v>1</v>
      </c>
      <c r="P12" s="17" cm="1">
        <f t="array" ref="P12">IFERROR(IF(SUM(ABS(M12:O12))&gt;0,SUM(L12:O12)-1,0),0)</f>
        <v>0</v>
      </c>
      <c r="R12" s="35">
        <v>-1011</v>
      </c>
      <c r="T12" s="16">
        <f t="shared" si="12"/>
        <v>0</v>
      </c>
      <c r="U12" s="16">
        <f t="shared" si="13"/>
        <v>0</v>
      </c>
      <c r="V12" s="16">
        <f t="shared" si="14"/>
        <v>-1011</v>
      </c>
      <c r="W12" s="19">
        <f t="shared" si="8"/>
        <v>0</v>
      </c>
      <c r="Y12" t="s">
        <v>86</v>
      </c>
      <c r="Z12">
        <v>2015</v>
      </c>
      <c r="AC12" s="15">
        <v>-625.72</v>
      </c>
      <c r="AD12" s="15">
        <v>-625.72</v>
      </c>
    </row>
    <row r="13" spans="1:37" x14ac:dyDescent="0.25">
      <c r="A13" s="16">
        <f t="shared" si="0"/>
        <v>0</v>
      </c>
      <c r="B13" s="42">
        <v>157881</v>
      </c>
      <c r="F13" t="s">
        <v>86</v>
      </c>
      <c r="G13">
        <v>2017</v>
      </c>
      <c r="J13" s="15">
        <v>157881</v>
      </c>
      <c r="K13" s="15">
        <v>157881</v>
      </c>
      <c r="M13" s="14">
        <f t="shared" si="1"/>
        <v>0</v>
      </c>
      <c r="N13" s="14">
        <f t="shared" si="3"/>
        <v>0</v>
      </c>
      <c r="O13" s="14">
        <f t="shared" si="4"/>
        <v>1</v>
      </c>
      <c r="P13" s="17" cm="1">
        <f t="array" ref="P13">IFERROR(IF(SUM(ABS(M13:O13))&gt;0,SUM(L13:O13)-1,0),0)</f>
        <v>0</v>
      </c>
      <c r="R13" s="35">
        <v>-3157</v>
      </c>
      <c r="T13" s="16">
        <f t="shared" si="12"/>
        <v>0</v>
      </c>
      <c r="U13" s="16">
        <f t="shared" si="13"/>
        <v>0</v>
      </c>
      <c r="V13" s="16">
        <f t="shared" si="14"/>
        <v>-3157</v>
      </c>
      <c r="W13" s="19">
        <f t="shared" si="8"/>
        <v>0</v>
      </c>
      <c r="Y13" t="s">
        <v>86</v>
      </c>
      <c r="Z13">
        <v>2017</v>
      </c>
      <c r="AC13" s="15">
        <v>-19707.099999999999</v>
      </c>
      <c r="AD13" s="15">
        <v>-19707.099999999999</v>
      </c>
    </row>
    <row r="14" spans="1:37" s="11" customFormat="1" x14ac:dyDescent="0.25">
      <c r="A14" s="16">
        <f t="shared" si="0"/>
        <v>0</v>
      </c>
      <c r="B14" s="56">
        <v>222353.15</v>
      </c>
      <c r="C14" s="56"/>
      <c r="D14" s="56"/>
      <c r="E14" s="56"/>
      <c r="F14" s="11" t="s">
        <v>93</v>
      </c>
      <c r="H14" s="72"/>
      <c r="I14" s="72"/>
      <c r="J14" s="72">
        <v>222353.15</v>
      </c>
      <c r="K14" s="72">
        <v>222353.15</v>
      </c>
      <c r="M14" s="27" t="str">
        <f t="shared" si="1"/>
        <v/>
      </c>
      <c r="N14" s="27" t="str">
        <f t="shared" si="3"/>
        <v/>
      </c>
      <c r="O14" s="27" t="str">
        <f t="shared" si="4"/>
        <v/>
      </c>
      <c r="P14" s="28" cm="1">
        <f t="array" ref="P14">IFERROR(IF(SUM(ABS(M14:O14))&gt;0,SUM(L14:O14)-1,0),0)</f>
        <v>0</v>
      </c>
      <c r="R14" s="38">
        <v>-43386.2</v>
      </c>
      <c r="T14" s="29">
        <f>SUBTOTAL(9,T9:T13)</f>
        <v>0</v>
      </c>
      <c r="U14" s="29">
        <f t="shared" ref="U14:V14" si="15">SUBTOTAL(9,U9:U13)</f>
        <v>0</v>
      </c>
      <c r="V14" s="29">
        <f t="shared" si="15"/>
        <v>-43386</v>
      </c>
      <c r="W14" s="23">
        <f>SUM(T14:V14)-R14</f>
        <v>0.19999999999708962</v>
      </c>
      <c r="Y14" s="11" t="s">
        <v>93</v>
      </c>
      <c r="AA14" s="72"/>
      <c r="AB14" s="72"/>
      <c r="AC14" s="72">
        <v>-40136.199999999997</v>
      </c>
      <c r="AD14" s="72">
        <v>-40136.199999999997</v>
      </c>
      <c r="AF14" s="11" t="str">
        <f>Y13</f>
        <v>393000</v>
      </c>
      <c r="AG14" s="43">
        <f>ROUND(T14-AA14,2)</f>
        <v>0</v>
      </c>
      <c r="AH14" s="43">
        <f t="shared" ref="AH14" si="16">ROUND(U14-AB14,2)</f>
        <v>0</v>
      </c>
      <c r="AI14" s="43">
        <f t="shared" ref="AI14" si="17">ROUND(V14-AC14,2)</f>
        <v>-3249.8</v>
      </c>
      <c r="AJ14" s="19">
        <f>AD14+SUM(AG14:AI14)-R14</f>
        <v>0.19999999999708962</v>
      </c>
      <c r="AK14" s="26">
        <f>SUM(AG14:AI14)</f>
        <v>-3249.8</v>
      </c>
    </row>
    <row r="15" spans="1:37" x14ac:dyDescent="0.25">
      <c r="A15" s="16">
        <f t="shared" si="0"/>
        <v>0</v>
      </c>
      <c r="B15" s="42">
        <v>3192.99</v>
      </c>
      <c r="F15" t="s">
        <v>80</v>
      </c>
      <c r="G15">
        <v>2002</v>
      </c>
      <c r="H15" s="15">
        <v>718.4</v>
      </c>
      <c r="I15" s="15">
        <v>761.75</v>
      </c>
      <c r="J15" s="15">
        <v>1712.84</v>
      </c>
      <c r="K15" s="15">
        <v>3192.99</v>
      </c>
      <c r="M15" s="14">
        <f t="shared" si="1"/>
        <v>0.22499287501683377</v>
      </c>
      <c r="N15" s="14">
        <f t="shared" si="3"/>
        <v>0.23856949129186125</v>
      </c>
      <c r="O15" s="14">
        <f t="shared" si="4"/>
        <v>0.53643763369130504</v>
      </c>
      <c r="P15" s="17" cm="1">
        <f t="array" ref="P15">IFERROR(IF(SUM(ABS(M15:O15))&gt;0,SUM(L15:O15)-1,0),0)</f>
        <v>0</v>
      </c>
      <c r="R15" s="20">
        <v>-3113</v>
      </c>
      <c r="T15" s="16">
        <f t="shared" ref="T15:T31" si="18">$R15*M15</f>
        <v>-700.40281992740347</v>
      </c>
      <c r="U15" s="16">
        <f t="shared" ref="U15:U31" si="19">$R15*N15</f>
        <v>-742.66682639156409</v>
      </c>
      <c r="V15" s="16">
        <f t="shared" ref="V15:V31" si="20">$R15*O15</f>
        <v>-1669.9303536810326</v>
      </c>
      <c r="W15" s="19">
        <f t="shared" ref="W15:W31" si="21">SUM(T15:V15)-R15</f>
        <v>0</v>
      </c>
      <c r="Y15" t="s">
        <v>80</v>
      </c>
      <c r="Z15">
        <v>2002</v>
      </c>
      <c r="AA15" s="15">
        <v>-717.64</v>
      </c>
      <c r="AB15" s="15">
        <v>-735.16</v>
      </c>
      <c r="AC15" s="15">
        <v>-1654.91</v>
      </c>
      <c r="AD15" s="15">
        <v>-3107.71</v>
      </c>
    </row>
    <row r="16" spans="1:37" x14ac:dyDescent="0.25">
      <c r="A16" s="16">
        <f t="shared" si="0"/>
        <v>0</v>
      </c>
      <c r="B16" s="42">
        <v>283542.01</v>
      </c>
      <c r="F16" t="s">
        <v>80</v>
      </c>
      <c r="G16">
        <v>2003</v>
      </c>
      <c r="H16" s="15">
        <v>63794.81</v>
      </c>
      <c r="I16" s="15">
        <v>67644.67</v>
      </c>
      <c r="J16" s="15">
        <v>152102.53</v>
      </c>
      <c r="K16" s="15">
        <v>283542.01</v>
      </c>
      <c r="M16" s="14">
        <f t="shared" si="1"/>
        <v>0.22499244468218305</v>
      </c>
      <c r="N16" s="14">
        <f t="shared" si="3"/>
        <v>0.23857018577247158</v>
      </c>
      <c r="O16" s="14">
        <f t="shared" si="4"/>
        <v>0.53643736954534527</v>
      </c>
      <c r="P16" s="17" cm="1">
        <f t="array" ref="P16">IFERROR(IF(SUM(ABS(M16:O16))&gt;0,SUM(L16:O16)-1,0),0)</f>
        <v>-1.1102230246251565E-16</v>
      </c>
      <c r="R16" s="20">
        <v>-262304</v>
      </c>
      <c r="T16" s="16">
        <f t="shared" si="18"/>
        <v>-59016.41820991534</v>
      </c>
      <c r="U16" s="16">
        <f t="shared" si="19"/>
        <v>-62577.914008862383</v>
      </c>
      <c r="V16" s="16">
        <f t="shared" si="20"/>
        <v>-140709.66778122223</v>
      </c>
      <c r="W16" s="19">
        <f t="shared" si="21"/>
        <v>0</v>
      </c>
      <c r="Y16" t="s">
        <v>80</v>
      </c>
      <c r="Z16">
        <v>2003</v>
      </c>
      <c r="AA16" s="15">
        <v>-63198.74</v>
      </c>
      <c r="AB16" s="15">
        <v>-60763.05</v>
      </c>
      <c r="AC16" s="15">
        <v>-137071.18</v>
      </c>
      <c r="AD16" s="15">
        <v>-261032.97</v>
      </c>
    </row>
    <row r="17" spans="1:37" x14ac:dyDescent="0.25">
      <c r="A17" s="16">
        <f t="shared" si="0"/>
        <v>0</v>
      </c>
      <c r="B17" s="42">
        <v>119555.68</v>
      </c>
      <c r="F17" t="s">
        <v>80</v>
      </c>
      <c r="G17">
        <v>2004</v>
      </c>
      <c r="H17" s="15">
        <v>102536.81</v>
      </c>
      <c r="I17" s="15">
        <v>7147.12</v>
      </c>
      <c r="J17" s="15">
        <v>9871.75</v>
      </c>
      <c r="K17" s="15">
        <v>119555.68</v>
      </c>
      <c r="M17" s="14">
        <f t="shared" si="1"/>
        <v>0.85764900504936281</v>
      </c>
      <c r="N17" s="14">
        <f t="shared" si="3"/>
        <v>5.9780681269179348E-2</v>
      </c>
      <c r="O17" s="14">
        <f t="shared" si="4"/>
        <v>8.2570313681457883E-2</v>
      </c>
      <c r="P17" s="17" cm="1">
        <f t="array" ref="P17">IFERROR(IF(SUM(ABS(M17:O17))&gt;0,SUM(L17:O17)-1,0),0)</f>
        <v>0</v>
      </c>
      <c r="R17" s="20">
        <v>-104622</v>
      </c>
      <c r="T17" s="16">
        <f t="shared" si="18"/>
        <v>-89728.954206274429</v>
      </c>
      <c r="U17" s="16">
        <f t="shared" si="19"/>
        <v>-6254.3744357440819</v>
      </c>
      <c r="V17" s="16">
        <f t="shared" si="20"/>
        <v>-8638.6713579814859</v>
      </c>
      <c r="W17" s="19">
        <f t="shared" si="21"/>
        <v>0</v>
      </c>
      <c r="Y17" t="s">
        <v>80</v>
      </c>
      <c r="Z17">
        <v>2004</v>
      </c>
      <c r="AA17" s="15">
        <v>-99929.41</v>
      </c>
      <c r="AB17" s="15">
        <v>-5968.8</v>
      </c>
      <c r="AC17" s="15">
        <v>-8287.0400000000009</v>
      </c>
      <c r="AD17" s="15">
        <v>-114185.25</v>
      </c>
    </row>
    <row r="18" spans="1:37" x14ac:dyDescent="0.25">
      <c r="A18" s="16">
        <f t="shared" si="0"/>
        <v>0</v>
      </c>
      <c r="B18" s="42">
        <v>99629.51</v>
      </c>
      <c r="F18" t="s">
        <v>80</v>
      </c>
      <c r="G18">
        <v>2005</v>
      </c>
      <c r="H18" s="15">
        <v>49.02</v>
      </c>
      <c r="I18" s="15">
        <v>46381.66</v>
      </c>
      <c r="J18" s="15">
        <v>53198.83</v>
      </c>
      <c r="K18" s="15">
        <v>99629.510000000009</v>
      </c>
      <c r="M18" s="14">
        <f t="shared" si="1"/>
        <v>4.9202289562600473E-4</v>
      </c>
      <c r="N18" s="14">
        <f t="shared" si="3"/>
        <v>0.46554138427459896</v>
      </c>
      <c r="O18" s="14">
        <f t="shared" si="4"/>
        <v>0.53396659282977499</v>
      </c>
      <c r="P18" s="17" cm="1">
        <f t="array" ref="P18">IFERROR(IF(SUM(ABS(M18:O18))&gt;0,SUM(L18:O18)-1,0),0)</f>
        <v>0</v>
      </c>
      <c r="R18" s="20">
        <v>-82203</v>
      </c>
      <c r="T18" s="16">
        <f t="shared" si="18"/>
        <v>-40.445758089144469</v>
      </c>
      <c r="U18" s="16">
        <f t="shared" si="19"/>
        <v>-38268.89841152486</v>
      </c>
      <c r="V18" s="16">
        <f t="shared" si="20"/>
        <v>-43893.655830385993</v>
      </c>
      <c r="W18" s="19">
        <f t="shared" si="21"/>
        <v>0</v>
      </c>
      <c r="Y18" t="s">
        <v>80</v>
      </c>
      <c r="Z18">
        <v>2005</v>
      </c>
      <c r="AA18" s="15">
        <v>-46.62</v>
      </c>
      <c r="AB18" s="15">
        <v>-35963.54</v>
      </c>
      <c r="AC18" s="15">
        <v>-41536.620000000003</v>
      </c>
      <c r="AD18" s="15">
        <v>-77546.78</v>
      </c>
    </row>
    <row r="19" spans="1:37" x14ac:dyDescent="0.25">
      <c r="A19" s="16">
        <f t="shared" si="0"/>
        <v>0</v>
      </c>
      <c r="B19" s="42">
        <v>54057.88</v>
      </c>
      <c r="F19" t="s">
        <v>80</v>
      </c>
      <c r="G19">
        <v>2006</v>
      </c>
      <c r="H19" s="15">
        <v>31650.240000000002</v>
      </c>
      <c r="I19" s="15">
        <v>22407.64</v>
      </c>
      <c r="K19" s="15">
        <v>54057.880000000005</v>
      </c>
      <c r="M19" s="14">
        <f t="shared" si="1"/>
        <v>0.58548799915941951</v>
      </c>
      <c r="N19" s="14">
        <f t="shared" si="3"/>
        <v>0.41451200084058043</v>
      </c>
      <c r="O19" s="14">
        <f t="shared" si="4"/>
        <v>0</v>
      </c>
      <c r="P19" s="17" cm="1">
        <f t="array" ref="P19">IFERROR(IF(SUM(ABS(M19:O19))&gt;0,SUM(L19:O19)-1,0),0)</f>
        <v>0</v>
      </c>
      <c r="R19" s="20">
        <v>-41899</v>
      </c>
      <c r="T19" s="16">
        <f t="shared" si="18"/>
        <v>-24531.361676780518</v>
      </c>
      <c r="U19" s="16">
        <f t="shared" si="19"/>
        <v>-17367.638323219478</v>
      </c>
      <c r="V19" s="16">
        <f t="shared" si="20"/>
        <v>0</v>
      </c>
      <c r="W19" s="19">
        <f t="shared" si="21"/>
        <v>0</v>
      </c>
      <c r="Y19" t="s">
        <v>80</v>
      </c>
      <c r="Z19">
        <v>2006</v>
      </c>
      <c r="AA19" s="15">
        <v>-29136.27</v>
      </c>
      <c r="AB19" s="15">
        <v>-16104.48</v>
      </c>
      <c r="AD19" s="15">
        <v>-45240.75</v>
      </c>
    </row>
    <row r="20" spans="1:37" x14ac:dyDescent="0.25">
      <c r="A20" s="16">
        <f t="shared" si="0"/>
        <v>0</v>
      </c>
      <c r="B20" s="42">
        <v>232351.79</v>
      </c>
      <c r="F20" t="s">
        <v>80</v>
      </c>
      <c r="G20">
        <v>2007</v>
      </c>
      <c r="I20" s="15">
        <v>52541.51</v>
      </c>
      <c r="J20" s="15">
        <v>179810.28</v>
      </c>
      <c r="K20" s="15">
        <v>232351.79</v>
      </c>
      <c r="M20" s="14">
        <f t="shared" si="1"/>
        <v>0</v>
      </c>
      <c r="N20" s="14">
        <f t="shared" si="3"/>
        <v>0.22612913806259036</v>
      </c>
      <c r="O20" s="14">
        <f t="shared" si="4"/>
        <v>0.77387086193740962</v>
      </c>
      <c r="P20" s="17" cm="1">
        <f t="array" ref="P20">IFERROR(IF(SUM(ABS(M20:O20))&gt;0,SUM(L20:O20)-1,0),0)</f>
        <v>0</v>
      </c>
      <c r="R20" s="20">
        <v>-168473</v>
      </c>
      <c r="T20" s="16">
        <f t="shared" si="18"/>
        <v>0</v>
      </c>
      <c r="U20" s="16">
        <f t="shared" si="19"/>
        <v>-38096.654276818786</v>
      </c>
      <c r="V20" s="16">
        <f t="shared" si="20"/>
        <v>-130376.34572318121</v>
      </c>
      <c r="W20" s="19">
        <f t="shared" si="21"/>
        <v>0</v>
      </c>
      <c r="Y20" t="s">
        <v>80</v>
      </c>
      <c r="Z20">
        <v>2007</v>
      </c>
      <c r="AB20" s="15">
        <v>-34928.879999999997</v>
      </c>
      <c r="AC20" s="15">
        <v>-120713.29</v>
      </c>
      <c r="AD20" s="15">
        <v>-155642.16999999998</v>
      </c>
    </row>
    <row r="21" spans="1:37" x14ac:dyDescent="0.25">
      <c r="A21" s="16">
        <f t="shared" si="0"/>
        <v>0</v>
      </c>
      <c r="B21" s="42">
        <v>99703.88</v>
      </c>
      <c r="F21" t="s">
        <v>80</v>
      </c>
      <c r="G21">
        <v>2008</v>
      </c>
      <c r="H21" s="15">
        <v>5149.3500000000004</v>
      </c>
      <c r="I21" s="15">
        <v>22622.15</v>
      </c>
      <c r="J21" s="15">
        <v>71932.38</v>
      </c>
      <c r="K21" s="15">
        <v>99703.88</v>
      </c>
      <c r="M21" s="14">
        <f t="shared" si="1"/>
        <v>5.1646435424579265E-2</v>
      </c>
      <c r="N21" s="14">
        <f t="shared" si="3"/>
        <v>0.22689337666698628</v>
      </c>
      <c r="O21" s="14">
        <f t="shared" si="4"/>
        <v>0.72146018790843447</v>
      </c>
      <c r="P21" s="17" cm="1">
        <f t="array" ref="P21">IFERROR(IF(SUM(ABS(M21:O21))&gt;0,SUM(L21:O21)-1,0),0)</f>
        <v>0</v>
      </c>
      <c r="R21" s="20">
        <v>-67307</v>
      </c>
      <c r="T21" s="16">
        <f t="shared" si="18"/>
        <v>-3476.1666291221568</v>
      </c>
      <c r="U21" s="16">
        <f t="shared" si="19"/>
        <v>-15271.512503324846</v>
      </c>
      <c r="V21" s="16">
        <f t="shared" si="20"/>
        <v>-48559.320867552997</v>
      </c>
      <c r="W21" s="19">
        <f t="shared" si="21"/>
        <v>0</v>
      </c>
      <c r="Y21" t="s">
        <v>80</v>
      </c>
      <c r="Z21">
        <v>2008</v>
      </c>
      <c r="AA21" s="15">
        <v>-4324.79</v>
      </c>
      <c r="AB21" s="15">
        <v>-13874.51</v>
      </c>
      <c r="AC21" s="15">
        <v>-44599.95</v>
      </c>
      <c r="AD21" s="15">
        <v>-62799.25</v>
      </c>
    </row>
    <row r="22" spans="1:37" x14ac:dyDescent="0.25">
      <c r="A22" s="16">
        <f t="shared" si="0"/>
        <v>0</v>
      </c>
      <c r="B22" s="42">
        <v>101469.46</v>
      </c>
      <c r="F22" t="s">
        <v>80</v>
      </c>
      <c r="G22">
        <v>2010</v>
      </c>
      <c r="H22" s="15">
        <v>14308.96</v>
      </c>
      <c r="I22" s="15">
        <v>13249.04</v>
      </c>
      <c r="J22" s="15">
        <v>73911.460000000006</v>
      </c>
      <c r="K22" s="15">
        <v>101469.46</v>
      </c>
      <c r="M22" s="14">
        <f t="shared" si="1"/>
        <v>0.14101740563121157</v>
      </c>
      <c r="N22" s="14">
        <f t="shared" si="3"/>
        <v>0.13057170108129088</v>
      </c>
      <c r="O22" s="14">
        <f t="shared" si="4"/>
        <v>0.72841089328749753</v>
      </c>
      <c r="P22" s="17" cm="1">
        <f t="array" ref="P22">IFERROR(IF(SUM(ABS(M22:O22))&gt;0,SUM(L22:O22)-1,0),0)</f>
        <v>0</v>
      </c>
      <c r="R22" s="20">
        <v>-58351</v>
      </c>
      <c r="T22" s="16">
        <f t="shared" si="18"/>
        <v>-8228.506635986827</v>
      </c>
      <c r="U22" s="16">
        <f t="shared" si="19"/>
        <v>-7618.9893297944036</v>
      </c>
      <c r="V22" s="16">
        <f t="shared" si="20"/>
        <v>-42503.504034218771</v>
      </c>
      <c r="W22" s="19">
        <f t="shared" si="21"/>
        <v>0</v>
      </c>
      <c r="Y22" t="s">
        <v>80</v>
      </c>
      <c r="Z22">
        <v>2010</v>
      </c>
      <c r="AA22" s="15">
        <v>-10530.29</v>
      </c>
      <c r="AB22" s="15">
        <v>-6842.67</v>
      </c>
      <c r="AC22" s="15">
        <v>-38643.39</v>
      </c>
      <c r="AD22" s="15">
        <v>-56016.35</v>
      </c>
    </row>
    <row r="23" spans="1:37" x14ac:dyDescent="0.25">
      <c r="A23" s="16">
        <f t="shared" si="0"/>
        <v>0</v>
      </c>
      <c r="B23" s="42">
        <v>27747.119999999999</v>
      </c>
      <c r="F23" t="s">
        <v>80</v>
      </c>
      <c r="G23">
        <v>2011</v>
      </c>
      <c r="I23" s="15">
        <v>7034.54</v>
      </c>
      <c r="J23" s="15">
        <v>20712.580000000002</v>
      </c>
      <c r="K23" s="15">
        <v>27747.120000000003</v>
      </c>
      <c r="M23" s="14">
        <f t="shared" si="1"/>
        <v>0</v>
      </c>
      <c r="N23" s="14">
        <f t="shared" si="3"/>
        <v>0.25352324853894742</v>
      </c>
      <c r="O23" s="14">
        <f t="shared" si="4"/>
        <v>0.74647675146105252</v>
      </c>
      <c r="P23" s="17" cm="1">
        <f t="array" ref="P23">IFERROR(IF(SUM(ABS(M23:O23))&gt;0,SUM(L23:O23)-1,0),0)</f>
        <v>0</v>
      </c>
      <c r="R23" s="20">
        <v>-14569</v>
      </c>
      <c r="T23" s="16">
        <f t="shared" si="18"/>
        <v>0</v>
      </c>
      <c r="U23" s="16">
        <f t="shared" si="19"/>
        <v>-3693.5802079639252</v>
      </c>
      <c r="V23" s="16">
        <f t="shared" si="20"/>
        <v>-10875.419792036075</v>
      </c>
      <c r="W23" s="19">
        <f t="shared" si="21"/>
        <v>0</v>
      </c>
      <c r="Y23" t="s">
        <v>80</v>
      </c>
      <c r="Z23">
        <v>2011</v>
      </c>
      <c r="AB23" s="15">
        <v>-3309.48</v>
      </c>
      <c r="AC23" s="15">
        <v>-9867.3799999999992</v>
      </c>
      <c r="AD23" s="15">
        <v>-13176.859999999999</v>
      </c>
    </row>
    <row r="24" spans="1:37" x14ac:dyDescent="0.25">
      <c r="A24" s="16">
        <f t="shared" si="0"/>
        <v>0</v>
      </c>
      <c r="B24" s="42">
        <v>257501.53</v>
      </c>
      <c r="F24" t="s">
        <v>80</v>
      </c>
      <c r="G24">
        <v>2012</v>
      </c>
      <c r="H24" s="15">
        <v>17961.98</v>
      </c>
      <c r="J24" s="15">
        <v>239539.55</v>
      </c>
      <c r="K24" s="15">
        <v>257501.53</v>
      </c>
      <c r="M24" s="14">
        <f t="shared" si="1"/>
        <v>6.9754847670225495E-2</v>
      </c>
      <c r="N24" s="14">
        <f t="shared" si="3"/>
        <v>0</v>
      </c>
      <c r="O24" s="14">
        <f t="shared" si="4"/>
        <v>0.93024515232977445</v>
      </c>
      <c r="P24" s="17" cm="1">
        <f t="array" ref="P24">IFERROR(IF(SUM(ABS(M24:O24))&gt;0,SUM(L24:O24)-1,0),0)</f>
        <v>0</v>
      </c>
      <c r="R24" s="20">
        <v>-122326</v>
      </c>
      <c r="T24" s="16">
        <f t="shared" si="18"/>
        <v>-8532.8314961080032</v>
      </c>
      <c r="U24" s="16">
        <f t="shared" si="19"/>
        <v>0</v>
      </c>
      <c r="V24" s="16">
        <f t="shared" si="20"/>
        <v>-113793.16850389198</v>
      </c>
      <c r="W24" s="19">
        <f t="shared" si="21"/>
        <v>0</v>
      </c>
      <c r="Y24" t="s">
        <v>80</v>
      </c>
      <c r="Z24">
        <v>2012</v>
      </c>
      <c r="AA24" s="15">
        <v>-11019.94</v>
      </c>
      <c r="AC24" s="15">
        <v>-103247.36</v>
      </c>
      <c r="AD24" s="15">
        <v>-114267.3</v>
      </c>
    </row>
    <row r="25" spans="1:37" x14ac:dyDescent="0.25">
      <c r="A25" s="16">
        <f t="shared" si="0"/>
        <v>0</v>
      </c>
      <c r="B25" s="42">
        <v>888283.21</v>
      </c>
      <c r="F25" t="s">
        <v>80</v>
      </c>
      <c r="G25">
        <v>2013</v>
      </c>
      <c r="J25" s="15">
        <v>888283.21</v>
      </c>
      <c r="K25" s="15">
        <v>888283.21</v>
      </c>
      <c r="M25" s="14">
        <f t="shared" si="1"/>
        <v>0</v>
      </c>
      <c r="N25" s="14">
        <f t="shared" si="3"/>
        <v>0</v>
      </c>
      <c r="O25" s="14">
        <f t="shared" si="4"/>
        <v>1</v>
      </c>
      <c r="P25" s="17" cm="1">
        <f t="array" ref="P25">IFERROR(IF(SUM(ABS(M25:O25))&gt;0,SUM(L25:O25)-1,0),0)</f>
        <v>0</v>
      </c>
      <c r="R25" s="20">
        <v>-377559</v>
      </c>
      <c r="T25" s="16">
        <f t="shared" si="18"/>
        <v>0</v>
      </c>
      <c r="U25" s="16">
        <f t="shared" si="19"/>
        <v>0</v>
      </c>
      <c r="V25" s="16">
        <f t="shared" si="20"/>
        <v>-377559</v>
      </c>
      <c r="W25" s="19">
        <f t="shared" si="21"/>
        <v>0</v>
      </c>
      <c r="Y25" t="s">
        <v>80</v>
      </c>
      <c r="Z25">
        <v>2013</v>
      </c>
      <c r="AC25" s="15">
        <v>-343262.55</v>
      </c>
      <c r="AD25" s="15">
        <v>-343262.55</v>
      </c>
    </row>
    <row r="26" spans="1:37" x14ac:dyDescent="0.25">
      <c r="A26" s="16">
        <f t="shared" si="0"/>
        <v>0</v>
      </c>
      <c r="B26" s="42">
        <v>3618.24</v>
      </c>
      <c r="F26" t="s">
        <v>80</v>
      </c>
      <c r="G26">
        <v>2015</v>
      </c>
      <c r="J26" s="15">
        <v>3618.24</v>
      </c>
      <c r="K26" s="15">
        <v>3618.24</v>
      </c>
      <c r="M26" s="14">
        <f t="shared" si="1"/>
        <v>0</v>
      </c>
      <c r="N26" s="14">
        <f t="shared" si="3"/>
        <v>0</v>
      </c>
      <c r="O26" s="14">
        <f t="shared" si="4"/>
        <v>1</v>
      </c>
      <c r="P26" s="17" cm="1">
        <f t="array" ref="P26">IFERROR(IF(SUM(ABS(M26:O26))&gt;0,SUM(L26:O26)-1,0),0)</f>
        <v>0</v>
      </c>
      <c r="R26" s="32">
        <v>-1176</v>
      </c>
      <c r="T26" s="16">
        <f t="shared" si="18"/>
        <v>0</v>
      </c>
      <c r="U26" s="16">
        <f t="shared" si="19"/>
        <v>0</v>
      </c>
      <c r="V26" s="16">
        <f t="shared" si="20"/>
        <v>-1176</v>
      </c>
      <c r="W26" s="19">
        <f t="shared" si="21"/>
        <v>0</v>
      </c>
      <c r="Y26" t="s">
        <v>80</v>
      </c>
      <c r="Z26">
        <v>2015</v>
      </c>
      <c r="AC26" s="15">
        <v>-1080.1600000000001</v>
      </c>
      <c r="AD26" s="15">
        <v>-1080.1600000000001</v>
      </c>
    </row>
    <row r="27" spans="1:37" x14ac:dyDescent="0.25">
      <c r="A27" s="16">
        <f t="shared" si="0"/>
        <v>0</v>
      </c>
      <c r="B27" s="42">
        <v>21232.43</v>
      </c>
      <c r="C27" s="64"/>
      <c r="F27" t="s">
        <v>80</v>
      </c>
      <c r="G27">
        <v>2017</v>
      </c>
      <c r="J27" s="15">
        <v>21232.43</v>
      </c>
      <c r="K27" s="15">
        <v>21232.43</v>
      </c>
      <c r="M27" s="14">
        <f t="shared" si="1"/>
        <v>0</v>
      </c>
      <c r="N27" s="14">
        <f t="shared" si="3"/>
        <v>0</v>
      </c>
      <c r="O27" s="14">
        <f t="shared" si="4"/>
        <v>1</v>
      </c>
      <c r="P27" s="17" cm="1">
        <f t="array" ref="P27">IFERROR(IF(SUM(ABS(M27:O27))&gt;0,SUM(L27:O27)-1,0),0)</f>
        <v>0</v>
      </c>
      <c r="R27" s="32">
        <v>-4777</v>
      </c>
      <c r="T27" s="16">
        <f t="shared" si="18"/>
        <v>0</v>
      </c>
      <c r="U27" s="16">
        <f t="shared" si="19"/>
        <v>0</v>
      </c>
      <c r="V27" s="16">
        <f t="shared" si="20"/>
        <v>-4777</v>
      </c>
      <c r="W27" s="19">
        <f t="shared" si="21"/>
        <v>0</v>
      </c>
      <c r="Y27" t="s">
        <v>80</v>
      </c>
      <c r="Z27">
        <v>2017</v>
      </c>
      <c r="AC27" s="15">
        <v>-4468.03</v>
      </c>
      <c r="AD27" s="15">
        <v>-4468.03</v>
      </c>
    </row>
    <row r="28" spans="1:37" x14ac:dyDescent="0.25">
      <c r="A28" s="16">
        <f t="shared" si="0"/>
        <v>0</v>
      </c>
      <c r="B28" s="42">
        <v>83761.929999999993</v>
      </c>
      <c r="C28" s="65"/>
      <c r="F28" t="s">
        <v>80</v>
      </c>
      <c r="G28">
        <v>2018</v>
      </c>
      <c r="H28" s="15">
        <v>82171</v>
      </c>
      <c r="J28" s="15">
        <v>1590.93</v>
      </c>
      <c r="K28" s="15">
        <v>83761.929999999993</v>
      </c>
      <c r="M28" s="14">
        <f t="shared" si="1"/>
        <v>0.98100652647330366</v>
      </c>
      <c r="N28" s="14">
        <f t="shared" si="3"/>
        <v>0</v>
      </c>
      <c r="O28" s="14">
        <f t="shared" si="4"/>
        <v>1.8993473526696437E-2</v>
      </c>
      <c r="P28" s="17" cm="1">
        <f t="array" ref="P28">IFERROR(IF(SUM(ABS(M28:O28))&gt;0,SUM(L28:O28)-1,0),0)</f>
        <v>0</v>
      </c>
      <c r="R28" s="32">
        <v>-14660</v>
      </c>
      <c r="T28" s="16">
        <f t="shared" si="18"/>
        <v>-14381.555678098632</v>
      </c>
      <c r="U28" s="16">
        <f t="shared" si="19"/>
        <v>0</v>
      </c>
      <c r="V28" s="16">
        <f t="shared" si="20"/>
        <v>-278.44432190136979</v>
      </c>
      <c r="W28" s="19">
        <f t="shared" si="21"/>
        <v>0</v>
      </c>
      <c r="Y28" t="s">
        <v>80</v>
      </c>
      <c r="Z28">
        <v>2018</v>
      </c>
      <c r="AA28" s="15">
        <v>-16825.32</v>
      </c>
      <c r="AC28" s="15">
        <v>-263.49</v>
      </c>
      <c r="AD28" s="15">
        <v>-17088.810000000001</v>
      </c>
    </row>
    <row r="29" spans="1:37" x14ac:dyDescent="0.25">
      <c r="A29" s="16">
        <f t="shared" si="0"/>
        <v>-2684.75</v>
      </c>
      <c r="B29" s="42">
        <v>380888.51</v>
      </c>
      <c r="C29" s="62">
        <v>182537.78</v>
      </c>
      <c r="D29" s="62"/>
      <c r="E29" s="62">
        <f>-A29+J29</f>
        <v>198350.73</v>
      </c>
      <c r="F29" t="s">
        <v>80</v>
      </c>
      <c r="G29">
        <v>2019</v>
      </c>
      <c r="H29" s="15">
        <v>182537.78</v>
      </c>
      <c r="J29" s="15">
        <v>195665.98</v>
      </c>
      <c r="K29" s="15">
        <v>378203.76</v>
      </c>
      <c r="M29" s="67">
        <f>IF($G29="","",C29/$B29)</f>
        <v>0.47924202281659795</v>
      </c>
      <c r="N29" s="67">
        <f t="shared" ref="N29:O29" si="22">IF($G29="","",D29/$B29)</f>
        <v>0</v>
      </c>
      <c r="O29" s="67">
        <f t="shared" si="22"/>
        <v>0.52075797718340211</v>
      </c>
      <c r="P29" s="17" cm="1">
        <f t="array" ref="P29">IFERROR(IF(SUM(ABS(M29:O29))&gt;0,SUM(L29:O29)-1,0),0)</f>
        <v>0</v>
      </c>
      <c r="R29" s="32">
        <v>-47616</v>
      </c>
      <c r="T29" s="16">
        <f t="shared" si="18"/>
        <v>-22819.588158435126</v>
      </c>
      <c r="U29" s="16">
        <f t="shared" si="19"/>
        <v>0</v>
      </c>
      <c r="V29" s="16">
        <f t="shared" si="20"/>
        <v>-24796.411841564874</v>
      </c>
      <c r="W29" s="19">
        <f t="shared" si="21"/>
        <v>0</v>
      </c>
      <c r="Y29" t="s">
        <v>80</v>
      </c>
      <c r="Z29">
        <v>2019</v>
      </c>
      <c r="AA29" s="15">
        <v>-25736.49</v>
      </c>
      <c r="AC29" s="15">
        <v>-23465.119999999999</v>
      </c>
      <c r="AD29" s="15">
        <v>-49201.61</v>
      </c>
    </row>
    <row r="30" spans="1:37" x14ac:dyDescent="0.25">
      <c r="A30" s="16">
        <f t="shared" si="0"/>
        <v>-285959.88</v>
      </c>
      <c r="B30" s="42">
        <v>368628.91</v>
      </c>
      <c r="C30" s="62">
        <v>775.86</v>
      </c>
      <c r="D30" s="62">
        <v>81893.17</v>
      </c>
      <c r="E30" s="62">
        <f>-A30+J30</f>
        <v>285959.88</v>
      </c>
      <c r="F30" t="s">
        <v>80</v>
      </c>
      <c r="G30">
        <v>2020</v>
      </c>
      <c r="H30" s="15">
        <v>775.86</v>
      </c>
      <c r="I30" s="15">
        <v>81893.17</v>
      </c>
      <c r="K30" s="15">
        <v>82669.03</v>
      </c>
      <c r="M30" s="67">
        <f t="shared" ref="M30:M31" si="23">IF($G30="","",C30/$B30)</f>
        <v>2.1047182653145683E-3</v>
      </c>
      <c r="N30" s="67">
        <f t="shared" ref="N30:N31" si="24">IF($G30="","",D30/$B30)</f>
        <v>0.22215612443419047</v>
      </c>
      <c r="O30" s="67">
        <f t="shared" ref="O30:O31" si="25">IF($G30="","",E30/$B30)</f>
        <v>0.77573915730049503</v>
      </c>
      <c r="P30" s="17" cm="1">
        <f t="array" ref="P30">IFERROR(IF(SUM(ABS(M30:O30))&gt;0,SUM(L30:O30)-1,0),0)</f>
        <v>0</v>
      </c>
      <c r="R30" s="32">
        <v>-27649</v>
      </c>
      <c r="T30" s="16">
        <f t="shared" si="18"/>
        <v>-58.193355317682496</v>
      </c>
      <c r="U30" s="16">
        <f t="shared" si="19"/>
        <v>-6142.3946844809325</v>
      </c>
      <c r="V30" s="16">
        <f t="shared" si="20"/>
        <v>-21448.411960201389</v>
      </c>
      <c r="W30" s="19">
        <f t="shared" si="21"/>
        <v>0</v>
      </c>
      <c r="Y30" t="s">
        <v>80</v>
      </c>
      <c r="Z30">
        <v>2020</v>
      </c>
      <c r="AA30" s="15">
        <v>-62.87</v>
      </c>
      <c r="AB30" s="15">
        <v>-5964.49</v>
      </c>
      <c r="AD30" s="15">
        <v>-6027.36</v>
      </c>
    </row>
    <row r="31" spans="1:37" x14ac:dyDescent="0.25">
      <c r="A31" s="16">
        <f t="shared" si="0"/>
        <v>288644.63000000006</v>
      </c>
      <c r="B31" s="42">
        <v>389399.91</v>
      </c>
      <c r="C31" s="62"/>
      <c r="D31" s="62">
        <v>45086.899999999994</v>
      </c>
      <c r="E31" s="62">
        <f>-A31+J31</f>
        <v>344313.00999999995</v>
      </c>
      <c r="F31" t="s">
        <v>80</v>
      </c>
      <c r="G31">
        <v>2021</v>
      </c>
      <c r="I31" s="15">
        <v>45086.899999999994</v>
      </c>
      <c r="J31" s="15">
        <v>632957.64</v>
      </c>
      <c r="K31" s="15">
        <v>678044.54</v>
      </c>
      <c r="M31" s="67">
        <f t="shared" si="23"/>
        <v>0</v>
      </c>
      <c r="N31" s="67">
        <f t="shared" si="24"/>
        <v>0.115785594300728</v>
      </c>
      <c r="O31" s="67">
        <f t="shared" si="25"/>
        <v>0.8842144056992719</v>
      </c>
      <c r="P31" s="17" cm="1">
        <f t="array" ref="P31">IFERROR(IF(SUM(ABS(M31:O31))&gt;0,SUM(L31:O31)-1,0),0)</f>
        <v>-1.1102230246251565E-16</v>
      </c>
      <c r="R31" s="32">
        <v>-9736</v>
      </c>
      <c r="T31" s="16">
        <f t="shared" si="18"/>
        <v>0</v>
      </c>
      <c r="U31" s="16">
        <f t="shared" si="19"/>
        <v>-1127.2885461118879</v>
      </c>
      <c r="V31" s="16">
        <f t="shared" si="20"/>
        <v>-8608.7114538881106</v>
      </c>
      <c r="W31" s="19">
        <f t="shared" si="21"/>
        <v>0</v>
      </c>
      <c r="Y31" t="s">
        <v>80</v>
      </c>
      <c r="Z31">
        <v>2021</v>
      </c>
      <c r="AB31" s="15">
        <v>-1115.72</v>
      </c>
      <c r="AC31" s="15">
        <v>-15680.72</v>
      </c>
      <c r="AD31" s="15">
        <v>-16796.439999999999</v>
      </c>
    </row>
    <row r="32" spans="1:37" s="11" customFormat="1" x14ac:dyDescent="0.25">
      <c r="A32" s="16">
        <f t="shared" si="0"/>
        <v>0</v>
      </c>
      <c r="B32" s="56">
        <v>3414564.99</v>
      </c>
      <c r="C32" s="66">
        <f>SUM(C29:C31)-SUM(H29:H31)</f>
        <v>0</v>
      </c>
      <c r="D32" s="66">
        <f>SUM(D29:D31)-SUM(I29:I31)</f>
        <v>0</v>
      </c>
      <c r="E32" s="66">
        <f>SUM(E29:E31)-SUM(J29:J31)</f>
        <v>0</v>
      </c>
      <c r="F32" s="11" t="s">
        <v>90</v>
      </c>
      <c r="H32" s="72">
        <v>501654.20999999996</v>
      </c>
      <c r="I32" s="72">
        <v>366770.15</v>
      </c>
      <c r="J32" s="72">
        <v>2546140.63</v>
      </c>
      <c r="K32" s="72">
        <v>3414564.9900000007</v>
      </c>
      <c r="M32" s="27" t="str">
        <f t="shared" ref="M32:O33" si="26">IF($G32="","",H32/$K32)</f>
        <v/>
      </c>
      <c r="N32" s="27" t="str">
        <f t="shared" si="26"/>
        <v/>
      </c>
      <c r="O32" s="27" t="str">
        <f t="shared" si="26"/>
        <v/>
      </c>
      <c r="P32" s="28" cm="1">
        <f t="array" ref="P32">IFERROR(IF(SUM(ABS(M32:O32))&gt;0,SUM(L32:O32)-1,0),0)</f>
        <v>0</v>
      </c>
      <c r="R32" s="39">
        <v>-1408340.35</v>
      </c>
      <c r="T32" s="29">
        <f>SUBTOTAL(9,T15:T31)</f>
        <v>-231514.42462405527</v>
      </c>
      <c r="U32" s="29">
        <f t="shared" ref="U32:V32" si="27">SUBTOTAL(9,U15:U31)</f>
        <v>-197161.91155423716</v>
      </c>
      <c r="V32" s="29">
        <f t="shared" si="27"/>
        <v>-979663.6638217076</v>
      </c>
      <c r="W32" s="23">
        <f>SUM(T32:V32)-R32</f>
        <v>0.35000000009313226</v>
      </c>
      <c r="Y32" s="11" t="s">
        <v>90</v>
      </c>
      <c r="AA32" s="72">
        <v>-261528.38</v>
      </c>
      <c r="AB32" s="72">
        <v>-185570.78000000003</v>
      </c>
      <c r="AC32" s="72">
        <v>-893841.19</v>
      </c>
      <c r="AD32" s="72">
        <v>-1340940.3500000001</v>
      </c>
      <c r="AF32" s="11" t="str">
        <f>Y31</f>
        <v>394000</v>
      </c>
      <c r="AG32" s="43">
        <f>ROUND(T32-AA32,2)</f>
        <v>30013.96</v>
      </c>
      <c r="AH32" s="43">
        <f t="shared" ref="AH32:AI32" si="28">ROUND(U32-AB32,2)</f>
        <v>-11591.13</v>
      </c>
      <c r="AI32" s="43">
        <f t="shared" si="28"/>
        <v>-85822.47</v>
      </c>
      <c r="AJ32" s="19">
        <f>AD32+SUM(AG32:AI32)-R32</f>
        <v>0.36000000010244548</v>
      </c>
      <c r="AK32" s="26">
        <f>SUM(AG32:AI32)</f>
        <v>-67399.64</v>
      </c>
    </row>
    <row r="33" spans="1:40" x14ac:dyDescent="0.25">
      <c r="A33" s="16">
        <f t="shared" si="0"/>
        <v>0</v>
      </c>
      <c r="B33" s="57">
        <v>93418.63</v>
      </c>
      <c r="C33" s="57"/>
      <c r="D33" s="57"/>
      <c r="E33" s="57"/>
      <c r="F33" t="s">
        <v>81</v>
      </c>
      <c r="G33">
        <v>2013</v>
      </c>
      <c r="H33" s="15">
        <v>93418.63</v>
      </c>
      <c r="K33" s="15">
        <v>93418.63</v>
      </c>
      <c r="M33" s="14">
        <f t="shared" si="26"/>
        <v>1</v>
      </c>
      <c r="N33" s="14">
        <f t="shared" si="26"/>
        <v>0</v>
      </c>
      <c r="O33" s="14">
        <f t="shared" si="26"/>
        <v>0</v>
      </c>
      <c r="P33" s="17" cm="1">
        <f t="array" ref="P33">IFERROR(IF(SUM(ABS(M33:O33))&gt;0,SUM(L33:O33)-1,0),0)</f>
        <v>0</v>
      </c>
      <c r="R33" s="32">
        <v>-52930</v>
      </c>
      <c r="T33" s="16">
        <f t="shared" ref="T33:T35" si="29">$R33*M33</f>
        <v>-52930</v>
      </c>
      <c r="U33" s="16">
        <f t="shared" ref="U33:U35" si="30">$R33*N33</f>
        <v>0</v>
      </c>
      <c r="V33" s="16">
        <f t="shared" ref="V33:V35" si="31">$R33*O33</f>
        <v>0</v>
      </c>
      <c r="W33" s="19">
        <f t="shared" ref="W33:W35" si="32">SUM(T33:V33)-R33</f>
        <v>0</v>
      </c>
      <c r="Y33" t="s">
        <v>81</v>
      </c>
      <c r="Z33">
        <v>2013</v>
      </c>
      <c r="AA33" s="15">
        <v>-78105.25</v>
      </c>
      <c r="AD33" s="15">
        <v>-78105.25</v>
      </c>
    </row>
    <row r="34" spans="1:40" x14ac:dyDescent="0.25">
      <c r="A34" s="16">
        <f t="shared" si="0"/>
        <v>10519.719999999994</v>
      </c>
      <c r="B34" s="57">
        <v>39610.120000000003</v>
      </c>
      <c r="C34" s="63">
        <v>1498.45</v>
      </c>
      <c r="D34" s="63"/>
      <c r="E34" s="63">
        <f>J34-A34</f>
        <v>38111.670000000006</v>
      </c>
      <c r="F34" t="s">
        <v>81</v>
      </c>
      <c r="G34">
        <v>2019</v>
      </c>
      <c r="H34" s="15">
        <v>1498.45</v>
      </c>
      <c r="J34" s="15">
        <v>48631.39</v>
      </c>
      <c r="K34" s="15">
        <v>50129.84</v>
      </c>
      <c r="M34" s="67">
        <f>IF($G34="","",C34/$B34)</f>
        <v>3.7829978803396704E-2</v>
      </c>
      <c r="N34" s="67">
        <f t="shared" ref="N34:N35" si="33">IF($G34="","",D34/$B34)</f>
        <v>0</v>
      </c>
      <c r="O34" s="67">
        <f t="shared" ref="O34:O35" si="34">IF($G34="","",E34/$B34)</f>
        <v>0.96217002119660333</v>
      </c>
      <c r="P34" s="17" cm="1">
        <f t="array" ref="P34">IFERROR(IF(SUM(ABS(M34:O34))&gt;0,SUM(L34:O34)-1,0),0)</f>
        <v>0</v>
      </c>
      <c r="R34" s="32">
        <v>-6601</v>
      </c>
      <c r="T34" s="16">
        <f t="shared" si="29"/>
        <v>-249.71569008122165</v>
      </c>
      <c r="U34" s="16">
        <f t="shared" si="30"/>
        <v>0</v>
      </c>
      <c r="V34" s="16">
        <f t="shared" si="31"/>
        <v>-6351.2843099187785</v>
      </c>
      <c r="W34" s="19">
        <f t="shared" si="32"/>
        <v>0</v>
      </c>
      <c r="Y34" t="s">
        <v>81</v>
      </c>
      <c r="Z34">
        <v>2019</v>
      </c>
      <c r="AA34" s="15">
        <v>-323.31</v>
      </c>
      <c r="AC34" s="15">
        <v>-2874.52</v>
      </c>
      <c r="AD34" s="15">
        <v>-3197.83</v>
      </c>
    </row>
    <row r="35" spans="1:40" x14ac:dyDescent="0.25">
      <c r="A35" s="16">
        <f t="shared" si="0"/>
        <v>-10519.720000000001</v>
      </c>
      <c r="B35" s="57">
        <v>27300.7</v>
      </c>
      <c r="C35" s="63"/>
      <c r="D35" s="63"/>
      <c r="E35" s="63">
        <f>J35-A35</f>
        <v>27300.7</v>
      </c>
      <c r="F35" t="s">
        <v>81</v>
      </c>
      <c r="G35">
        <v>2021</v>
      </c>
      <c r="J35" s="15">
        <v>16780.98</v>
      </c>
      <c r="K35" s="15">
        <v>16780.98</v>
      </c>
      <c r="M35" s="67">
        <f>IF($G35="","",C35/$B35)</f>
        <v>0</v>
      </c>
      <c r="N35" s="67">
        <f t="shared" si="33"/>
        <v>0</v>
      </c>
      <c r="O35" s="67">
        <f t="shared" si="34"/>
        <v>1</v>
      </c>
      <c r="P35" s="17" cm="1">
        <f t="array" ref="P35">IFERROR(IF(SUM(ABS(M35:O35))&gt;0,SUM(L35:O35)-1,0),0)</f>
        <v>0</v>
      </c>
      <c r="R35" s="32">
        <v>-910</v>
      </c>
      <c r="T35" s="16">
        <f t="shared" si="29"/>
        <v>0</v>
      </c>
      <c r="U35" s="16">
        <f t="shared" si="30"/>
        <v>0</v>
      </c>
      <c r="V35" s="16">
        <f t="shared" si="31"/>
        <v>-910</v>
      </c>
      <c r="W35" s="19">
        <f t="shared" si="32"/>
        <v>0</v>
      </c>
      <c r="Y35" t="s">
        <v>81</v>
      </c>
      <c r="Z35">
        <v>2021</v>
      </c>
      <c r="AC35" s="15">
        <v>-408.82</v>
      </c>
      <c r="AD35" s="15">
        <v>-408.82</v>
      </c>
    </row>
    <row r="36" spans="1:40" x14ac:dyDescent="0.25">
      <c r="A36" s="16">
        <f t="shared" si="0"/>
        <v>0</v>
      </c>
      <c r="B36" s="55">
        <f>SUM(B33:B35)</f>
        <v>160329.45000000001</v>
      </c>
      <c r="C36" s="66">
        <f>SUM(C34:C35)-SUM(H34:H35)</f>
        <v>0</v>
      </c>
      <c r="D36" s="66">
        <f t="shared" ref="D36:E36" si="35">SUM(D34:D35)-SUM(I34:I35)</f>
        <v>0</v>
      </c>
      <c r="E36" s="66">
        <f t="shared" si="35"/>
        <v>0</v>
      </c>
      <c r="F36" t="s">
        <v>91</v>
      </c>
      <c r="H36" s="15">
        <v>94917.08</v>
      </c>
      <c r="J36" s="15">
        <v>65412.369999999995</v>
      </c>
      <c r="K36" s="15">
        <v>160329.45000000001</v>
      </c>
      <c r="M36" s="14" t="str">
        <f t="shared" ref="M36:O43" si="36">IF($G36="","",H36/$K36)</f>
        <v/>
      </c>
      <c r="N36" s="14" t="str">
        <f t="shared" si="36"/>
        <v/>
      </c>
      <c r="O36" s="14" t="str">
        <f t="shared" si="36"/>
        <v/>
      </c>
      <c r="P36" s="17" cm="1">
        <f t="array" ref="P36">IFERROR(IF(SUM(ABS(M36:O36))&gt;0,SUM(L36:O36)-1,0),0)</f>
        <v>0</v>
      </c>
      <c r="R36" s="38">
        <v>-60440.639999999999</v>
      </c>
      <c r="S36" s="37">
        <f>SUM(R33:R35)-R36</f>
        <v>-0.36000000000058208</v>
      </c>
      <c r="T36" s="18">
        <f>SUBTOTAL(9,T33:T35)</f>
        <v>-53179.715690081219</v>
      </c>
      <c r="U36" s="18">
        <f t="shared" ref="U36:V36" si="37">SUBTOTAL(9,U33:U35)</f>
        <v>0</v>
      </c>
      <c r="V36" s="18">
        <f t="shared" si="37"/>
        <v>-7261.2843099187785</v>
      </c>
      <c r="W36" s="25">
        <f>SUM(T36:V36)-R36</f>
        <v>-0.36000000000058208</v>
      </c>
      <c r="Y36" t="s">
        <v>91</v>
      </c>
      <c r="AA36" s="15">
        <v>-78428.56</v>
      </c>
      <c r="AC36" s="15">
        <v>-3283.34</v>
      </c>
      <c r="AD36" s="15">
        <v>-81711.900000000009</v>
      </c>
      <c r="AF36" s="11" t="str">
        <f>Y35</f>
        <v>395000</v>
      </c>
      <c r="AG36" s="77">
        <f>ROUND(T36-AA36,2)</f>
        <v>25248.84</v>
      </c>
      <c r="AH36" s="43">
        <v>-1702.9</v>
      </c>
      <c r="AI36" s="77">
        <f t="shared" ref="AI36" si="38">ROUND(V36-AC36,2)</f>
        <v>-3977.94</v>
      </c>
      <c r="AJ36" s="19">
        <f>AD36+SUM(AG36:AI36)-R36</f>
        <v>-1703.2600000000093</v>
      </c>
      <c r="AK36" s="26">
        <f>SUM(AG36:AI36)</f>
        <v>19568</v>
      </c>
      <c r="AM36" s="16">
        <f>AL36-AK36</f>
        <v>-19568</v>
      </c>
      <c r="AN36" s="51" t="s">
        <v>84</v>
      </c>
    </row>
    <row r="37" spans="1:40" x14ac:dyDescent="0.25">
      <c r="A37" s="16">
        <f t="shared" ref="A37:A53" si="39">K37-B37</f>
        <v>0</v>
      </c>
      <c r="B37" s="57">
        <v>40840.58</v>
      </c>
      <c r="C37" s="57"/>
      <c r="D37" s="57"/>
      <c r="E37" s="57"/>
      <c r="F37" t="s">
        <v>87</v>
      </c>
      <c r="G37">
        <v>2018</v>
      </c>
      <c r="J37" s="15">
        <v>40840.58</v>
      </c>
      <c r="K37" s="15">
        <v>40840.58</v>
      </c>
      <c r="M37" s="14">
        <f t="shared" si="36"/>
        <v>0</v>
      </c>
      <c r="N37" s="14">
        <f t="shared" si="36"/>
        <v>0</v>
      </c>
      <c r="O37" s="14">
        <f t="shared" si="36"/>
        <v>1</v>
      </c>
      <c r="P37" s="17" cm="1">
        <f t="array" ref="P37">IFERROR(IF(SUM(ABS(M37:O37))&gt;0,SUM(L37:O37)-1,0),0)</f>
        <v>0</v>
      </c>
      <c r="R37" s="20">
        <v>-9510</v>
      </c>
      <c r="T37" s="16">
        <f>$R37*M37</f>
        <v>0</v>
      </c>
      <c r="U37" s="16">
        <f>$R37*N37</f>
        <v>0</v>
      </c>
      <c r="V37" s="16">
        <f>$R37*O37</f>
        <v>-9510</v>
      </c>
      <c r="W37" s="19">
        <f>SUM(T37:V37)-R37</f>
        <v>0</v>
      </c>
      <c r="Y37" t="s">
        <v>87</v>
      </c>
      <c r="Z37">
        <v>2018</v>
      </c>
      <c r="AC37" s="15">
        <v>-9189.51</v>
      </c>
      <c r="AD37" s="15">
        <v>-9189.51</v>
      </c>
      <c r="AF37" s="11"/>
      <c r="AN37" t="s">
        <v>124</v>
      </c>
    </row>
    <row r="38" spans="1:40" x14ac:dyDescent="0.25">
      <c r="A38" s="16">
        <f t="shared" si="39"/>
        <v>0</v>
      </c>
      <c r="B38" s="55">
        <f>B37</f>
        <v>40840.58</v>
      </c>
      <c r="C38" s="61"/>
      <c r="D38" s="61"/>
      <c r="E38" s="61"/>
      <c r="F38" t="s">
        <v>94</v>
      </c>
      <c r="J38" s="15">
        <v>40840.58</v>
      </c>
      <c r="K38" s="15">
        <v>40840.58</v>
      </c>
      <c r="M38" s="14" t="str">
        <f t="shared" si="36"/>
        <v/>
      </c>
      <c r="N38" s="14" t="str">
        <f t="shared" si="36"/>
        <v/>
      </c>
      <c r="O38" s="14" t="str">
        <f t="shared" si="36"/>
        <v/>
      </c>
      <c r="P38" s="17" cm="1">
        <f t="array" ref="P38">IFERROR(IF(SUM(ABS(M38:O38))&gt;0,SUM(L38:O38)-1,0),0)</f>
        <v>0</v>
      </c>
      <c r="R38" s="38">
        <v>-9509.51</v>
      </c>
      <c r="T38" s="18">
        <f>SUBTOTAL(9,T37)</f>
        <v>0</v>
      </c>
      <c r="U38" s="18">
        <f t="shared" ref="U38:V38" si="40">SUBTOTAL(9,U37)</f>
        <v>0</v>
      </c>
      <c r="V38" s="18">
        <f t="shared" si="40"/>
        <v>-9510</v>
      </c>
      <c r="W38" s="25">
        <f>SUM(T38:V38)-R38</f>
        <v>-0.48999999999978172</v>
      </c>
      <c r="Y38" t="s">
        <v>94</v>
      </c>
      <c r="AC38" s="15">
        <v>-9189.51</v>
      </c>
      <c r="AD38" s="15">
        <v>-9189.51</v>
      </c>
      <c r="AF38" s="11" t="str">
        <f>Y37</f>
        <v>395121</v>
      </c>
      <c r="AG38" s="43">
        <f>ROUND(T38-AA38,2)</f>
        <v>0</v>
      </c>
      <c r="AH38" s="43">
        <f t="shared" ref="AH38" si="41">ROUND(U38-AB38,2)</f>
        <v>0</v>
      </c>
      <c r="AI38" s="43">
        <f t="shared" ref="AI38" si="42">ROUND(V38-AC38,2)</f>
        <v>-320.49</v>
      </c>
      <c r="AJ38" s="19">
        <f>AD38+SUM(AG38:AI38)-R38</f>
        <v>-0.48999999999978172</v>
      </c>
      <c r="AK38" s="26">
        <f>SUM(AG38:AI38)</f>
        <v>-320.49</v>
      </c>
    </row>
    <row r="39" spans="1:40" x14ac:dyDescent="0.25">
      <c r="A39" s="16">
        <f t="shared" si="39"/>
        <v>0</v>
      </c>
      <c r="B39" s="57">
        <v>1278.18</v>
      </c>
      <c r="C39" s="57"/>
      <c r="D39" s="57"/>
      <c r="E39" s="57"/>
      <c r="F39" t="s">
        <v>82</v>
      </c>
      <c r="G39">
        <v>2007</v>
      </c>
      <c r="J39" s="15">
        <v>1278.18</v>
      </c>
      <c r="K39" s="15">
        <v>1278.18</v>
      </c>
      <c r="L39" s="16"/>
      <c r="M39" s="14">
        <f t="shared" si="36"/>
        <v>0</v>
      </c>
      <c r="N39" s="14">
        <f t="shared" si="36"/>
        <v>0</v>
      </c>
      <c r="O39" s="14">
        <f t="shared" si="36"/>
        <v>1</v>
      </c>
      <c r="P39" s="17" cm="1">
        <f t="array" ref="P39">IFERROR(IF(SUM(ABS(M39:O39))&gt;0,SUM(L39:O39)-1,0),0)</f>
        <v>0</v>
      </c>
      <c r="R39" s="32">
        <v>-1234</v>
      </c>
      <c r="T39" s="16">
        <f t="shared" ref="T39:T49" si="43">$R39*M39</f>
        <v>0</v>
      </c>
      <c r="U39" s="16">
        <f t="shared" ref="U39:U49" si="44">$R39*N39</f>
        <v>0</v>
      </c>
      <c r="V39" s="16">
        <f t="shared" ref="V39:V49" si="45">$R39*O39</f>
        <v>-1234</v>
      </c>
      <c r="W39" s="19">
        <f t="shared" ref="W39:W49" si="46">SUM(T39:V39)-R39</f>
        <v>0</v>
      </c>
      <c r="Y39" t="s">
        <v>82</v>
      </c>
      <c r="Z39">
        <v>2007</v>
      </c>
      <c r="AC39" s="15">
        <v>-1172.0999999999999</v>
      </c>
      <c r="AD39" s="15">
        <v>-1172.0999999999999</v>
      </c>
      <c r="AF39" s="11"/>
    </row>
    <row r="40" spans="1:40" x14ac:dyDescent="0.25">
      <c r="A40" s="16">
        <f t="shared" si="39"/>
        <v>0</v>
      </c>
      <c r="B40" s="57">
        <v>8875.27</v>
      </c>
      <c r="C40" s="57"/>
      <c r="D40" s="57"/>
      <c r="E40" s="57"/>
      <c r="F40" t="s">
        <v>82</v>
      </c>
      <c r="G40">
        <v>2008</v>
      </c>
      <c r="I40" s="15">
        <v>2719.06</v>
      </c>
      <c r="J40" s="15">
        <v>6156.21</v>
      </c>
      <c r="K40" s="15">
        <v>8875.27</v>
      </c>
      <c r="L40" s="16"/>
      <c r="M40" s="14">
        <f t="shared" si="36"/>
        <v>0</v>
      </c>
      <c r="N40" s="14">
        <f t="shared" si="36"/>
        <v>0.30636363738793299</v>
      </c>
      <c r="O40" s="14">
        <f t="shared" si="36"/>
        <v>0.69363636261206696</v>
      </c>
      <c r="P40" s="17" cm="1">
        <f t="array" ref="P40">IFERROR(IF(SUM(ABS(M40:O40))&gt;0,SUM(L40:O40)-1,0),0)</f>
        <v>0</v>
      </c>
      <c r="R40" s="32">
        <v>-7978</v>
      </c>
      <c r="T40" s="16">
        <f t="shared" si="43"/>
        <v>0</v>
      </c>
      <c r="U40" s="16">
        <f t="shared" si="44"/>
        <v>-2444.1690990809293</v>
      </c>
      <c r="V40" s="16">
        <f t="shared" si="45"/>
        <v>-5533.8309009190698</v>
      </c>
      <c r="W40" s="19">
        <f t="shared" si="46"/>
        <v>0</v>
      </c>
      <c r="Y40" t="s">
        <v>82</v>
      </c>
      <c r="Z40">
        <v>2008</v>
      </c>
      <c r="AB40" s="15">
        <v>-2177.7199999999998</v>
      </c>
      <c r="AC40" s="15">
        <v>-4796.7700000000004</v>
      </c>
      <c r="AD40" s="15">
        <v>-6974.49</v>
      </c>
      <c r="AF40" s="11"/>
    </row>
    <row r="41" spans="1:40" x14ac:dyDescent="0.25">
      <c r="A41" s="16">
        <f t="shared" si="39"/>
        <v>0</v>
      </c>
      <c r="B41" s="57">
        <v>1365.01</v>
      </c>
      <c r="C41" s="57"/>
      <c r="D41" s="57"/>
      <c r="E41" s="57"/>
      <c r="F41" t="s">
        <v>82</v>
      </c>
      <c r="G41">
        <v>2009</v>
      </c>
      <c r="J41" s="15">
        <v>1365.01</v>
      </c>
      <c r="K41" s="15">
        <v>1365.01</v>
      </c>
      <c r="L41" s="16"/>
      <c r="M41" s="14">
        <f t="shared" si="36"/>
        <v>0</v>
      </c>
      <c r="N41" s="14">
        <f t="shared" si="36"/>
        <v>0</v>
      </c>
      <c r="O41" s="14">
        <f t="shared" si="36"/>
        <v>1</v>
      </c>
      <c r="P41" s="17" cm="1">
        <f t="array" ref="P41">IFERROR(IF(SUM(ABS(M41:O41))&gt;0,SUM(L41:O41)-1,0),0)</f>
        <v>0</v>
      </c>
      <c r="R41" s="32">
        <v>-1137</v>
      </c>
      <c r="T41" s="16">
        <f t="shared" si="43"/>
        <v>0</v>
      </c>
      <c r="U41" s="16">
        <f t="shared" si="44"/>
        <v>0</v>
      </c>
      <c r="V41" s="16">
        <f t="shared" si="45"/>
        <v>-1137</v>
      </c>
      <c r="W41" s="19">
        <f t="shared" si="46"/>
        <v>0</v>
      </c>
      <c r="Y41" t="s">
        <v>82</v>
      </c>
      <c r="Z41">
        <v>2009</v>
      </c>
      <c r="AC41" s="15">
        <v>-914.41</v>
      </c>
      <c r="AD41" s="15">
        <v>-914.41</v>
      </c>
      <c r="AF41" s="11"/>
    </row>
    <row r="42" spans="1:40" x14ac:dyDescent="0.25">
      <c r="A42" s="16">
        <f t="shared" si="39"/>
        <v>0</v>
      </c>
      <c r="B42" s="57">
        <v>126745.2</v>
      </c>
      <c r="C42" s="57"/>
      <c r="D42" s="57"/>
      <c r="E42" s="57"/>
      <c r="F42" t="s">
        <v>82</v>
      </c>
      <c r="G42">
        <v>2010</v>
      </c>
      <c r="I42" s="15">
        <v>14032.41</v>
      </c>
      <c r="J42" s="15">
        <v>112712.79</v>
      </c>
      <c r="K42" s="15">
        <v>126745.2</v>
      </c>
      <c r="L42" s="16"/>
      <c r="M42" s="14">
        <f t="shared" si="36"/>
        <v>0</v>
      </c>
      <c r="N42" s="14">
        <f t="shared" si="36"/>
        <v>0.11071354181460126</v>
      </c>
      <c r="O42" s="14">
        <f t="shared" si="36"/>
        <v>0.88928645818539875</v>
      </c>
      <c r="P42" s="17" cm="1">
        <f t="array" ref="P42">IFERROR(IF(SUM(ABS(M42:O42))&gt;0,SUM(L42:O42)-1,0),0)</f>
        <v>0</v>
      </c>
      <c r="R42" s="32">
        <v>-97053</v>
      </c>
      <c r="T42" s="16">
        <f t="shared" si="43"/>
        <v>0</v>
      </c>
      <c r="U42" s="16">
        <f t="shared" si="44"/>
        <v>-10745.081373732495</v>
      </c>
      <c r="V42" s="16">
        <f t="shared" si="45"/>
        <v>-86307.918626267507</v>
      </c>
      <c r="W42" s="19">
        <f t="shared" si="46"/>
        <v>0</v>
      </c>
      <c r="Y42" t="s">
        <v>82</v>
      </c>
      <c r="Z42">
        <v>2010</v>
      </c>
      <c r="AB42" s="15">
        <v>-8526.65</v>
      </c>
      <c r="AC42" s="15">
        <v>-65526.51</v>
      </c>
      <c r="AD42" s="15">
        <v>-74053.16</v>
      </c>
      <c r="AF42" s="11"/>
    </row>
    <row r="43" spans="1:40" ht="15.75" thickBot="1" x14ac:dyDescent="0.3">
      <c r="A43" s="16">
        <f t="shared" si="39"/>
        <v>0</v>
      </c>
      <c r="B43" s="57">
        <v>152629.45000000001</v>
      </c>
      <c r="C43" s="57"/>
      <c r="D43" s="57"/>
      <c r="E43" s="57"/>
      <c r="F43" t="s">
        <v>82</v>
      </c>
      <c r="G43">
        <v>2011</v>
      </c>
      <c r="I43" s="15">
        <v>99685.6</v>
      </c>
      <c r="J43" s="15">
        <v>52943.85</v>
      </c>
      <c r="K43" s="15">
        <v>152629.45000000001</v>
      </c>
      <c r="L43" s="16"/>
      <c r="M43" s="14">
        <f t="shared" si="36"/>
        <v>0</v>
      </c>
      <c r="N43" s="14">
        <f t="shared" si="36"/>
        <v>0.65312166164524599</v>
      </c>
      <c r="O43" s="14">
        <f t="shared" si="36"/>
        <v>0.3468783383547539</v>
      </c>
      <c r="P43" s="17" cm="1">
        <f t="array" ref="P43">IFERROR(IF(SUM(ABS(M43:O43))&gt;0,SUM(L43:O43)-1,0),0)</f>
        <v>-1.1102230246251565E-16</v>
      </c>
      <c r="R43" s="32">
        <v>-106710</v>
      </c>
      <c r="T43" s="16">
        <f t="shared" si="43"/>
        <v>0</v>
      </c>
      <c r="U43" s="16">
        <f t="shared" si="44"/>
        <v>-69694.612514164197</v>
      </c>
      <c r="V43" s="16">
        <f t="shared" si="45"/>
        <v>-37015.387485835789</v>
      </c>
      <c r="W43" s="19">
        <f t="shared" si="46"/>
        <v>0</v>
      </c>
      <c r="Y43" t="s">
        <v>82</v>
      </c>
      <c r="Z43">
        <v>2011</v>
      </c>
      <c r="AB43" s="15">
        <v>-53103.020000000004</v>
      </c>
      <c r="AC43" s="15">
        <v>-26914.82</v>
      </c>
      <c r="AD43" s="15">
        <v>-80017.84</v>
      </c>
      <c r="AF43" s="11"/>
    </row>
    <row r="44" spans="1:40" x14ac:dyDescent="0.25">
      <c r="A44" s="58">
        <f t="shared" si="39"/>
        <v>-1953.3500000000058</v>
      </c>
      <c r="B44" s="57">
        <v>100412.8</v>
      </c>
      <c r="C44" s="63">
        <f>-A44</f>
        <v>1953.3500000000058</v>
      </c>
      <c r="D44" s="63">
        <f>I44</f>
        <v>10256.76</v>
      </c>
      <c r="E44" s="63">
        <f>J44</f>
        <v>88202.69</v>
      </c>
      <c r="F44" t="s">
        <v>82</v>
      </c>
      <c r="G44">
        <v>2012</v>
      </c>
      <c r="I44" s="15">
        <v>10256.76</v>
      </c>
      <c r="J44" s="15">
        <v>88202.69</v>
      </c>
      <c r="K44" s="15">
        <v>98459.45</v>
      </c>
      <c r="L44" s="16"/>
      <c r="M44" s="67">
        <f>IF($G44="","",C44/$B44)</f>
        <v>1.9453197201950406E-2</v>
      </c>
      <c r="N44" s="67">
        <f t="shared" ref="N44" si="47">IF($G44="","",D44/$B44)</f>
        <v>0.1021459415532681</v>
      </c>
      <c r="O44" s="67">
        <f t="shared" ref="O44" si="48">IF($G44="","",E44/$B44)</f>
        <v>0.87840086124478156</v>
      </c>
      <c r="P44" s="17" cm="1">
        <f t="array" ref="P44">IFERROR(IF(SUM(ABS(M44:O44))&gt;0,SUM(L44:O44)-1,0),0)</f>
        <v>0</v>
      </c>
      <c r="R44" s="32">
        <v>-63516</v>
      </c>
      <c r="T44" s="16">
        <f t="shared" si="43"/>
        <v>-1235.5892734790821</v>
      </c>
      <c r="U44" s="16">
        <f t="shared" si="44"/>
        <v>-6487.9016236973766</v>
      </c>
      <c r="V44" s="16">
        <f t="shared" si="45"/>
        <v>-55792.509102823547</v>
      </c>
      <c r="W44" s="19">
        <f t="shared" si="46"/>
        <v>0</v>
      </c>
      <c r="Y44" t="s">
        <v>82</v>
      </c>
      <c r="Z44">
        <v>2012</v>
      </c>
      <c r="AB44" s="15">
        <v>-4802.79</v>
      </c>
      <c r="AC44" s="15">
        <v>-39394.07</v>
      </c>
      <c r="AD44" s="15">
        <v>-44196.86</v>
      </c>
      <c r="AF44" s="11"/>
    </row>
    <row r="45" spans="1:40" x14ac:dyDescent="0.25">
      <c r="A45" s="59">
        <f t="shared" si="39"/>
        <v>0</v>
      </c>
      <c r="B45" s="57">
        <v>9703.14</v>
      </c>
      <c r="C45" s="57"/>
      <c r="D45" s="57"/>
      <c r="E45" s="57"/>
      <c r="F45" t="s">
        <v>82</v>
      </c>
      <c r="G45">
        <v>2013</v>
      </c>
      <c r="I45" s="15">
        <v>3846.45</v>
      </c>
      <c r="J45" s="15">
        <v>5856.6900000000005</v>
      </c>
      <c r="K45" s="15">
        <v>9703.14</v>
      </c>
      <c r="L45" s="16"/>
      <c r="M45" s="14">
        <f t="shared" ref="M45:O49" si="49">IF($G45="","",H45/$K45)</f>
        <v>0</v>
      </c>
      <c r="N45" s="14">
        <f t="shared" si="49"/>
        <v>0.39641291375781451</v>
      </c>
      <c r="O45" s="14">
        <f t="shared" si="49"/>
        <v>0.6035870862421856</v>
      </c>
      <c r="P45" s="17" cm="1">
        <f t="array" ref="P45">IFERROR(IF(SUM(ABS(M45:O45))&gt;0,SUM(L45:O45)-1,0),0)</f>
        <v>0</v>
      </c>
      <c r="R45" s="32">
        <v>-5491</v>
      </c>
      <c r="T45" s="16">
        <f t="shared" si="43"/>
        <v>0</v>
      </c>
      <c r="U45" s="16">
        <f t="shared" si="44"/>
        <v>-2176.7033094441595</v>
      </c>
      <c r="V45" s="16">
        <f t="shared" si="45"/>
        <v>-3314.296690555841</v>
      </c>
      <c r="W45" s="19">
        <f t="shared" si="46"/>
        <v>0</v>
      </c>
      <c r="Y45" t="s">
        <v>82</v>
      </c>
      <c r="Z45">
        <v>2013</v>
      </c>
      <c r="AB45" s="15">
        <v>-1584.48</v>
      </c>
      <c r="AC45" s="15">
        <v>-2302.83</v>
      </c>
      <c r="AD45" s="15">
        <v>-3887.31</v>
      </c>
      <c r="AF45" s="11"/>
    </row>
    <row r="46" spans="1:40" x14ac:dyDescent="0.25">
      <c r="A46" s="59">
        <f t="shared" si="39"/>
        <v>0</v>
      </c>
      <c r="B46" s="57">
        <v>106160.5</v>
      </c>
      <c r="C46" s="57"/>
      <c r="D46" s="57"/>
      <c r="E46" s="57"/>
      <c r="F46" t="s">
        <v>82</v>
      </c>
      <c r="G46">
        <v>2014</v>
      </c>
      <c r="I46" s="15">
        <v>73139.460000000006</v>
      </c>
      <c r="J46" s="15">
        <v>33021.040000000001</v>
      </c>
      <c r="K46" s="15">
        <v>106160.5</v>
      </c>
      <c r="L46" s="16"/>
      <c r="M46" s="14">
        <f t="shared" si="49"/>
        <v>0</v>
      </c>
      <c r="N46" s="14">
        <f t="shared" si="49"/>
        <v>0.68895172875033561</v>
      </c>
      <c r="O46" s="14">
        <f t="shared" si="49"/>
        <v>0.31104827124966444</v>
      </c>
      <c r="P46" s="17" cm="1">
        <f t="array" ref="P46">IFERROR(IF(SUM(ABS(M46:O46))&gt;0,SUM(L46:O46)-1,0),0)</f>
        <v>0</v>
      </c>
      <c r="R46" s="32">
        <v>-53015</v>
      </c>
      <c r="T46" s="16">
        <f t="shared" si="43"/>
        <v>0</v>
      </c>
      <c r="U46" s="16">
        <f t="shared" si="44"/>
        <v>-36524.775899699045</v>
      </c>
      <c r="V46" s="16">
        <f t="shared" si="45"/>
        <v>-16490.224100300962</v>
      </c>
      <c r="W46" s="19">
        <f t="shared" si="46"/>
        <v>0</v>
      </c>
      <c r="Y46" t="s">
        <v>82</v>
      </c>
      <c r="Z46">
        <v>2014</v>
      </c>
      <c r="AB46" s="15">
        <v>-26469.35</v>
      </c>
      <c r="AC46" s="15">
        <v>-11434.79</v>
      </c>
      <c r="AD46" s="15">
        <v>-37904.14</v>
      </c>
      <c r="AF46" s="11"/>
    </row>
    <row r="47" spans="1:40" x14ac:dyDescent="0.25">
      <c r="A47" s="59">
        <f t="shared" si="39"/>
        <v>0</v>
      </c>
      <c r="B47" s="57">
        <v>6202.45</v>
      </c>
      <c r="C47" s="57"/>
      <c r="D47" s="57"/>
      <c r="E47" s="57"/>
      <c r="F47" t="s">
        <v>82</v>
      </c>
      <c r="G47">
        <v>2015</v>
      </c>
      <c r="I47" s="15">
        <v>3213.47</v>
      </c>
      <c r="J47" s="15">
        <v>2988.98</v>
      </c>
      <c r="K47" s="15">
        <v>6202.45</v>
      </c>
      <c r="L47" s="16"/>
      <c r="M47" s="14">
        <f t="shared" si="49"/>
        <v>0</v>
      </c>
      <c r="N47" s="14">
        <f t="shared" si="49"/>
        <v>0.51809688107118956</v>
      </c>
      <c r="O47" s="14">
        <f t="shared" si="49"/>
        <v>0.48190311892881038</v>
      </c>
      <c r="P47" s="17" cm="1">
        <f t="array" ref="P47">IFERROR(IF(SUM(ABS(M47:O47))&gt;0,SUM(L47:O47)-1,0),0)</f>
        <v>0</v>
      </c>
      <c r="R47" s="32">
        <v>-2685</v>
      </c>
      <c r="T47" s="16">
        <f t="shared" si="43"/>
        <v>0</v>
      </c>
      <c r="U47" s="16">
        <f t="shared" si="44"/>
        <v>-1391.090125676144</v>
      </c>
      <c r="V47" s="16">
        <f t="shared" si="45"/>
        <v>-1293.9098743238558</v>
      </c>
      <c r="W47" s="19">
        <f t="shared" si="46"/>
        <v>0</v>
      </c>
      <c r="Y47" t="s">
        <v>82</v>
      </c>
      <c r="Z47">
        <v>2015</v>
      </c>
      <c r="AB47" s="15">
        <v>-1016.12</v>
      </c>
      <c r="AC47" s="15">
        <v>-906.64</v>
      </c>
      <c r="AD47" s="15">
        <v>-1922.76</v>
      </c>
      <c r="AF47" s="11"/>
    </row>
    <row r="48" spans="1:40" x14ac:dyDescent="0.25">
      <c r="A48" s="59">
        <f t="shared" si="39"/>
        <v>0</v>
      </c>
      <c r="B48" s="57">
        <v>1206.6500000000001</v>
      </c>
      <c r="C48" s="57"/>
      <c r="D48" s="57"/>
      <c r="E48" s="57"/>
      <c r="F48" t="s">
        <v>82</v>
      </c>
      <c r="G48">
        <v>2016</v>
      </c>
      <c r="I48" s="15">
        <v>-253.14</v>
      </c>
      <c r="J48" s="15">
        <v>1459.79</v>
      </c>
      <c r="K48" s="15">
        <v>1206.6500000000001</v>
      </c>
      <c r="L48" s="16"/>
      <c r="M48" s="14">
        <f t="shared" si="49"/>
        <v>0</v>
      </c>
      <c r="N48" s="14">
        <f t="shared" si="49"/>
        <v>-0.2097874280031492</v>
      </c>
      <c r="O48" s="14">
        <f t="shared" si="49"/>
        <v>1.2097874280031491</v>
      </c>
      <c r="P48" s="17" cm="1">
        <f t="array" ref="P48">IFERROR(IF(SUM(ABS(M48:O48))&gt;0,SUM(L48:O48)-1,0),0)</f>
        <v>-1.1102230246251565E-16</v>
      </c>
      <c r="R48" s="32">
        <v>-441</v>
      </c>
      <c r="T48" s="16">
        <f t="shared" si="43"/>
        <v>0</v>
      </c>
      <c r="U48" s="16">
        <f t="shared" si="44"/>
        <v>92.516255749388804</v>
      </c>
      <c r="V48" s="16">
        <f t="shared" si="45"/>
        <v>-533.51625574938873</v>
      </c>
      <c r="W48" s="19">
        <f t="shared" si="46"/>
        <v>0</v>
      </c>
      <c r="Y48" t="s">
        <v>82</v>
      </c>
      <c r="Z48">
        <v>2016</v>
      </c>
      <c r="AB48" s="15">
        <v>69.12</v>
      </c>
      <c r="AC48" s="15">
        <v>-383.69</v>
      </c>
      <c r="AD48" s="15">
        <v>-314.57</v>
      </c>
      <c r="AF48" s="11"/>
    </row>
    <row r="49" spans="1:40" x14ac:dyDescent="0.25">
      <c r="A49" s="59">
        <f t="shared" si="39"/>
        <v>0</v>
      </c>
      <c r="B49" s="57">
        <v>563.15</v>
      </c>
      <c r="C49" s="57"/>
      <c r="D49" s="57"/>
      <c r="E49" s="57"/>
      <c r="F49" t="s">
        <v>82</v>
      </c>
      <c r="G49">
        <v>2017</v>
      </c>
      <c r="J49" s="15">
        <v>563.15</v>
      </c>
      <c r="K49" s="15">
        <v>563.15</v>
      </c>
      <c r="L49" s="16"/>
      <c r="M49" s="14">
        <f t="shared" si="49"/>
        <v>0</v>
      </c>
      <c r="N49" s="14">
        <f t="shared" si="49"/>
        <v>0</v>
      </c>
      <c r="O49" s="14">
        <f t="shared" si="49"/>
        <v>1</v>
      </c>
      <c r="P49" s="17" cm="1">
        <f t="array" ref="P49">IFERROR(IF(SUM(ABS(M49:O49))&gt;0,SUM(L49:O49)-1,0),0)</f>
        <v>0</v>
      </c>
      <c r="R49" s="32">
        <v>-169</v>
      </c>
      <c r="T49" s="16">
        <f t="shared" si="43"/>
        <v>0</v>
      </c>
      <c r="U49" s="16">
        <f t="shared" si="44"/>
        <v>0</v>
      </c>
      <c r="V49" s="16">
        <f t="shared" si="45"/>
        <v>-169</v>
      </c>
      <c r="W49" s="19">
        <f t="shared" si="46"/>
        <v>0</v>
      </c>
      <c r="Y49" t="s">
        <v>82</v>
      </c>
      <c r="Z49">
        <v>2017</v>
      </c>
      <c r="AC49" s="15">
        <v>-126.77</v>
      </c>
      <c r="AD49" s="15">
        <v>-126.77</v>
      </c>
      <c r="AF49" s="11"/>
    </row>
    <row r="50" spans="1:40" x14ac:dyDescent="0.25">
      <c r="A50" s="59">
        <f t="shared" si="39"/>
        <v>1981.4799999999814</v>
      </c>
      <c r="B50" s="57">
        <v>368973.65</v>
      </c>
      <c r="C50" s="63">
        <f>H50-C44</f>
        <v>-5.9117155615240335E-12</v>
      </c>
      <c r="D50" s="63">
        <f>I50</f>
        <v>88620.25</v>
      </c>
      <c r="E50" s="63">
        <f>J50</f>
        <v>280381.53000000003</v>
      </c>
      <c r="F50" t="s">
        <v>82</v>
      </c>
      <c r="G50">
        <v>2019</v>
      </c>
      <c r="H50" s="15">
        <v>1953.35</v>
      </c>
      <c r="I50" s="15">
        <v>88620.25</v>
      </c>
      <c r="J50" s="15">
        <v>280381.53000000003</v>
      </c>
      <c r="K50" s="15">
        <v>370955.13</v>
      </c>
      <c r="L50" s="16"/>
      <c r="M50" s="67">
        <v>0</v>
      </c>
      <c r="N50" s="67">
        <f>D50/SUM(D50:E50)</f>
        <v>0.24016212062716877</v>
      </c>
      <c r="O50" s="67">
        <f>E50/SUM(D50:E50)</f>
        <v>0.7598378793728312</v>
      </c>
      <c r="P50" s="17" cm="1">
        <f t="array" ref="P50">IFERROR(IF(SUM(ABS(M50:O50))&gt;0,SUM(L50:O50)-1,0),0)</f>
        <v>0</v>
      </c>
      <c r="R50" s="32">
        <v>-61421</v>
      </c>
      <c r="T50" s="16">
        <f>$R50*M50</f>
        <v>0</v>
      </c>
      <c r="U50" s="16">
        <f>$R50*N50</f>
        <v>-14750.997611041334</v>
      </c>
      <c r="V50" s="16">
        <f>$R50*O50</f>
        <v>-46670.002388958666</v>
      </c>
      <c r="W50" s="19">
        <f>SUM(T50:V50)-R50</f>
        <v>0</v>
      </c>
      <c r="Y50" t="s">
        <v>82</v>
      </c>
      <c r="Z50">
        <v>2019</v>
      </c>
      <c r="AA50" s="15">
        <v>-276.93</v>
      </c>
      <c r="AB50" s="15">
        <v>-12485.67</v>
      </c>
      <c r="AC50" s="15">
        <v>-38617.46</v>
      </c>
      <c r="AD50" s="15">
        <v>-51380.06</v>
      </c>
      <c r="AF50" s="11"/>
    </row>
    <row r="51" spans="1:40" ht="15.75" thickBot="1" x14ac:dyDescent="0.3">
      <c r="A51" s="60">
        <f t="shared" si="39"/>
        <v>28.130000000004657</v>
      </c>
      <c r="B51" s="55">
        <f>SUM(B39:B50)</f>
        <v>884115.45000000007</v>
      </c>
      <c r="C51" s="55">
        <f>SUM(C44:C50)-H50</f>
        <v>0</v>
      </c>
      <c r="D51" s="61">
        <f>SUM(D44:D50)-I44-I50</f>
        <v>0</v>
      </c>
      <c r="E51" s="61">
        <f>SUM(E44:E50)-J44-J50</f>
        <v>0</v>
      </c>
      <c r="F51" t="s">
        <v>92</v>
      </c>
      <c r="H51" s="15">
        <v>1953.35</v>
      </c>
      <c r="I51" s="15">
        <v>295260.31999999995</v>
      </c>
      <c r="J51" s="15">
        <v>586929.90999999992</v>
      </c>
      <c r="K51" s="15">
        <v>884143.58000000007</v>
      </c>
      <c r="M51" s="14" t="str">
        <f t="shared" ref="M51:M69" si="50">IF($G51="","",H51/$K51)</f>
        <v/>
      </c>
      <c r="N51" s="14" t="str">
        <f t="shared" ref="N51:N69" si="51">IF($G51="","",I51/$K51)</f>
        <v/>
      </c>
      <c r="O51" s="14" t="str">
        <f t="shared" ref="O51:O69" si="52">IF($G51="","",J51/$K51)</f>
        <v/>
      </c>
      <c r="P51" s="17" cm="1">
        <f t="array" ref="P51">IFERROR(IF(SUM(ABS(M51:O51))&gt;0,SUM(L51:O51)-1,0),0)</f>
        <v>0</v>
      </c>
      <c r="R51" s="38">
        <v>-400850</v>
      </c>
      <c r="S51" s="37">
        <f>SUM(R39:R50)-R51</f>
        <v>0</v>
      </c>
      <c r="T51" s="18">
        <f>SUBTOTAL(9,T39:T50)</f>
        <v>-1235.5892734790821</v>
      </c>
      <c r="U51" s="18">
        <f t="shared" ref="U51:V51" si="53">SUBTOTAL(9,U39:U50)</f>
        <v>-144122.81530078629</v>
      </c>
      <c r="V51" s="18">
        <f t="shared" si="53"/>
        <v>-255491.59542573465</v>
      </c>
      <c r="W51" s="25">
        <f>SUM(T51:V51)-R51</f>
        <v>0</v>
      </c>
      <c r="Y51" t="s">
        <v>92</v>
      </c>
      <c r="AA51" s="15">
        <v>-276.93</v>
      </c>
      <c r="AB51" s="15">
        <v>-110096.67999999998</v>
      </c>
      <c r="AC51" s="15">
        <v>-192490.86000000002</v>
      </c>
      <c r="AD51" s="15">
        <v>-302864.46999999997</v>
      </c>
      <c r="AF51" s="11" t="str">
        <f>Y50</f>
        <v>397000</v>
      </c>
      <c r="AG51" s="81">
        <f>ROUND(T51-AA51,2)</f>
        <v>-958.66</v>
      </c>
      <c r="AH51" s="81">
        <f t="shared" ref="AH51" si="54">ROUND(U51-AB51,2)</f>
        <v>-34026.14</v>
      </c>
      <c r="AI51" s="81">
        <f>ROUND(V51-AC51,2)-29.46</f>
        <v>-63030.2</v>
      </c>
      <c r="AJ51" s="19">
        <f>AD51+SUM(AG51:AI51)-R51</f>
        <v>-29.46999999997206</v>
      </c>
      <c r="AK51" s="26">
        <f>SUM(AG51:AI51)</f>
        <v>-98015</v>
      </c>
      <c r="AL51">
        <v>-98015</v>
      </c>
      <c r="AM51" s="76">
        <f>AL51-AK51</f>
        <v>0</v>
      </c>
      <c r="AN51" s="51" t="s">
        <v>85</v>
      </c>
    </row>
    <row r="52" spans="1:40" x14ac:dyDescent="0.25">
      <c r="A52" s="16">
        <f t="shared" si="39"/>
        <v>0</v>
      </c>
      <c r="B52" s="57">
        <v>19942.47</v>
      </c>
      <c r="C52" s="57"/>
      <c r="D52" s="57"/>
      <c r="E52" s="57"/>
      <c r="F52" t="s">
        <v>88</v>
      </c>
      <c r="G52">
        <v>2018</v>
      </c>
      <c r="J52" s="15">
        <v>19942.47</v>
      </c>
      <c r="K52" s="15">
        <v>19942.47</v>
      </c>
      <c r="M52" s="14">
        <f t="shared" si="50"/>
        <v>0</v>
      </c>
      <c r="N52" s="14">
        <f t="shared" si="51"/>
        <v>0</v>
      </c>
      <c r="O52" s="14">
        <f t="shared" si="52"/>
        <v>1</v>
      </c>
      <c r="P52" s="17" cm="1">
        <f t="array" ref="P52">IFERROR(IF(SUM(ABS(M52:O52))&gt;0,SUM(L52:O52)-1,0),0)</f>
        <v>0</v>
      </c>
      <c r="R52" s="40">
        <v>-4649</v>
      </c>
      <c r="T52" s="16">
        <f>$R52*M52</f>
        <v>0</v>
      </c>
      <c r="U52" s="16">
        <f>$R52*N52</f>
        <v>0</v>
      </c>
      <c r="V52" s="16">
        <f>$R52*O52</f>
        <v>-4649</v>
      </c>
      <c r="W52" s="19">
        <f>SUM(T52:V52)-R52</f>
        <v>0</v>
      </c>
      <c r="Y52" t="s">
        <v>88</v>
      </c>
      <c r="Z52">
        <v>2018</v>
      </c>
      <c r="AC52" s="15">
        <v>-3919.46</v>
      </c>
      <c r="AD52" s="15">
        <v>-3919.46</v>
      </c>
      <c r="AF52" s="11"/>
      <c r="AN52" t="s">
        <v>123</v>
      </c>
    </row>
    <row r="53" spans="1:40" x14ac:dyDescent="0.25">
      <c r="A53" s="16">
        <f t="shared" si="39"/>
        <v>0</v>
      </c>
      <c r="B53" s="57">
        <v>19942.47</v>
      </c>
      <c r="C53" s="57"/>
      <c r="D53" s="57"/>
      <c r="E53" s="57"/>
      <c r="F53" t="s">
        <v>95</v>
      </c>
      <c r="J53" s="15">
        <v>19942.47</v>
      </c>
      <c r="K53" s="15">
        <v>19942.47</v>
      </c>
      <c r="M53" s="14" t="str">
        <f t="shared" si="50"/>
        <v/>
      </c>
      <c r="N53" s="14" t="str">
        <f t="shared" si="51"/>
        <v/>
      </c>
      <c r="O53" s="14" t="str">
        <f t="shared" si="52"/>
        <v/>
      </c>
      <c r="P53" s="17" cm="1">
        <f t="array" ref="P53">IFERROR(IF(SUM(ABS(M53:O53))&gt;0,SUM(L53:O53)-1,0),0)</f>
        <v>0</v>
      </c>
      <c r="R53" s="38">
        <v>-4649.46</v>
      </c>
      <c r="T53" s="18">
        <f>SUBTOTAL(9,T52)</f>
        <v>0</v>
      </c>
      <c r="U53" s="18">
        <f t="shared" ref="U53:V53" si="55">SUBTOTAL(9,U52)</f>
        <v>0</v>
      </c>
      <c r="V53" s="18">
        <f t="shared" si="55"/>
        <v>-4649</v>
      </c>
      <c r="W53" s="25">
        <f>SUM(T53:V53)-R53</f>
        <v>0.46000000000003638</v>
      </c>
      <c r="Y53" t="s">
        <v>95</v>
      </c>
      <c r="AC53" s="15">
        <v>-3919.46</v>
      </c>
      <c r="AD53" s="15">
        <v>-3919.46</v>
      </c>
      <c r="AF53" s="11" t="str">
        <f>Y52</f>
        <v>397121</v>
      </c>
      <c r="AG53" s="43">
        <f>ROUND(T53-AA53,2)</f>
        <v>0</v>
      </c>
      <c r="AH53" s="43">
        <f t="shared" ref="AH53" si="56">ROUND(U53-AB53,2)</f>
        <v>0</v>
      </c>
      <c r="AI53" s="43">
        <f t="shared" ref="AI53" si="57">ROUND(V53-AC53,2)</f>
        <v>-729.54</v>
      </c>
      <c r="AJ53" s="19">
        <f>AD53+SUM(AG53:AI53)-R53</f>
        <v>0.46000000000003638</v>
      </c>
      <c r="AK53" s="26">
        <f>SUM(AG53:AI53)</f>
        <v>-729.54</v>
      </c>
    </row>
    <row r="54" spans="1:40" x14ac:dyDescent="0.25">
      <c r="F54" t="s">
        <v>61</v>
      </c>
      <c r="H54" s="15">
        <v>598524.6399999999</v>
      </c>
      <c r="I54" s="15">
        <v>662030.47</v>
      </c>
      <c r="J54" s="15">
        <v>3624938.9500000007</v>
      </c>
      <c r="K54" s="15">
        <v>4885494.0600000005</v>
      </c>
      <c r="M54" s="14" t="str">
        <f t="shared" si="50"/>
        <v/>
      </c>
      <c r="N54" s="14" t="str">
        <f t="shared" si="51"/>
        <v/>
      </c>
      <c r="O54" s="14" t="str">
        <f t="shared" si="52"/>
        <v/>
      </c>
      <c r="P54" s="17" cm="1">
        <f t="array" ref="P54">IFERROR(IF(SUM(ABS(M54:O54))&gt;0,SUM(L54:O54)-1,0),0)</f>
        <v>0</v>
      </c>
      <c r="R54" s="36"/>
      <c r="Y54" t="s">
        <v>61</v>
      </c>
      <c r="AA54" s="15">
        <v>-340233.87</v>
      </c>
      <c r="AB54" s="15">
        <v>-295667.46000000002</v>
      </c>
      <c r="AC54" s="15">
        <v>-1372432.33</v>
      </c>
      <c r="AD54" s="15">
        <v>-2008333.6600000006</v>
      </c>
    </row>
    <row r="55" spans="1:40" x14ac:dyDescent="0.25">
      <c r="A55" s="24">
        <f>SUM(A5:A53)</f>
        <v>56.260000000031141</v>
      </c>
      <c r="M55" s="14" t="str">
        <f t="shared" si="50"/>
        <v/>
      </c>
      <c r="N55" s="14" t="str">
        <f t="shared" si="51"/>
        <v/>
      </c>
      <c r="O55" s="14" t="str">
        <f t="shared" si="52"/>
        <v/>
      </c>
      <c r="P55" s="17" cm="1">
        <f t="array" ref="P55">IFERROR(IF(SUM(ABS(M55:O55))&gt;0,SUM(L55:O55)-1,0),0)</f>
        <v>0</v>
      </c>
      <c r="R55" s="36"/>
      <c r="AF55" t="s">
        <v>106</v>
      </c>
      <c r="AG55" s="43">
        <f>SUM(AG5:AG53)</f>
        <v>54304.14</v>
      </c>
      <c r="AH55" s="43">
        <f t="shared" ref="AH55:AI55" si="58">SUM(AH5:AH53)</f>
        <v>-47320.17</v>
      </c>
      <c r="AI55" s="43">
        <f t="shared" si="58"/>
        <v>4361.3299999999954</v>
      </c>
      <c r="AK55" s="26">
        <f>SUM(AG55:AI55)</f>
        <v>11345.299999999996</v>
      </c>
    </row>
    <row r="56" spans="1:40" x14ac:dyDescent="0.25">
      <c r="M56" s="14" t="str">
        <f t="shared" si="50"/>
        <v/>
      </c>
      <c r="N56" s="14" t="str">
        <f t="shared" si="51"/>
        <v/>
      </c>
      <c r="O56" s="14" t="str">
        <f t="shared" si="52"/>
        <v/>
      </c>
      <c r="P56" s="17" cm="1">
        <f t="array" ref="P56">IFERROR(IF(SUM(ABS(M56:O56))&gt;0,SUM(L56:O56)-1,0),0)</f>
        <v>0</v>
      </c>
      <c r="R56" s="36"/>
      <c r="W56" s="44">
        <f>SUM(W5:W53)</f>
        <v>0.16000000008989446</v>
      </c>
      <c r="X56" s="45" t="s">
        <v>108</v>
      </c>
      <c r="AJ56" s="44">
        <f>SUM(AJ5:AJ53)</f>
        <v>-1732.1999999998816</v>
      </c>
      <c r="AK56" s="45" t="s">
        <v>108</v>
      </c>
    </row>
    <row r="57" spans="1:40" x14ac:dyDescent="0.25">
      <c r="M57" s="14" t="str">
        <f t="shared" si="50"/>
        <v/>
      </c>
      <c r="N57" s="14" t="str">
        <f t="shared" si="51"/>
        <v/>
      </c>
      <c r="O57" s="14" t="str">
        <f t="shared" si="52"/>
        <v/>
      </c>
      <c r="P57" s="17" cm="1">
        <f t="array" ref="P57">IFERROR(IF(SUM(ABS(M57:O57))&gt;0,SUM(L57:O57)-1,0),0)</f>
        <v>0</v>
      </c>
      <c r="R57" s="36"/>
      <c r="AG57" s="42">
        <f>-AG55</f>
        <v>-54304.14</v>
      </c>
      <c r="AH57" s="42">
        <f t="shared" ref="AH57:AI57" si="59">-AH55</f>
        <v>47320.17</v>
      </c>
      <c r="AI57" s="42">
        <f t="shared" si="59"/>
        <v>-4361.3299999999954</v>
      </c>
      <c r="AK57" s="71" t="s">
        <v>123</v>
      </c>
    </row>
    <row r="58" spans="1:40" x14ac:dyDescent="0.25">
      <c r="M58" s="14" t="str">
        <f t="shared" si="50"/>
        <v/>
      </c>
      <c r="N58" s="14" t="str">
        <f t="shared" si="51"/>
        <v/>
      </c>
      <c r="O58" s="14" t="str">
        <f t="shared" si="52"/>
        <v/>
      </c>
      <c r="P58" s="17" cm="1">
        <f t="array" ref="P58">IFERROR(IF(SUM(ABS(M58:O58))&gt;0,SUM(L58:O58)-1,0),0)</f>
        <v>0</v>
      </c>
      <c r="R58" s="36"/>
    </row>
    <row r="59" spans="1:40" x14ac:dyDescent="0.25">
      <c r="M59" s="14" t="str">
        <f t="shared" si="50"/>
        <v/>
      </c>
      <c r="N59" s="14" t="str">
        <f t="shared" si="51"/>
        <v/>
      </c>
      <c r="O59" s="14" t="str">
        <f t="shared" si="52"/>
        <v/>
      </c>
      <c r="P59" s="17" cm="1">
        <f t="array" ref="P59">IFERROR(IF(SUM(ABS(M59:O59))&gt;0,SUM(L59:O59)-1,0),0)</f>
        <v>0</v>
      </c>
      <c r="R59" s="36"/>
    </row>
    <row r="60" spans="1:40" x14ac:dyDescent="0.25">
      <c r="M60" s="14" t="str">
        <f t="shared" si="50"/>
        <v/>
      </c>
      <c r="N60" s="14" t="str">
        <f t="shared" si="51"/>
        <v/>
      </c>
      <c r="O60" s="14" t="str">
        <f t="shared" si="52"/>
        <v/>
      </c>
      <c r="P60" s="17" cm="1">
        <f t="array" ref="P60">IFERROR(IF(SUM(ABS(M60:O60))&gt;0,SUM(L60:O60)-1,0),0)</f>
        <v>0</v>
      </c>
      <c r="R60" s="36"/>
    </row>
    <row r="61" spans="1:40" x14ac:dyDescent="0.25">
      <c r="M61" s="14" t="str">
        <f t="shared" si="50"/>
        <v/>
      </c>
      <c r="N61" s="14" t="str">
        <f t="shared" si="51"/>
        <v/>
      </c>
      <c r="O61" s="14" t="str">
        <f t="shared" si="52"/>
        <v/>
      </c>
      <c r="P61" s="17" cm="1">
        <f t="array" ref="P61">IFERROR(IF(SUM(ABS(M61:O61))&gt;0,SUM(L61:O61)-1,0),0)</f>
        <v>0</v>
      </c>
      <c r="R61" s="36"/>
    </row>
    <row r="62" spans="1:40" x14ac:dyDescent="0.25">
      <c r="M62" s="14" t="str">
        <f t="shared" si="50"/>
        <v/>
      </c>
      <c r="N62" s="14" t="str">
        <f t="shared" si="51"/>
        <v/>
      </c>
      <c r="O62" s="14" t="str">
        <f t="shared" si="52"/>
        <v/>
      </c>
      <c r="P62" s="17" cm="1">
        <f t="array" ref="P62">IFERROR(IF(SUM(ABS(M62:O62))&gt;0,SUM(L62:O62)-1,0),0)</f>
        <v>0</v>
      </c>
      <c r="R62" s="36"/>
    </row>
    <row r="63" spans="1:40" x14ac:dyDescent="0.25">
      <c r="M63" s="14" t="str">
        <f t="shared" si="50"/>
        <v/>
      </c>
      <c r="N63" s="14" t="str">
        <f t="shared" si="51"/>
        <v/>
      </c>
      <c r="O63" s="14" t="str">
        <f t="shared" si="52"/>
        <v/>
      </c>
      <c r="P63" s="17" cm="1">
        <f t="array" ref="P63">IFERROR(IF(SUM(ABS(M63:O63))&gt;0,SUM(L63:O63)-1,0),0)</f>
        <v>0</v>
      </c>
      <c r="R63" s="36"/>
    </row>
    <row r="64" spans="1:40" x14ac:dyDescent="0.25">
      <c r="M64" s="14" t="str">
        <f t="shared" si="50"/>
        <v/>
      </c>
      <c r="N64" s="14" t="str">
        <f t="shared" si="51"/>
        <v/>
      </c>
      <c r="O64" s="14" t="str">
        <f t="shared" si="52"/>
        <v/>
      </c>
      <c r="P64" s="17" cm="1">
        <f t="array" ref="P64">IFERROR(IF(SUM(ABS(M64:O64))&gt;0,SUM(L64:O64)-1,0),0)</f>
        <v>0</v>
      </c>
      <c r="R64" s="36"/>
    </row>
    <row r="65" spans="13:18" x14ac:dyDescent="0.25">
      <c r="M65" s="14" t="str">
        <f t="shared" si="50"/>
        <v/>
      </c>
      <c r="N65" s="14" t="str">
        <f t="shared" si="51"/>
        <v/>
      </c>
      <c r="O65" s="14" t="str">
        <f t="shared" si="52"/>
        <v/>
      </c>
      <c r="P65" s="17" cm="1">
        <f t="array" ref="P65">IFERROR(IF(SUM(ABS(M65:O65))&gt;0,SUM(L65:O65)-1,0),0)</f>
        <v>0</v>
      </c>
      <c r="R65" s="36"/>
    </row>
    <row r="66" spans="13:18" x14ac:dyDescent="0.25">
      <c r="M66" s="14" t="str">
        <f t="shared" si="50"/>
        <v/>
      </c>
      <c r="N66" s="14" t="str">
        <f t="shared" si="51"/>
        <v/>
      </c>
      <c r="O66" s="14" t="str">
        <f t="shared" si="52"/>
        <v/>
      </c>
      <c r="P66" s="17" cm="1">
        <f t="array" ref="P66">IFERROR(IF(SUM(ABS(M66:O66))&gt;0,SUM(L66:O66)-1,0),0)</f>
        <v>0</v>
      </c>
      <c r="R66" s="36"/>
    </row>
    <row r="67" spans="13:18" x14ac:dyDescent="0.25">
      <c r="M67" s="14" t="str">
        <f t="shared" si="50"/>
        <v/>
      </c>
      <c r="N67" s="14" t="str">
        <f t="shared" si="51"/>
        <v/>
      </c>
      <c r="O67" s="14" t="str">
        <f t="shared" si="52"/>
        <v/>
      </c>
      <c r="P67" s="17" cm="1">
        <f t="array" ref="P67">IFERROR(IF(SUM(ABS(M67:O67))&gt;0,SUM(L67:O67)-1,0),0)</f>
        <v>0</v>
      </c>
      <c r="R67" s="36"/>
    </row>
    <row r="68" spans="13:18" x14ac:dyDescent="0.25">
      <c r="M68" s="14" t="str">
        <f t="shared" si="50"/>
        <v/>
      </c>
      <c r="N68" s="14" t="str">
        <f t="shared" si="51"/>
        <v/>
      </c>
      <c r="O68" s="14" t="str">
        <f t="shared" si="52"/>
        <v/>
      </c>
      <c r="P68" s="17" cm="1">
        <f t="array" ref="P68">IFERROR(IF(SUM(ABS(M68:O68))&gt;0,SUM(L68:O68)-1,0),0)</f>
        <v>0</v>
      </c>
      <c r="R68" s="36"/>
    </row>
    <row r="69" spans="13:18" x14ac:dyDescent="0.25">
      <c r="M69" s="14" t="str">
        <f t="shared" si="50"/>
        <v/>
      </c>
      <c r="N69" s="14" t="str">
        <f t="shared" si="51"/>
        <v/>
      </c>
      <c r="O69" s="14" t="str">
        <f t="shared" si="52"/>
        <v/>
      </c>
      <c r="P69" s="17" cm="1">
        <f t="array" ref="P69">IFERROR(IF(SUM(ABS(M69:O69))&gt;0,SUM(L69:O69)-1,0),0)</f>
        <v>0</v>
      </c>
      <c r="R69" s="36"/>
    </row>
    <row r="70" spans="13:18" x14ac:dyDescent="0.25">
      <c r="M70" s="14" t="str">
        <f t="shared" ref="M70:M133" si="60">IF($G70="","",H70/$K70)</f>
        <v/>
      </c>
      <c r="N70" s="14" t="str">
        <f t="shared" ref="N70:N133" si="61">IF($G70="","",I70/$K70)</f>
        <v/>
      </c>
      <c r="O70" s="14" t="str">
        <f t="shared" ref="O70:O133" si="62">IF($G70="","",J70/$K70)</f>
        <v/>
      </c>
      <c r="P70" s="17" cm="1">
        <f t="array" ref="P70">IFERROR(IF(SUM(ABS(M70:O70))&gt;0,SUM(L70:O70)-1,0),0)</f>
        <v>0</v>
      </c>
      <c r="R70" s="36"/>
    </row>
    <row r="71" spans="13:18" x14ac:dyDescent="0.25">
      <c r="M71" s="14" t="str">
        <f t="shared" si="60"/>
        <v/>
      </c>
      <c r="N71" s="14" t="str">
        <f t="shared" si="61"/>
        <v/>
      </c>
      <c r="O71" s="14" t="str">
        <f t="shared" si="62"/>
        <v/>
      </c>
      <c r="P71" s="17" cm="1">
        <f t="array" ref="P71">IFERROR(IF(SUM(ABS(M71:O71))&gt;0,SUM(L71:O71)-1,0),0)</f>
        <v>0</v>
      </c>
      <c r="R71" s="36"/>
    </row>
    <row r="72" spans="13:18" x14ac:dyDescent="0.25">
      <c r="M72" s="14" t="str">
        <f t="shared" si="60"/>
        <v/>
      </c>
      <c r="N72" s="14" t="str">
        <f t="shared" si="61"/>
        <v/>
      </c>
      <c r="O72" s="14" t="str">
        <f t="shared" si="62"/>
        <v/>
      </c>
      <c r="P72" s="17" cm="1">
        <f t="array" ref="P72">IFERROR(IF(SUM(ABS(M72:O72))&gt;0,SUM(L72:O72)-1,0),0)</f>
        <v>0</v>
      </c>
      <c r="R72" s="36"/>
    </row>
    <row r="73" spans="13:18" x14ac:dyDescent="0.25">
      <c r="M73" s="14" t="str">
        <f t="shared" si="60"/>
        <v/>
      </c>
      <c r="N73" s="14" t="str">
        <f t="shared" si="61"/>
        <v/>
      </c>
      <c r="O73" s="14" t="str">
        <f t="shared" si="62"/>
        <v/>
      </c>
      <c r="P73" s="17" cm="1">
        <f t="array" ref="P73">IFERROR(IF(SUM(ABS(M73:O73))&gt;0,SUM(L73:O73)-1,0),0)</f>
        <v>0</v>
      </c>
      <c r="R73" s="36"/>
    </row>
    <row r="74" spans="13:18" x14ac:dyDescent="0.25">
      <c r="M74" s="14" t="str">
        <f t="shared" si="60"/>
        <v/>
      </c>
      <c r="N74" s="14" t="str">
        <f t="shared" si="61"/>
        <v/>
      </c>
      <c r="O74" s="14" t="str">
        <f t="shared" si="62"/>
        <v/>
      </c>
      <c r="P74" s="17" cm="1">
        <f t="array" ref="P74">IFERROR(IF(SUM(ABS(M74:O74))&gt;0,SUM(L74:O74)-1,0),0)</f>
        <v>0</v>
      </c>
      <c r="R74" s="36"/>
    </row>
    <row r="75" spans="13:18" x14ac:dyDescent="0.25">
      <c r="M75" s="14" t="str">
        <f t="shared" si="60"/>
        <v/>
      </c>
      <c r="N75" s="14" t="str">
        <f t="shared" si="61"/>
        <v/>
      </c>
      <c r="O75" s="14" t="str">
        <f t="shared" si="62"/>
        <v/>
      </c>
      <c r="P75" s="17" cm="1">
        <f t="array" ref="P75">IFERROR(IF(SUM(ABS(M75:O75))&gt;0,SUM(L75:O75)-1,0),0)</f>
        <v>0</v>
      </c>
      <c r="R75" s="36"/>
    </row>
    <row r="76" spans="13:18" x14ac:dyDescent="0.25">
      <c r="M76" s="14" t="str">
        <f t="shared" si="60"/>
        <v/>
      </c>
      <c r="N76" s="14" t="str">
        <f t="shared" si="61"/>
        <v/>
      </c>
      <c r="O76" s="14" t="str">
        <f t="shared" si="62"/>
        <v/>
      </c>
      <c r="P76" s="17" cm="1">
        <f t="array" ref="P76">IFERROR(IF(SUM(ABS(M76:O76))&gt;0,SUM(L76:O76)-1,0),0)</f>
        <v>0</v>
      </c>
      <c r="R76" s="36"/>
    </row>
    <row r="77" spans="13:18" x14ac:dyDescent="0.25">
      <c r="M77" s="14" t="str">
        <f t="shared" si="60"/>
        <v/>
      </c>
      <c r="N77" s="14" t="str">
        <f t="shared" si="61"/>
        <v/>
      </c>
      <c r="O77" s="14" t="str">
        <f t="shared" si="62"/>
        <v/>
      </c>
      <c r="P77" s="17" cm="1">
        <f t="array" ref="P77">IFERROR(IF(SUM(ABS(M77:O77))&gt;0,SUM(L77:O77)-1,0),0)</f>
        <v>0</v>
      </c>
      <c r="R77" s="36"/>
    </row>
    <row r="78" spans="13:18" x14ac:dyDescent="0.25">
      <c r="M78" s="14" t="str">
        <f t="shared" si="60"/>
        <v/>
      </c>
      <c r="N78" s="14" t="str">
        <f t="shared" si="61"/>
        <v/>
      </c>
      <c r="O78" s="14" t="str">
        <f t="shared" si="62"/>
        <v/>
      </c>
      <c r="P78" s="17" cm="1">
        <f t="array" ref="P78">IFERROR(IF(SUM(ABS(M78:O78))&gt;0,SUM(L78:O78)-1,0),0)</f>
        <v>0</v>
      </c>
      <c r="R78" s="36"/>
    </row>
    <row r="79" spans="13:18" x14ac:dyDescent="0.25">
      <c r="M79" s="14" t="str">
        <f t="shared" si="60"/>
        <v/>
      </c>
      <c r="N79" s="14" t="str">
        <f t="shared" si="61"/>
        <v/>
      </c>
      <c r="O79" s="14" t="str">
        <f t="shared" si="62"/>
        <v/>
      </c>
      <c r="P79" s="17" cm="1">
        <f t="array" ref="P79">IFERROR(IF(SUM(ABS(M79:O79))&gt;0,SUM(L79:O79)-1,0),0)</f>
        <v>0</v>
      </c>
      <c r="R79" s="36"/>
    </row>
    <row r="80" spans="13:18" x14ac:dyDescent="0.25">
      <c r="M80" s="14" t="str">
        <f t="shared" si="60"/>
        <v/>
      </c>
      <c r="N80" s="14" t="str">
        <f t="shared" si="61"/>
        <v/>
      </c>
      <c r="O80" s="14" t="str">
        <f t="shared" si="62"/>
        <v/>
      </c>
      <c r="P80" s="17" cm="1">
        <f t="array" ref="P80">IFERROR(IF(SUM(ABS(M80:O80))&gt;0,SUM(L80:O80)-1,0),0)</f>
        <v>0</v>
      </c>
      <c r="R80" s="36"/>
    </row>
    <row r="81" spans="13:18" x14ac:dyDescent="0.25">
      <c r="M81" s="14" t="str">
        <f t="shared" si="60"/>
        <v/>
      </c>
      <c r="N81" s="14" t="str">
        <f t="shared" si="61"/>
        <v/>
      </c>
      <c r="O81" s="14" t="str">
        <f t="shared" si="62"/>
        <v/>
      </c>
      <c r="P81" s="17" cm="1">
        <f t="array" ref="P81">IFERROR(IF(SUM(ABS(M81:O81))&gt;0,SUM(L81:O81)-1,0),0)</f>
        <v>0</v>
      </c>
      <c r="R81" s="36"/>
    </row>
    <row r="82" spans="13:18" x14ac:dyDescent="0.25">
      <c r="M82" s="14" t="str">
        <f t="shared" si="60"/>
        <v/>
      </c>
      <c r="N82" s="14" t="str">
        <f t="shared" si="61"/>
        <v/>
      </c>
      <c r="O82" s="14" t="str">
        <f t="shared" si="62"/>
        <v/>
      </c>
      <c r="P82" s="17" cm="1">
        <f t="array" ref="P82">IFERROR(IF(SUM(ABS(M82:O82))&gt;0,SUM(L82:O82)-1,0),0)</f>
        <v>0</v>
      </c>
      <c r="R82" s="36"/>
    </row>
    <row r="83" spans="13:18" x14ac:dyDescent="0.25">
      <c r="M83" s="14" t="str">
        <f t="shared" si="60"/>
        <v/>
      </c>
      <c r="N83" s="14" t="str">
        <f t="shared" si="61"/>
        <v/>
      </c>
      <c r="O83" s="14" t="str">
        <f t="shared" si="62"/>
        <v/>
      </c>
      <c r="P83" s="17" cm="1">
        <f t="array" ref="P83">IFERROR(IF(SUM(ABS(M83:O83))&gt;0,SUM(L83:O83)-1,0),0)</f>
        <v>0</v>
      </c>
      <c r="R83" s="36"/>
    </row>
    <row r="84" spans="13:18" x14ac:dyDescent="0.25">
      <c r="M84" s="14" t="str">
        <f t="shared" si="60"/>
        <v/>
      </c>
      <c r="N84" s="14" t="str">
        <f t="shared" si="61"/>
        <v/>
      </c>
      <c r="O84" s="14" t="str">
        <f t="shared" si="62"/>
        <v/>
      </c>
      <c r="P84" s="17" cm="1">
        <f t="array" ref="P84">IFERROR(IF(SUM(ABS(M84:O84))&gt;0,SUM(L84:O84)-1,0),0)</f>
        <v>0</v>
      </c>
      <c r="R84" s="36"/>
    </row>
    <row r="85" spans="13:18" x14ac:dyDescent="0.25">
      <c r="M85" s="14" t="str">
        <f t="shared" si="60"/>
        <v/>
      </c>
      <c r="N85" s="14" t="str">
        <f t="shared" si="61"/>
        <v/>
      </c>
      <c r="O85" s="14" t="str">
        <f t="shared" si="62"/>
        <v/>
      </c>
      <c r="P85" s="17" cm="1">
        <f t="array" ref="P85">IFERROR(IF(SUM(ABS(M85:O85))&gt;0,SUM(L85:O85)-1,0),0)</f>
        <v>0</v>
      </c>
      <c r="R85" s="36"/>
    </row>
    <row r="86" spans="13:18" x14ac:dyDescent="0.25">
      <c r="M86" s="14" t="str">
        <f t="shared" si="60"/>
        <v/>
      </c>
      <c r="N86" s="14" t="str">
        <f t="shared" si="61"/>
        <v/>
      </c>
      <c r="O86" s="14" t="str">
        <f t="shared" si="62"/>
        <v/>
      </c>
      <c r="P86" s="17" cm="1">
        <f t="array" ref="P86">IFERROR(IF(SUM(ABS(M86:O86))&gt;0,SUM(L86:O86)-1,0),0)</f>
        <v>0</v>
      </c>
      <c r="R86" s="36"/>
    </row>
    <row r="87" spans="13:18" x14ac:dyDescent="0.25">
      <c r="M87" s="14" t="str">
        <f t="shared" si="60"/>
        <v/>
      </c>
      <c r="N87" s="14" t="str">
        <f t="shared" si="61"/>
        <v/>
      </c>
      <c r="O87" s="14" t="str">
        <f t="shared" si="62"/>
        <v/>
      </c>
      <c r="P87" s="17" cm="1">
        <f t="array" ref="P87">IFERROR(IF(SUM(ABS(M87:O87))&gt;0,SUM(L87:O87)-1,0),0)</f>
        <v>0</v>
      </c>
      <c r="R87" s="36"/>
    </row>
    <row r="88" spans="13:18" x14ac:dyDescent="0.25">
      <c r="M88" s="14" t="str">
        <f t="shared" si="60"/>
        <v/>
      </c>
      <c r="N88" s="14" t="str">
        <f t="shared" si="61"/>
        <v/>
      </c>
      <c r="O88" s="14" t="str">
        <f t="shared" si="62"/>
        <v/>
      </c>
      <c r="P88" s="17" cm="1">
        <f t="array" ref="P88">IFERROR(IF(SUM(ABS(M88:O88))&gt;0,SUM(L88:O88)-1,0),0)</f>
        <v>0</v>
      </c>
      <c r="R88" s="36"/>
    </row>
    <row r="89" spans="13:18" x14ac:dyDescent="0.25">
      <c r="M89" s="14" t="str">
        <f t="shared" si="60"/>
        <v/>
      </c>
      <c r="N89" s="14" t="str">
        <f t="shared" si="61"/>
        <v/>
      </c>
      <c r="O89" s="14" t="str">
        <f t="shared" si="62"/>
        <v/>
      </c>
      <c r="P89" s="17" cm="1">
        <f t="array" ref="P89">IFERROR(IF(SUM(ABS(M89:O89))&gt;0,SUM(L89:O89)-1,0),0)</f>
        <v>0</v>
      </c>
      <c r="R89" s="36"/>
    </row>
    <row r="90" spans="13:18" x14ac:dyDescent="0.25">
      <c r="M90" s="14" t="str">
        <f t="shared" si="60"/>
        <v/>
      </c>
      <c r="N90" s="14" t="str">
        <f t="shared" si="61"/>
        <v/>
      </c>
      <c r="O90" s="14" t="str">
        <f t="shared" si="62"/>
        <v/>
      </c>
      <c r="P90" s="17" cm="1">
        <f t="array" ref="P90">IFERROR(IF(SUM(ABS(M90:O90))&gt;0,SUM(L90:O90)-1,0),0)</f>
        <v>0</v>
      </c>
      <c r="R90" s="36"/>
    </row>
    <row r="91" spans="13:18" x14ac:dyDescent="0.25">
      <c r="M91" s="14" t="str">
        <f t="shared" si="60"/>
        <v/>
      </c>
      <c r="N91" s="14" t="str">
        <f t="shared" si="61"/>
        <v/>
      </c>
      <c r="O91" s="14" t="str">
        <f t="shared" si="62"/>
        <v/>
      </c>
      <c r="P91" s="17" cm="1">
        <f t="array" ref="P91">IFERROR(IF(SUM(ABS(M91:O91))&gt;0,SUM(L91:O91)-1,0),0)</f>
        <v>0</v>
      </c>
      <c r="R91" s="36"/>
    </row>
    <row r="92" spans="13:18" x14ac:dyDescent="0.25">
      <c r="M92" s="14" t="str">
        <f t="shared" si="60"/>
        <v/>
      </c>
      <c r="N92" s="14" t="str">
        <f t="shared" si="61"/>
        <v/>
      </c>
      <c r="O92" s="14" t="str">
        <f t="shared" si="62"/>
        <v/>
      </c>
      <c r="P92" s="17" cm="1">
        <f t="array" ref="P92">IFERROR(IF(SUM(ABS(M92:O92))&gt;0,SUM(L92:O92)-1,0),0)</f>
        <v>0</v>
      </c>
      <c r="R92" s="36"/>
    </row>
    <row r="93" spans="13:18" x14ac:dyDescent="0.25">
      <c r="M93" s="14" t="str">
        <f t="shared" si="60"/>
        <v/>
      </c>
      <c r="N93" s="14" t="str">
        <f t="shared" si="61"/>
        <v/>
      </c>
      <c r="O93" s="14" t="str">
        <f t="shared" si="62"/>
        <v/>
      </c>
      <c r="P93" s="17" cm="1">
        <f t="array" ref="P93">IFERROR(IF(SUM(ABS(M93:O93))&gt;0,SUM(L93:O93)-1,0),0)</f>
        <v>0</v>
      </c>
      <c r="R93" s="36"/>
    </row>
    <row r="94" spans="13:18" x14ac:dyDescent="0.25">
      <c r="M94" s="14" t="str">
        <f t="shared" si="60"/>
        <v/>
      </c>
      <c r="N94" s="14" t="str">
        <f t="shared" si="61"/>
        <v/>
      </c>
      <c r="O94" s="14" t="str">
        <f t="shared" si="62"/>
        <v/>
      </c>
      <c r="P94" s="17" cm="1">
        <f t="array" ref="P94">IFERROR(IF(SUM(ABS(M94:O94))&gt;0,SUM(L94:O94)-1,0),0)</f>
        <v>0</v>
      </c>
      <c r="R94" s="36"/>
    </row>
    <row r="95" spans="13:18" x14ac:dyDescent="0.25">
      <c r="M95" s="14" t="str">
        <f t="shared" si="60"/>
        <v/>
      </c>
      <c r="N95" s="14" t="str">
        <f t="shared" si="61"/>
        <v/>
      </c>
      <c r="O95" s="14" t="str">
        <f t="shared" si="62"/>
        <v/>
      </c>
      <c r="P95" s="17" cm="1">
        <f t="array" ref="P95">IFERROR(IF(SUM(ABS(M95:O95))&gt;0,SUM(L95:O95)-1,0),0)</f>
        <v>0</v>
      </c>
      <c r="R95" s="36"/>
    </row>
    <row r="96" spans="13:18" x14ac:dyDescent="0.25">
      <c r="M96" s="14" t="str">
        <f t="shared" si="60"/>
        <v/>
      </c>
      <c r="N96" s="14" t="str">
        <f t="shared" si="61"/>
        <v/>
      </c>
      <c r="O96" s="14" t="str">
        <f t="shared" si="62"/>
        <v/>
      </c>
      <c r="P96" s="17" cm="1">
        <f t="array" ref="P96">IFERROR(IF(SUM(ABS(M96:O96))&gt;0,SUM(L96:O96)-1,0),0)</f>
        <v>0</v>
      </c>
      <c r="R96" s="36"/>
    </row>
    <row r="97" spans="13:18" x14ac:dyDescent="0.25">
      <c r="M97" s="14" t="str">
        <f t="shared" si="60"/>
        <v/>
      </c>
      <c r="N97" s="14" t="str">
        <f t="shared" si="61"/>
        <v/>
      </c>
      <c r="O97" s="14" t="str">
        <f t="shared" si="62"/>
        <v/>
      </c>
      <c r="P97" s="17" cm="1">
        <f t="array" ref="P97">IFERROR(IF(SUM(ABS(M97:O97))&gt;0,SUM(L97:O97)-1,0),0)</f>
        <v>0</v>
      </c>
      <c r="R97" s="36"/>
    </row>
    <row r="98" spans="13:18" x14ac:dyDescent="0.25">
      <c r="M98" s="14" t="str">
        <f t="shared" si="60"/>
        <v/>
      </c>
      <c r="N98" s="14" t="str">
        <f t="shared" si="61"/>
        <v/>
      </c>
      <c r="O98" s="14" t="str">
        <f t="shared" si="62"/>
        <v/>
      </c>
      <c r="P98" s="17" cm="1">
        <f t="array" ref="P98">IFERROR(IF(SUM(ABS(M98:O98))&gt;0,SUM(L98:O98)-1,0),0)</f>
        <v>0</v>
      </c>
      <c r="R98" s="36"/>
    </row>
    <row r="99" spans="13:18" x14ac:dyDescent="0.25">
      <c r="M99" s="14" t="str">
        <f t="shared" si="60"/>
        <v/>
      </c>
      <c r="N99" s="14" t="str">
        <f t="shared" si="61"/>
        <v/>
      </c>
      <c r="O99" s="14" t="str">
        <f t="shared" si="62"/>
        <v/>
      </c>
      <c r="P99" s="17" cm="1">
        <f t="array" ref="P99">IFERROR(IF(SUM(ABS(M99:O99))&gt;0,SUM(L99:O99)-1,0),0)</f>
        <v>0</v>
      </c>
      <c r="R99" s="36"/>
    </row>
    <row r="100" spans="13:18" x14ac:dyDescent="0.25">
      <c r="M100" s="14" t="str">
        <f t="shared" si="60"/>
        <v/>
      </c>
      <c r="N100" s="14" t="str">
        <f t="shared" si="61"/>
        <v/>
      </c>
      <c r="O100" s="14" t="str">
        <f t="shared" si="62"/>
        <v/>
      </c>
      <c r="P100" s="17" cm="1">
        <f t="array" ref="P100">IFERROR(IF(SUM(ABS(M100:O100))&gt;0,SUM(L100:O100)-1,0),0)</f>
        <v>0</v>
      </c>
      <c r="R100" s="36"/>
    </row>
    <row r="101" spans="13:18" x14ac:dyDescent="0.25">
      <c r="M101" s="14" t="str">
        <f t="shared" si="60"/>
        <v/>
      </c>
      <c r="N101" s="14" t="str">
        <f t="shared" si="61"/>
        <v/>
      </c>
      <c r="O101" s="14" t="str">
        <f t="shared" si="62"/>
        <v/>
      </c>
      <c r="P101" s="17" cm="1">
        <f t="array" ref="P101">IFERROR(IF(SUM(ABS(M101:O101))&gt;0,SUM(L101:O101)-1,0),0)</f>
        <v>0</v>
      </c>
      <c r="R101" s="36"/>
    </row>
    <row r="102" spans="13:18" x14ac:dyDescent="0.25">
      <c r="M102" s="14" t="str">
        <f t="shared" si="60"/>
        <v/>
      </c>
      <c r="N102" s="14" t="str">
        <f t="shared" si="61"/>
        <v/>
      </c>
      <c r="O102" s="14" t="str">
        <f t="shared" si="62"/>
        <v/>
      </c>
      <c r="P102" s="17" cm="1">
        <f t="array" ref="P102">IFERROR(IF(SUM(ABS(M102:O102))&gt;0,SUM(L102:O102)-1,0),0)</f>
        <v>0</v>
      </c>
      <c r="R102" s="36"/>
    </row>
    <row r="103" spans="13:18" x14ac:dyDescent="0.25">
      <c r="M103" s="14" t="str">
        <f t="shared" si="60"/>
        <v/>
      </c>
      <c r="N103" s="14" t="str">
        <f t="shared" si="61"/>
        <v/>
      </c>
      <c r="O103" s="14" t="str">
        <f t="shared" si="62"/>
        <v/>
      </c>
      <c r="P103" s="17" cm="1">
        <f t="array" ref="P103">IFERROR(IF(SUM(ABS(M103:O103))&gt;0,SUM(L103:O103)-1,0),0)</f>
        <v>0</v>
      </c>
      <c r="R103" s="36"/>
    </row>
    <row r="104" spans="13:18" x14ac:dyDescent="0.25">
      <c r="M104" s="14" t="str">
        <f t="shared" si="60"/>
        <v/>
      </c>
      <c r="N104" s="14" t="str">
        <f t="shared" si="61"/>
        <v/>
      </c>
      <c r="O104" s="14" t="str">
        <f t="shared" si="62"/>
        <v/>
      </c>
      <c r="P104" s="17" cm="1">
        <f t="array" ref="P104">IFERROR(IF(SUM(ABS(M104:O104))&gt;0,SUM(L104:O104)-1,0),0)</f>
        <v>0</v>
      </c>
      <c r="R104" s="36"/>
    </row>
    <row r="105" spans="13:18" x14ac:dyDescent="0.25">
      <c r="M105" s="14" t="str">
        <f t="shared" si="60"/>
        <v/>
      </c>
      <c r="N105" s="14" t="str">
        <f t="shared" si="61"/>
        <v/>
      </c>
      <c r="O105" s="14" t="str">
        <f t="shared" si="62"/>
        <v/>
      </c>
      <c r="P105" s="17" cm="1">
        <f t="array" ref="P105">IFERROR(IF(SUM(ABS(M105:O105))&gt;0,SUM(L105:O105)-1,0),0)</f>
        <v>0</v>
      </c>
      <c r="R105" s="36"/>
    </row>
    <row r="106" spans="13:18" x14ac:dyDescent="0.25">
      <c r="M106" s="14" t="str">
        <f t="shared" si="60"/>
        <v/>
      </c>
      <c r="N106" s="14" t="str">
        <f t="shared" si="61"/>
        <v/>
      </c>
      <c r="O106" s="14" t="str">
        <f t="shared" si="62"/>
        <v/>
      </c>
      <c r="P106" s="17" cm="1">
        <f t="array" ref="P106">IFERROR(IF(SUM(ABS(M106:O106))&gt;0,SUM(L106:O106)-1,0),0)</f>
        <v>0</v>
      </c>
      <c r="R106" s="36"/>
    </row>
    <row r="107" spans="13:18" x14ac:dyDescent="0.25">
      <c r="M107" s="14" t="str">
        <f t="shared" si="60"/>
        <v/>
      </c>
      <c r="N107" s="14" t="str">
        <f t="shared" si="61"/>
        <v/>
      </c>
      <c r="O107" s="14" t="str">
        <f t="shared" si="62"/>
        <v/>
      </c>
      <c r="P107" s="17" cm="1">
        <f t="array" ref="P107">IFERROR(IF(SUM(ABS(M107:O107))&gt;0,SUM(L107:O107)-1,0),0)</f>
        <v>0</v>
      </c>
      <c r="R107" s="36"/>
    </row>
    <row r="108" spans="13:18" x14ac:dyDescent="0.25">
      <c r="M108" s="14" t="str">
        <f t="shared" si="60"/>
        <v/>
      </c>
      <c r="N108" s="14" t="str">
        <f t="shared" si="61"/>
        <v/>
      </c>
      <c r="O108" s="14" t="str">
        <f t="shared" si="62"/>
        <v/>
      </c>
      <c r="P108" s="17" cm="1">
        <f t="array" ref="P108">IFERROR(IF(SUM(ABS(M108:O108))&gt;0,SUM(L108:O108)-1,0),0)</f>
        <v>0</v>
      </c>
      <c r="R108" s="36"/>
    </row>
    <row r="109" spans="13:18" x14ac:dyDescent="0.25">
      <c r="M109" s="14" t="str">
        <f t="shared" si="60"/>
        <v/>
      </c>
      <c r="N109" s="14" t="str">
        <f t="shared" si="61"/>
        <v/>
      </c>
      <c r="O109" s="14" t="str">
        <f t="shared" si="62"/>
        <v/>
      </c>
      <c r="P109" s="17" cm="1">
        <f t="array" ref="P109">IFERROR(IF(SUM(ABS(M109:O109))&gt;0,SUM(L109:O109)-1,0),0)</f>
        <v>0</v>
      </c>
      <c r="R109" s="36"/>
    </row>
    <row r="110" spans="13:18" x14ac:dyDescent="0.25">
      <c r="M110" s="14" t="str">
        <f t="shared" si="60"/>
        <v/>
      </c>
      <c r="N110" s="14" t="str">
        <f t="shared" si="61"/>
        <v/>
      </c>
      <c r="O110" s="14" t="str">
        <f t="shared" si="62"/>
        <v/>
      </c>
      <c r="P110" s="17" cm="1">
        <f t="array" ref="P110">IFERROR(IF(SUM(ABS(M110:O110))&gt;0,SUM(L110:O110)-1,0),0)</f>
        <v>0</v>
      </c>
      <c r="R110" s="36"/>
    </row>
    <row r="111" spans="13:18" x14ac:dyDescent="0.25">
      <c r="M111" s="14" t="str">
        <f t="shared" si="60"/>
        <v/>
      </c>
      <c r="N111" s="14" t="str">
        <f t="shared" si="61"/>
        <v/>
      </c>
      <c r="O111" s="14" t="str">
        <f t="shared" si="62"/>
        <v/>
      </c>
      <c r="P111" s="17" cm="1">
        <f t="array" ref="P111">IFERROR(IF(SUM(ABS(M111:O111))&gt;0,SUM(L111:O111)-1,0),0)</f>
        <v>0</v>
      </c>
      <c r="R111" s="36"/>
    </row>
    <row r="112" spans="13:18" x14ac:dyDescent="0.25">
      <c r="M112" s="14" t="str">
        <f t="shared" si="60"/>
        <v/>
      </c>
      <c r="N112" s="14" t="str">
        <f t="shared" si="61"/>
        <v/>
      </c>
      <c r="O112" s="14" t="str">
        <f t="shared" si="62"/>
        <v/>
      </c>
      <c r="P112" s="17" cm="1">
        <f t="array" ref="P112">IFERROR(IF(SUM(ABS(M112:O112))&gt;0,SUM(L112:O112)-1,0),0)</f>
        <v>0</v>
      </c>
      <c r="R112" s="36"/>
    </row>
    <row r="113" spans="13:18" x14ac:dyDescent="0.25">
      <c r="M113" s="14" t="str">
        <f t="shared" si="60"/>
        <v/>
      </c>
      <c r="N113" s="14" t="str">
        <f t="shared" si="61"/>
        <v/>
      </c>
      <c r="O113" s="14" t="str">
        <f t="shared" si="62"/>
        <v/>
      </c>
      <c r="P113" s="17" cm="1">
        <f t="array" ref="P113">IFERROR(IF(SUM(ABS(M113:O113))&gt;0,SUM(L113:O113)-1,0),0)</f>
        <v>0</v>
      </c>
      <c r="R113" s="36"/>
    </row>
    <row r="114" spans="13:18" x14ac:dyDescent="0.25">
      <c r="M114" s="14" t="str">
        <f t="shared" si="60"/>
        <v/>
      </c>
      <c r="N114" s="14" t="str">
        <f t="shared" si="61"/>
        <v/>
      </c>
      <c r="O114" s="14" t="str">
        <f t="shared" si="62"/>
        <v/>
      </c>
      <c r="P114" s="17" cm="1">
        <f t="array" ref="P114">IFERROR(IF(SUM(ABS(M114:O114))&gt;0,SUM(L114:O114)-1,0),0)</f>
        <v>0</v>
      </c>
      <c r="R114" s="36"/>
    </row>
    <row r="115" spans="13:18" x14ac:dyDescent="0.25">
      <c r="M115" s="14" t="str">
        <f t="shared" si="60"/>
        <v/>
      </c>
      <c r="N115" s="14" t="str">
        <f t="shared" si="61"/>
        <v/>
      </c>
      <c r="O115" s="14" t="str">
        <f t="shared" si="62"/>
        <v/>
      </c>
      <c r="P115" s="17" cm="1">
        <f t="array" ref="P115">IFERROR(IF(SUM(ABS(M115:O115))&gt;0,SUM(L115:O115)-1,0),0)</f>
        <v>0</v>
      </c>
      <c r="R115" s="36"/>
    </row>
    <row r="116" spans="13:18" x14ac:dyDescent="0.25">
      <c r="M116" s="14" t="str">
        <f t="shared" si="60"/>
        <v/>
      </c>
      <c r="N116" s="14" t="str">
        <f t="shared" si="61"/>
        <v/>
      </c>
      <c r="O116" s="14" t="str">
        <f t="shared" si="62"/>
        <v/>
      </c>
      <c r="P116" s="17" cm="1">
        <f t="array" ref="P116">IFERROR(IF(SUM(ABS(M116:O116))&gt;0,SUM(L116:O116)-1,0),0)</f>
        <v>0</v>
      </c>
      <c r="R116" s="36"/>
    </row>
    <row r="117" spans="13:18" x14ac:dyDescent="0.25">
      <c r="M117" s="14" t="str">
        <f t="shared" si="60"/>
        <v/>
      </c>
      <c r="N117" s="14" t="str">
        <f t="shared" si="61"/>
        <v/>
      </c>
      <c r="O117" s="14" t="str">
        <f t="shared" si="62"/>
        <v/>
      </c>
      <c r="P117" s="17" cm="1">
        <f t="array" ref="P117">IFERROR(IF(SUM(ABS(M117:O117))&gt;0,SUM(L117:O117)-1,0),0)</f>
        <v>0</v>
      </c>
      <c r="R117" s="36"/>
    </row>
    <row r="118" spans="13:18" x14ac:dyDescent="0.25">
      <c r="M118" s="14" t="str">
        <f t="shared" si="60"/>
        <v/>
      </c>
      <c r="N118" s="14" t="str">
        <f t="shared" si="61"/>
        <v/>
      </c>
      <c r="O118" s="14" t="str">
        <f t="shared" si="62"/>
        <v/>
      </c>
      <c r="P118" s="17" cm="1">
        <f t="array" ref="P118">IFERROR(IF(SUM(ABS(M118:O118))&gt;0,SUM(L118:O118)-1,0),0)</f>
        <v>0</v>
      </c>
      <c r="R118" s="36"/>
    </row>
    <row r="119" spans="13:18" x14ac:dyDescent="0.25">
      <c r="M119" s="14" t="str">
        <f t="shared" si="60"/>
        <v/>
      </c>
      <c r="N119" s="14" t="str">
        <f t="shared" si="61"/>
        <v/>
      </c>
      <c r="O119" s="14" t="str">
        <f t="shared" si="62"/>
        <v/>
      </c>
      <c r="P119" s="17" cm="1">
        <f t="array" ref="P119">IFERROR(IF(SUM(ABS(M119:O119))&gt;0,SUM(L119:O119)-1,0),0)</f>
        <v>0</v>
      </c>
      <c r="R119" s="36"/>
    </row>
    <row r="120" spans="13:18" x14ac:dyDescent="0.25">
      <c r="M120" s="14" t="str">
        <f t="shared" si="60"/>
        <v/>
      </c>
      <c r="N120" s="14" t="str">
        <f t="shared" si="61"/>
        <v/>
      </c>
      <c r="O120" s="14" t="str">
        <f t="shared" si="62"/>
        <v/>
      </c>
      <c r="P120" s="17" cm="1">
        <f t="array" ref="P120">IFERROR(IF(SUM(ABS(M120:O120))&gt;0,SUM(L120:O120)-1,0),0)</f>
        <v>0</v>
      </c>
      <c r="R120" s="36"/>
    </row>
    <row r="121" spans="13:18" x14ac:dyDescent="0.25">
      <c r="M121" s="14" t="str">
        <f t="shared" si="60"/>
        <v/>
      </c>
      <c r="N121" s="14" t="str">
        <f t="shared" si="61"/>
        <v/>
      </c>
      <c r="O121" s="14" t="str">
        <f t="shared" si="62"/>
        <v/>
      </c>
      <c r="P121" s="17" cm="1">
        <f t="array" ref="P121">IFERROR(IF(SUM(ABS(M121:O121))&gt;0,SUM(L121:O121)-1,0),0)</f>
        <v>0</v>
      </c>
      <c r="R121" s="36"/>
    </row>
    <row r="122" spans="13:18" x14ac:dyDescent="0.25">
      <c r="M122" s="14" t="str">
        <f t="shared" si="60"/>
        <v/>
      </c>
      <c r="N122" s="14" t="str">
        <f t="shared" si="61"/>
        <v/>
      </c>
      <c r="O122" s="14" t="str">
        <f t="shared" si="62"/>
        <v/>
      </c>
      <c r="P122" s="17" cm="1">
        <f t="array" ref="P122">IFERROR(IF(SUM(ABS(M122:O122))&gt;0,SUM(L122:O122)-1,0),0)</f>
        <v>0</v>
      </c>
      <c r="R122" s="36"/>
    </row>
    <row r="123" spans="13:18" x14ac:dyDescent="0.25">
      <c r="M123" s="14" t="str">
        <f t="shared" si="60"/>
        <v/>
      </c>
      <c r="N123" s="14" t="str">
        <f t="shared" si="61"/>
        <v/>
      </c>
      <c r="O123" s="14" t="str">
        <f t="shared" si="62"/>
        <v/>
      </c>
      <c r="P123" s="17" cm="1">
        <f t="array" ref="P123">IFERROR(IF(SUM(ABS(M123:O123))&gt;0,SUM(L123:O123)-1,0),0)</f>
        <v>0</v>
      </c>
      <c r="R123" s="36"/>
    </row>
    <row r="124" spans="13:18" x14ac:dyDescent="0.25">
      <c r="M124" s="14" t="str">
        <f t="shared" si="60"/>
        <v/>
      </c>
      <c r="N124" s="14" t="str">
        <f t="shared" si="61"/>
        <v/>
      </c>
      <c r="O124" s="14" t="str">
        <f t="shared" si="62"/>
        <v/>
      </c>
      <c r="P124" s="17" cm="1">
        <f t="array" ref="P124">IFERROR(IF(SUM(ABS(M124:O124))&gt;0,SUM(L124:O124)-1,0),0)</f>
        <v>0</v>
      </c>
      <c r="R124" s="36"/>
    </row>
    <row r="125" spans="13:18" x14ac:dyDescent="0.25">
      <c r="M125" s="14" t="str">
        <f t="shared" si="60"/>
        <v/>
      </c>
      <c r="N125" s="14" t="str">
        <f t="shared" si="61"/>
        <v/>
      </c>
      <c r="O125" s="14" t="str">
        <f t="shared" si="62"/>
        <v/>
      </c>
      <c r="P125" s="17" cm="1">
        <f t="array" ref="P125">IFERROR(IF(SUM(ABS(M125:O125))&gt;0,SUM(L125:O125)-1,0),0)</f>
        <v>0</v>
      </c>
      <c r="R125" s="36"/>
    </row>
    <row r="126" spans="13:18" x14ac:dyDescent="0.25">
      <c r="M126" s="14" t="str">
        <f t="shared" si="60"/>
        <v/>
      </c>
      <c r="N126" s="14" t="str">
        <f t="shared" si="61"/>
        <v/>
      </c>
      <c r="O126" s="14" t="str">
        <f t="shared" si="62"/>
        <v/>
      </c>
      <c r="P126" s="17" cm="1">
        <f t="array" ref="P126">IFERROR(IF(SUM(ABS(M126:O126))&gt;0,SUM(L126:O126)-1,0),0)</f>
        <v>0</v>
      </c>
      <c r="R126" s="36"/>
    </row>
    <row r="127" spans="13:18" x14ac:dyDescent="0.25">
      <c r="M127" s="14" t="str">
        <f t="shared" si="60"/>
        <v/>
      </c>
      <c r="N127" s="14" t="str">
        <f t="shared" si="61"/>
        <v/>
      </c>
      <c r="O127" s="14" t="str">
        <f t="shared" si="62"/>
        <v/>
      </c>
      <c r="P127" s="17" cm="1">
        <f t="array" ref="P127">IFERROR(IF(SUM(ABS(M127:O127))&gt;0,SUM(L127:O127)-1,0),0)</f>
        <v>0</v>
      </c>
      <c r="R127" s="36"/>
    </row>
    <row r="128" spans="13:18" x14ac:dyDescent="0.25">
      <c r="M128" s="14" t="str">
        <f t="shared" si="60"/>
        <v/>
      </c>
      <c r="N128" s="14" t="str">
        <f t="shared" si="61"/>
        <v/>
      </c>
      <c r="O128" s="14" t="str">
        <f t="shared" si="62"/>
        <v/>
      </c>
      <c r="P128" s="17" cm="1">
        <f t="array" ref="P128">IFERROR(IF(SUM(ABS(M128:O128))&gt;0,SUM(L128:O128)-1,0),0)</f>
        <v>0</v>
      </c>
      <c r="R128" s="36"/>
    </row>
    <row r="129" spans="13:18" x14ac:dyDescent="0.25">
      <c r="M129" s="14" t="str">
        <f t="shared" si="60"/>
        <v/>
      </c>
      <c r="N129" s="14" t="str">
        <f t="shared" si="61"/>
        <v/>
      </c>
      <c r="O129" s="14" t="str">
        <f t="shared" si="62"/>
        <v/>
      </c>
      <c r="P129" s="17" cm="1">
        <f t="array" ref="P129">IFERROR(IF(SUM(ABS(M129:O129))&gt;0,SUM(L129:O129)-1,0),0)</f>
        <v>0</v>
      </c>
      <c r="R129" s="36"/>
    </row>
    <row r="130" spans="13:18" x14ac:dyDescent="0.25">
      <c r="M130" s="14" t="str">
        <f t="shared" si="60"/>
        <v/>
      </c>
      <c r="N130" s="14" t="str">
        <f t="shared" si="61"/>
        <v/>
      </c>
      <c r="O130" s="14" t="str">
        <f t="shared" si="62"/>
        <v/>
      </c>
      <c r="P130" s="17" cm="1">
        <f t="array" ref="P130">IFERROR(IF(SUM(ABS(M130:O130))&gt;0,SUM(L130:O130)-1,0),0)</f>
        <v>0</v>
      </c>
      <c r="R130" s="36"/>
    </row>
    <row r="131" spans="13:18" x14ac:dyDescent="0.25">
      <c r="M131" s="14" t="str">
        <f t="shared" si="60"/>
        <v/>
      </c>
      <c r="N131" s="14" t="str">
        <f t="shared" si="61"/>
        <v/>
      </c>
      <c r="O131" s="14" t="str">
        <f t="shared" si="62"/>
        <v/>
      </c>
      <c r="P131" s="17" cm="1">
        <f t="array" ref="P131">IFERROR(IF(SUM(ABS(M131:O131))&gt;0,SUM(L131:O131)-1,0),0)</f>
        <v>0</v>
      </c>
    </row>
    <row r="132" spans="13:18" x14ac:dyDescent="0.25">
      <c r="M132" s="14" t="str">
        <f t="shared" si="60"/>
        <v/>
      </c>
      <c r="N132" s="14" t="str">
        <f t="shared" si="61"/>
        <v/>
      </c>
      <c r="O132" s="14" t="str">
        <f t="shared" si="62"/>
        <v/>
      </c>
      <c r="P132" s="17" cm="1">
        <f t="array" ref="P132">IFERROR(IF(SUM(ABS(M132:O132))&gt;0,SUM(L132:O132)-1,0),0)</f>
        <v>0</v>
      </c>
    </row>
    <row r="133" spans="13:18" x14ac:dyDescent="0.25">
      <c r="M133" s="14" t="str">
        <f t="shared" si="60"/>
        <v/>
      </c>
      <c r="N133" s="14" t="str">
        <f t="shared" si="61"/>
        <v/>
      </c>
      <c r="O133" s="14" t="str">
        <f t="shared" si="62"/>
        <v/>
      </c>
      <c r="P133" s="17" cm="1">
        <f t="array" ref="P133">IFERROR(IF(SUM(ABS(M133:O133))&gt;0,SUM(L133:O133)-1,0),0)</f>
        <v>0</v>
      </c>
    </row>
    <row r="134" spans="13:18" x14ac:dyDescent="0.25">
      <c r="M134" s="14" t="str">
        <f t="shared" ref="M134:M149" si="63">IF($G134="","",H134/$K134)</f>
        <v/>
      </c>
      <c r="N134" s="14" t="str">
        <f t="shared" ref="N134:N149" si="64">IF($G134="","",I134/$K134)</f>
        <v/>
      </c>
      <c r="O134" s="14" t="str">
        <f t="shared" ref="O134:O149" si="65">IF($G134="","",J134/$K134)</f>
        <v/>
      </c>
      <c r="P134" s="17" cm="1">
        <f t="array" ref="P134">IFERROR(IF(SUM(ABS(M134:O134))&gt;0,SUM(L134:O134)-1,0),0)</f>
        <v>0</v>
      </c>
    </row>
    <row r="135" spans="13:18" x14ac:dyDescent="0.25">
      <c r="M135" s="14" t="str">
        <f t="shared" si="63"/>
        <v/>
      </c>
      <c r="N135" s="14" t="str">
        <f t="shared" si="64"/>
        <v/>
      </c>
      <c r="O135" s="14" t="str">
        <f t="shared" si="65"/>
        <v/>
      </c>
      <c r="P135" s="17" cm="1">
        <f t="array" ref="P135">IFERROR(IF(SUM(ABS(M135:O135))&gt;0,SUM(L135:O135)-1,0),0)</f>
        <v>0</v>
      </c>
    </row>
    <row r="136" spans="13:18" x14ac:dyDescent="0.25">
      <c r="M136" s="14" t="str">
        <f t="shared" si="63"/>
        <v/>
      </c>
      <c r="N136" s="14" t="str">
        <f t="shared" si="64"/>
        <v/>
      </c>
      <c r="O136" s="14" t="str">
        <f t="shared" si="65"/>
        <v/>
      </c>
      <c r="P136" s="17" cm="1">
        <f t="array" ref="P136">IFERROR(IF(SUM(ABS(M136:O136))&gt;0,SUM(L136:O136)-1,0),0)</f>
        <v>0</v>
      </c>
    </row>
    <row r="137" spans="13:18" x14ac:dyDescent="0.25">
      <c r="M137" s="14" t="str">
        <f t="shared" si="63"/>
        <v/>
      </c>
      <c r="N137" s="14" t="str">
        <f t="shared" si="64"/>
        <v/>
      </c>
      <c r="O137" s="14" t="str">
        <f t="shared" si="65"/>
        <v/>
      </c>
      <c r="P137" s="17" cm="1">
        <f t="array" ref="P137">IFERROR(IF(SUM(ABS(M137:O137))&gt;0,SUM(L137:O137)-1,0),0)</f>
        <v>0</v>
      </c>
    </row>
    <row r="138" spans="13:18" x14ac:dyDescent="0.25">
      <c r="M138" s="14" t="str">
        <f t="shared" si="63"/>
        <v/>
      </c>
      <c r="N138" s="14" t="str">
        <f t="shared" si="64"/>
        <v/>
      </c>
      <c r="O138" s="14" t="str">
        <f t="shared" si="65"/>
        <v/>
      </c>
      <c r="P138" s="17" cm="1">
        <f t="array" ref="P138">IFERROR(IF(SUM(ABS(M138:O138))&gt;0,SUM(L138:O138)-1,0),0)</f>
        <v>0</v>
      </c>
    </row>
    <row r="139" spans="13:18" x14ac:dyDescent="0.25">
      <c r="M139" s="14" t="str">
        <f t="shared" si="63"/>
        <v/>
      </c>
      <c r="N139" s="14" t="str">
        <f t="shared" si="64"/>
        <v/>
      </c>
      <c r="O139" s="14" t="str">
        <f t="shared" si="65"/>
        <v/>
      </c>
      <c r="P139" s="17" cm="1">
        <f t="array" ref="P139">IFERROR(IF(SUM(ABS(M139:O139))&gt;0,SUM(L139:O139)-1,0),0)</f>
        <v>0</v>
      </c>
    </row>
    <row r="140" spans="13:18" x14ac:dyDescent="0.25">
      <c r="M140" s="14" t="str">
        <f t="shared" si="63"/>
        <v/>
      </c>
      <c r="N140" s="14" t="str">
        <f t="shared" si="64"/>
        <v/>
      </c>
      <c r="O140" s="14" t="str">
        <f t="shared" si="65"/>
        <v/>
      </c>
      <c r="P140" s="17" cm="1">
        <f t="array" ref="P140">IFERROR(IF(SUM(ABS(M140:O140))&gt;0,SUM(L140:O140)-1,0),0)</f>
        <v>0</v>
      </c>
    </row>
    <row r="141" spans="13:18" x14ac:dyDescent="0.25">
      <c r="M141" s="14" t="str">
        <f t="shared" si="63"/>
        <v/>
      </c>
      <c r="N141" s="14" t="str">
        <f t="shared" si="64"/>
        <v/>
      </c>
      <c r="O141" s="14" t="str">
        <f t="shared" si="65"/>
        <v/>
      </c>
      <c r="P141" s="17" cm="1">
        <f t="array" ref="P141">IFERROR(IF(SUM(ABS(M141:O141))&gt;0,SUM(L141:O141)-1,0),0)</f>
        <v>0</v>
      </c>
    </row>
    <row r="142" spans="13:18" x14ac:dyDescent="0.25">
      <c r="M142" s="14" t="str">
        <f t="shared" si="63"/>
        <v/>
      </c>
      <c r="N142" s="14" t="str">
        <f t="shared" si="64"/>
        <v/>
      </c>
      <c r="O142" s="14" t="str">
        <f t="shared" si="65"/>
        <v/>
      </c>
      <c r="P142" s="17" cm="1">
        <f t="array" ref="P142">IFERROR(IF(SUM(ABS(M142:O142))&gt;0,SUM(L142:O142)-1,0),0)</f>
        <v>0</v>
      </c>
    </row>
    <row r="143" spans="13:18" x14ac:dyDescent="0.25">
      <c r="M143" s="14" t="str">
        <f t="shared" si="63"/>
        <v/>
      </c>
      <c r="N143" s="14" t="str">
        <f t="shared" si="64"/>
        <v/>
      </c>
      <c r="O143" s="14" t="str">
        <f t="shared" si="65"/>
        <v/>
      </c>
      <c r="P143" s="17" cm="1">
        <f t="array" ref="P143">IFERROR(IF(SUM(ABS(M143:O143))&gt;0,SUM(L143:O143)-1,0),0)</f>
        <v>0</v>
      </c>
    </row>
    <row r="144" spans="13:18" x14ac:dyDescent="0.25">
      <c r="M144" s="14" t="str">
        <f t="shared" si="63"/>
        <v/>
      </c>
      <c r="N144" s="14" t="str">
        <f t="shared" si="64"/>
        <v/>
      </c>
      <c r="O144" s="14" t="str">
        <f t="shared" si="65"/>
        <v/>
      </c>
      <c r="P144" s="17" cm="1">
        <f t="array" ref="P144">IFERROR(IF(SUM(ABS(M144:O144))&gt;0,SUM(L144:O144)-1,0),0)</f>
        <v>0</v>
      </c>
    </row>
    <row r="145" spans="13:16" x14ac:dyDescent="0.25">
      <c r="M145" s="14" t="str">
        <f t="shared" si="63"/>
        <v/>
      </c>
      <c r="N145" s="14" t="str">
        <f t="shared" si="64"/>
        <v/>
      </c>
      <c r="O145" s="14" t="str">
        <f t="shared" si="65"/>
        <v/>
      </c>
      <c r="P145" s="17" cm="1">
        <f t="array" ref="P145">IFERROR(IF(SUM(ABS(M145:O145))&gt;0,SUM(L145:O145)-1,0),0)</f>
        <v>0</v>
      </c>
    </row>
    <row r="146" spans="13:16" x14ac:dyDescent="0.25">
      <c r="M146" s="14" t="str">
        <f t="shared" si="63"/>
        <v/>
      </c>
      <c r="N146" s="14" t="str">
        <f t="shared" si="64"/>
        <v/>
      </c>
      <c r="O146" s="14" t="str">
        <f t="shared" si="65"/>
        <v/>
      </c>
      <c r="P146" s="17" cm="1">
        <f t="array" ref="P146">IFERROR(IF(SUM(ABS(M146:O146))&gt;0,SUM(L146:O146)-1,0),0)</f>
        <v>0</v>
      </c>
    </row>
    <row r="147" spans="13:16" x14ac:dyDescent="0.25">
      <c r="M147" s="14" t="str">
        <f t="shared" si="63"/>
        <v/>
      </c>
      <c r="N147" s="14" t="str">
        <f t="shared" si="64"/>
        <v/>
      </c>
      <c r="O147" s="14" t="str">
        <f t="shared" si="65"/>
        <v/>
      </c>
      <c r="P147" s="17" cm="1">
        <f t="array" ref="P147">IFERROR(IF(SUM(ABS(M147:O147))&gt;0,SUM(L147:O147)-1,0),0)</f>
        <v>0</v>
      </c>
    </row>
    <row r="148" spans="13:16" x14ac:dyDescent="0.25">
      <c r="M148" s="14" t="str">
        <f t="shared" si="63"/>
        <v/>
      </c>
      <c r="N148" s="14" t="str">
        <f t="shared" si="64"/>
        <v/>
      </c>
      <c r="O148" s="14" t="str">
        <f t="shared" si="65"/>
        <v/>
      </c>
      <c r="P148" s="17" cm="1">
        <f t="array" ref="P148">IFERROR(IF(SUM(ABS(M148:O148))&gt;0,SUM(L148:O148)-1,0),0)</f>
        <v>0</v>
      </c>
    </row>
    <row r="149" spans="13:16" x14ac:dyDescent="0.25">
      <c r="M149" s="14" t="str">
        <f t="shared" si="63"/>
        <v/>
      </c>
      <c r="N149" s="14" t="str">
        <f t="shared" si="64"/>
        <v/>
      </c>
      <c r="O149" s="14" t="str">
        <f t="shared" si="65"/>
        <v/>
      </c>
      <c r="P149" s="17" cm="1">
        <f t="array" ref="P149">IFERROR(IF(SUM(ABS(M149:O149))&gt;0,SUM(L149:O149)-1,0),0)</f>
        <v>0</v>
      </c>
    </row>
  </sheetData>
  <pageMargins left="0.7" right="0.7" top="0.75" bottom="0.75" header="0.3" footer="0.3"/>
  <pageSetup orientation="portrait" horizontalDpi="1200" verticalDpi="1200" r:id="rId3"/>
  <drawing r:id="rId4"/>
  <legacy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P37"/>
  <sheetViews>
    <sheetView topLeftCell="A4" workbookViewId="0">
      <selection activeCell="O13" sqref="O13"/>
    </sheetView>
  </sheetViews>
  <sheetFormatPr defaultRowHeight="15" outlineLevelCol="2" x14ac:dyDescent="0.25"/>
  <cols>
    <col min="2" max="2" width="29.140625" style="15" bestFit="1" customWidth="1"/>
    <col min="3" max="3" width="16.85546875" bestFit="1" customWidth="1"/>
    <col min="4" max="4" width="14.5703125" bestFit="1" customWidth="1"/>
    <col min="5" max="5" width="11" style="15" bestFit="1" customWidth="1" outlineLevel="1"/>
    <col min="6" max="6" width="11.28515625" style="15" bestFit="1" customWidth="1"/>
    <col min="8" max="8" width="14.5703125" bestFit="1" customWidth="1"/>
    <col min="9" max="9" width="9.140625" style="4"/>
    <col min="10" max="10" width="16.85546875" bestFit="1" customWidth="1" outlineLevel="1"/>
    <col min="11" max="11" width="14.5703125" bestFit="1" customWidth="1" outlineLevel="1"/>
    <col min="12" max="12" width="11.7109375" style="15" bestFit="1" customWidth="1" outlineLevel="2"/>
    <col min="13" max="13" width="11.7109375" style="15" bestFit="1" customWidth="1"/>
    <col min="16" max="16" width="11.28515625" bestFit="1" customWidth="1"/>
  </cols>
  <sheetData>
    <row r="1" spans="1:16" x14ac:dyDescent="0.25">
      <c r="P1" s="22"/>
    </row>
    <row r="2" spans="1:16" x14ac:dyDescent="0.25">
      <c r="B2" s="15" t="s">
        <v>109</v>
      </c>
      <c r="P2" s="23" t="s">
        <v>102</v>
      </c>
    </row>
    <row r="3" spans="1:16" x14ac:dyDescent="0.25">
      <c r="C3" s="9" t="s">
        <v>77</v>
      </c>
      <c r="E3" s="9" t="s">
        <v>76</v>
      </c>
      <c r="F3"/>
      <c r="J3" s="9" t="s">
        <v>101</v>
      </c>
      <c r="L3" s="9" t="s">
        <v>76</v>
      </c>
      <c r="M3"/>
    </row>
    <row r="4" spans="1:16" x14ac:dyDescent="0.25">
      <c r="C4" s="9" t="s">
        <v>72</v>
      </c>
      <c r="D4" s="9" t="s">
        <v>73</v>
      </c>
      <c r="E4" t="s">
        <v>78</v>
      </c>
      <c r="F4" t="s">
        <v>61</v>
      </c>
      <c r="H4" s="13" t="s">
        <v>97</v>
      </c>
      <c r="J4" s="9" t="s">
        <v>72</v>
      </c>
      <c r="K4" s="9" t="s">
        <v>73</v>
      </c>
      <c r="L4" t="s">
        <v>78</v>
      </c>
      <c r="M4" t="s">
        <v>61</v>
      </c>
      <c r="O4" t="s">
        <v>72</v>
      </c>
      <c r="P4" s="21" t="s">
        <v>78</v>
      </c>
    </row>
    <row r="5" spans="1:16" x14ac:dyDescent="0.25">
      <c r="A5" s="16">
        <f t="shared" ref="A5:A34" si="0">F5-B5</f>
        <v>0</v>
      </c>
      <c r="B5" s="15">
        <v>160963.26</v>
      </c>
      <c r="C5" t="s">
        <v>79</v>
      </c>
      <c r="D5">
        <v>2017</v>
      </c>
      <c r="E5" s="68">
        <v>160963.25999999998</v>
      </c>
      <c r="F5" s="68">
        <v>160963.25999999998</v>
      </c>
      <c r="H5">
        <v>-131219</v>
      </c>
      <c r="I5" s="17"/>
      <c r="J5" t="s">
        <v>79</v>
      </c>
      <c r="K5">
        <v>2017</v>
      </c>
      <c r="L5" s="68">
        <v>-122826.79</v>
      </c>
      <c r="M5" s="68">
        <v>-122826.79</v>
      </c>
    </row>
    <row r="6" spans="1:16" x14ac:dyDescent="0.25">
      <c r="A6" s="16">
        <f t="shared" si="0"/>
        <v>0</v>
      </c>
      <c r="B6" s="15">
        <v>96957.25</v>
      </c>
      <c r="C6" t="s">
        <v>79</v>
      </c>
      <c r="D6">
        <v>2019</v>
      </c>
      <c r="E6" s="68">
        <v>96957.25</v>
      </c>
      <c r="F6" s="68">
        <v>96957.25</v>
      </c>
      <c r="H6">
        <v>-43912</v>
      </c>
      <c r="J6" t="s">
        <v>79</v>
      </c>
      <c r="K6">
        <v>2019</v>
      </c>
      <c r="L6" s="68">
        <v>-32514.170000000002</v>
      </c>
      <c r="M6" s="68">
        <v>-32514.170000000002</v>
      </c>
    </row>
    <row r="7" spans="1:16" x14ac:dyDescent="0.25">
      <c r="A7" s="16">
        <f t="shared" si="0"/>
        <v>0</v>
      </c>
      <c r="B7" s="15">
        <v>75420.740000000005</v>
      </c>
      <c r="C7" t="s">
        <v>79</v>
      </c>
      <c r="D7">
        <v>2020</v>
      </c>
      <c r="E7" s="68">
        <v>75420.740000000005</v>
      </c>
      <c r="F7" s="68">
        <v>75420.740000000005</v>
      </c>
      <c r="H7" s="15">
        <v>-20494</v>
      </c>
      <c r="J7" t="s">
        <v>79</v>
      </c>
      <c r="K7">
        <v>2020</v>
      </c>
      <c r="L7" s="68">
        <v>-16412.330000000002</v>
      </c>
      <c r="M7" s="68">
        <v>-16412.330000000002</v>
      </c>
    </row>
    <row r="8" spans="1:16" x14ac:dyDescent="0.25">
      <c r="A8" s="16">
        <f t="shared" si="0"/>
        <v>0</v>
      </c>
      <c r="B8" s="15">
        <v>333341.25</v>
      </c>
      <c r="C8" t="s">
        <v>89</v>
      </c>
      <c r="E8" s="68">
        <v>333341.25</v>
      </c>
      <c r="F8" s="68">
        <v>333341.25</v>
      </c>
      <c r="H8" s="31">
        <v>-195625</v>
      </c>
      <c r="I8" s="19">
        <f>SUM(H5:H7)-H8</f>
        <v>0</v>
      </c>
      <c r="J8" t="s">
        <v>89</v>
      </c>
      <c r="L8" s="68">
        <v>-171753.28999999998</v>
      </c>
      <c r="M8" s="68">
        <v>-171753.28999999998</v>
      </c>
      <c r="O8" s="11" t="str">
        <f>J7</f>
        <v>391100</v>
      </c>
      <c r="P8" s="26">
        <f>H8-M8</f>
        <v>-23871.710000000021</v>
      </c>
    </row>
    <row r="9" spans="1:16" x14ac:dyDescent="0.25">
      <c r="A9" s="16">
        <f t="shared" si="0"/>
        <v>0</v>
      </c>
      <c r="B9" s="54">
        <v>20727.97</v>
      </c>
      <c r="C9" t="s">
        <v>80</v>
      </c>
      <c r="D9">
        <v>2002</v>
      </c>
      <c r="E9" s="68">
        <v>20727.97</v>
      </c>
      <c r="F9" s="68">
        <v>20727.97</v>
      </c>
      <c r="H9" s="15">
        <v>-20172</v>
      </c>
      <c r="J9" t="s">
        <v>80</v>
      </c>
      <c r="K9">
        <v>2002</v>
      </c>
      <c r="L9" s="68">
        <v>-20440.96</v>
      </c>
      <c r="M9" s="68">
        <v>-20440.96</v>
      </c>
    </row>
    <row r="10" spans="1:16" x14ac:dyDescent="0.25">
      <c r="A10" s="16">
        <f t="shared" si="0"/>
        <v>0</v>
      </c>
      <c r="B10" s="54">
        <v>57361.38</v>
      </c>
      <c r="C10" t="s">
        <v>80</v>
      </c>
      <c r="D10">
        <v>2005</v>
      </c>
      <c r="E10" s="68">
        <v>57361.38</v>
      </c>
      <c r="F10" s="68">
        <v>57361.38</v>
      </c>
      <c r="H10" s="15">
        <v>-47234</v>
      </c>
      <c r="J10" t="s">
        <v>80</v>
      </c>
      <c r="K10">
        <v>2005</v>
      </c>
      <c r="L10" s="68">
        <v>-50529.54</v>
      </c>
      <c r="M10" s="68">
        <v>-50529.54</v>
      </c>
    </row>
    <row r="11" spans="1:16" x14ac:dyDescent="0.25">
      <c r="A11" s="16">
        <f t="shared" si="0"/>
        <v>0</v>
      </c>
      <c r="B11" s="54">
        <v>217295.52</v>
      </c>
      <c r="C11" t="s">
        <v>80</v>
      </c>
      <c r="D11">
        <v>2006</v>
      </c>
      <c r="E11" s="68">
        <v>217295.52</v>
      </c>
      <c r="F11" s="68">
        <v>217295.52</v>
      </c>
      <c r="H11" s="15">
        <v>-168089</v>
      </c>
      <c r="J11" t="s">
        <v>80</v>
      </c>
      <c r="K11">
        <v>2006</v>
      </c>
      <c r="L11" s="68">
        <v>-182185.27</v>
      </c>
      <c r="M11" s="68">
        <v>-182185.27</v>
      </c>
    </row>
    <row r="12" spans="1:16" x14ac:dyDescent="0.25">
      <c r="A12" s="16">
        <f t="shared" si="0"/>
        <v>0</v>
      </c>
      <c r="B12" s="54">
        <v>119617.16</v>
      </c>
      <c r="C12" t="s">
        <v>80</v>
      </c>
      <c r="D12">
        <v>2007</v>
      </c>
      <c r="E12" s="68">
        <v>119617.16</v>
      </c>
      <c r="F12" s="68">
        <v>119617.16</v>
      </c>
      <c r="H12" s="15">
        <v>-86560</v>
      </c>
      <c r="J12" t="s">
        <v>80</v>
      </c>
      <c r="K12">
        <v>2007</v>
      </c>
      <c r="L12" s="68">
        <v>-94836.79</v>
      </c>
      <c r="M12" s="68">
        <v>-94836.79</v>
      </c>
    </row>
    <row r="13" spans="1:16" x14ac:dyDescent="0.25">
      <c r="A13" s="16">
        <f t="shared" si="0"/>
        <v>0</v>
      </c>
      <c r="B13" s="54">
        <v>409473.9</v>
      </c>
      <c r="C13" t="s">
        <v>80</v>
      </c>
      <c r="D13">
        <v>2008</v>
      </c>
      <c r="E13" s="68">
        <v>409473.9</v>
      </c>
      <c r="F13" s="68">
        <v>409473.9</v>
      </c>
      <c r="H13" s="15">
        <v>-275877</v>
      </c>
      <c r="J13" t="s">
        <v>80</v>
      </c>
      <c r="K13">
        <v>2008</v>
      </c>
      <c r="L13" s="68">
        <v>-304850.55</v>
      </c>
      <c r="M13" s="68">
        <v>-304850.55</v>
      </c>
    </row>
    <row r="14" spans="1:16" x14ac:dyDescent="0.25">
      <c r="A14" s="16">
        <f t="shared" si="0"/>
        <v>0</v>
      </c>
      <c r="B14" s="54">
        <v>165720.59</v>
      </c>
      <c r="C14" t="s">
        <v>80</v>
      </c>
      <c r="D14">
        <v>2009</v>
      </c>
      <c r="E14" s="68">
        <v>165720.59</v>
      </c>
      <c r="F14" s="68">
        <v>165720.59</v>
      </c>
      <c r="H14" s="15">
        <v>-103381</v>
      </c>
      <c r="J14" t="s">
        <v>80</v>
      </c>
      <c r="K14">
        <v>2009</v>
      </c>
      <c r="L14" s="68">
        <v>-114967.88</v>
      </c>
      <c r="M14" s="68">
        <v>-114967.88</v>
      </c>
    </row>
    <row r="15" spans="1:16" x14ac:dyDescent="0.25">
      <c r="A15" s="16">
        <f t="shared" si="0"/>
        <v>0</v>
      </c>
      <c r="B15" s="54">
        <v>102657.24</v>
      </c>
      <c r="C15" t="s">
        <v>80</v>
      </c>
      <c r="D15">
        <v>2010</v>
      </c>
      <c r="E15" s="68">
        <v>102657.24</v>
      </c>
      <c r="F15" s="68">
        <v>102657.24</v>
      </c>
      <c r="H15" s="15">
        <v>-58917</v>
      </c>
      <c r="J15" t="s">
        <v>80</v>
      </c>
      <c r="K15">
        <v>2010</v>
      </c>
      <c r="L15" s="68">
        <v>-65797.56</v>
      </c>
      <c r="M15" s="68">
        <v>-65797.56</v>
      </c>
    </row>
    <row r="16" spans="1:16" x14ac:dyDescent="0.25">
      <c r="A16" s="16">
        <f t="shared" si="0"/>
        <v>0</v>
      </c>
      <c r="B16" s="54">
        <v>25733.41</v>
      </c>
      <c r="C16" t="s">
        <v>80</v>
      </c>
      <c r="D16">
        <v>2011</v>
      </c>
      <c r="E16" s="68">
        <v>25733.41</v>
      </c>
      <c r="F16" s="68">
        <v>25733.41</v>
      </c>
      <c r="H16" s="15">
        <v>-13485</v>
      </c>
      <c r="J16" t="s">
        <v>80</v>
      </c>
      <c r="K16">
        <v>2011</v>
      </c>
      <c r="L16" s="68">
        <v>-15091.15</v>
      </c>
      <c r="M16" s="68">
        <v>-15091.15</v>
      </c>
    </row>
    <row r="17" spans="1:16" x14ac:dyDescent="0.25">
      <c r="A17" s="16">
        <f t="shared" si="0"/>
        <v>0</v>
      </c>
      <c r="B17" s="54">
        <v>202171.14</v>
      </c>
      <c r="C17" t="s">
        <v>80</v>
      </c>
      <c r="D17">
        <v>2012</v>
      </c>
      <c r="E17" s="68">
        <v>202171.14</v>
      </c>
      <c r="F17" s="68">
        <v>202171.14</v>
      </c>
      <c r="H17" s="15">
        <v>-95851</v>
      </c>
      <c r="J17" t="s">
        <v>80</v>
      </c>
      <c r="K17">
        <v>2012</v>
      </c>
      <c r="L17" s="68">
        <v>-107270.03</v>
      </c>
      <c r="M17" s="68">
        <v>-107270.03</v>
      </c>
    </row>
    <row r="18" spans="1:16" x14ac:dyDescent="0.25">
      <c r="A18" s="16">
        <f t="shared" si="0"/>
        <v>0</v>
      </c>
      <c r="B18" s="54">
        <v>958195.8</v>
      </c>
      <c r="C18" t="s">
        <v>80</v>
      </c>
      <c r="D18">
        <v>2014</v>
      </c>
      <c r="E18" s="68">
        <v>958195.8</v>
      </c>
      <c r="F18" s="68">
        <v>958195.8</v>
      </c>
      <c r="H18" s="15">
        <v>-358650</v>
      </c>
      <c r="J18" t="s">
        <v>80</v>
      </c>
      <c r="K18">
        <v>2014</v>
      </c>
      <c r="L18" s="68">
        <v>-398846.33</v>
      </c>
      <c r="M18" s="68">
        <v>-398846.33</v>
      </c>
    </row>
    <row r="19" spans="1:16" x14ac:dyDescent="0.25">
      <c r="A19" s="16">
        <f t="shared" si="0"/>
        <v>0</v>
      </c>
      <c r="B19" s="54">
        <v>339761.55</v>
      </c>
      <c r="C19" t="s">
        <v>80</v>
      </c>
      <c r="D19">
        <v>2015</v>
      </c>
      <c r="E19" s="68">
        <v>339761.55</v>
      </c>
      <c r="F19" s="68">
        <v>339761.55</v>
      </c>
      <c r="H19" s="15">
        <v>-110216</v>
      </c>
      <c r="J19" t="s">
        <v>80</v>
      </c>
      <c r="K19">
        <v>2015</v>
      </c>
      <c r="L19" s="68">
        <v>-121790.84</v>
      </c>
      <c r="M19" s="68">
        <v>-121790.84</v>
      </c>
    </row>
    <row r="20" spans="1:16" x14ac:dyDescent="0.25">
      <c r="A20" s="16">
        <f t="shared" si="0"/>
        <v>0</v>
      </c>
      <c r="B20" s="54">
        <v>1521248.58</v>
      </c>
      <c r="C20" t="s">
        <v>80</v>
      </c>
      <c r="D20">
        <v>2018</v>
      </c>
      <c r="E20" s="68">
        <v>1521248.5799999998</v>
      </c>
      <c r="F20" s="68">
        <v>1521248.5799999998</v>
      </c>
      <c r="H20" s="15">
        <v>-265720</v>
      </c>
      <c r="J20" t="s">
        <v>80</v>
      </c>
      <c r="K20">
        <v>2018</v>
      </c>
      <c r="L20" s="68">
        <v>-284261.68</v>
      </c>
      <c r="M20" s="68">
        <v>-284261.68</v>
      </c>
    </row>
    <row r="21" spans="1:16" x14ac:dyDescent="0.25">
      <c r="A21" s="16">
        <f t="shared" si="0"/>
        <v>0</v>
      </c>
      <c r="B21" s="54">
        <v>874780.15</v>
      </c>
      <c r="C21" t="s">
        <v>80</v>
      </c>
      <c r="D21">
        <v>2019</v>
      </c>
      <c r="E21" s="68">
        <v>874780.14999999991</v>
      </c>
      <c r="F21" s="68">
        <v>874780.14999999991</v>
      </c>
      <c r="H21" s="15">
        <v>-109143</v>
      </c>
      <c r="J21" t="s">
        <v>80</v>
      </c>
      <c r="K21">
        <v>2019</v>
      </c>
      <c r="L21" s="68">
        <v>-114973.09999999999</v>
      </c>
      <c r="M21" s="68">
        <v>-114973.09999999999</v>
      </c>
    </row>
    <row r="22" spans="1:16" x14ac:dyDescent="0.25">
      <c r="A22" s="16">
        <f t="shared" si="0"/>
        <v>0</v>
      </c>
      <c r="B22" s="54">
        <v>280759.24</v>
      </c>
      <c r="C22" t="s">
        <v>80</v>
      </c>
      <c r="D22">
        <v>2020</v>
      </c>
      <c r="E22" s="68">
        <v>280759.24</v>
      </c>
      <c r="F22" s="68">
        <v>280759.24</v>
      </c>
      <c r="H22" s="15">
        <v>-21018</v>
      </c>
      <c r="J22" t="s">
        <v>80</v>
      </c>
      <c r="K22">
        <v>2020</v>
      </c>
      <c r="L22" s="68">
        <v>-21745.82</v>
      </c>
      <c r="M22" s="68">
        <v>-21745.82</v>
      </c>
    </row>
    <row r="23" spans="1:16" x14ac:dyDescent="0.25">
      <c r="A23" s="16">
        <f t="shared" si="0"/>
        <v>0</v>
      </c>
      <c r="B23" s="54">
        <v>375689.62</v>
      </c>
      <c r="C23" t="s">
        <v>80</v>
      </c>
      <c r="D23">
        <v>2021</v>
      </c>
      <c r="E23" s="68">
        <v>375689.62</v>
      </c>
      <c r="F23" s="68">
        <v>375689.62</v>
      </c>
      <c r="H23" s="15">
        <v>-9374</v>
      </c>
      <c r="J23" t="s">
        <v>80</v>
      </c>
      <c r="K23">
        <v>2021</v>
      </c>
      <c r="L23" s="68">
        <v>-9499.67</v>
      </c>
      <c r="M23" s="68">
        <v>-9499.67</v>
      </c>
    </row>
    <row r="24" spans="1:16" x14ac:dyDescent="0.25">
      <c r="A24" s="16">
        <f t="shared" si="0"/>
        <v>0</v>
      </c>
      <c r="B24" s="18">
        <f>SUM(B9:B23)</f>
        <v>5671193.2500000009</v>
      </c>
      <c r="C24" t="s">
        <v>90</v>
      </c>
      <c r="E24" s="68">
        <v>5671193.2500000009</v>
      </c>
      <c r="F24" s="68">
        <v>5671193.2500000009</v>
      </c>
      <c r="H24" s="31">
        <v>-1743687</v>
      </c>
      <c r="I24" s="19">
        <f>SUM(H9:H23)-H24</f>
        <v>0</v>
      </c>
      <c r="J24" t="s">
        <v>90</v>
      </c>
      <c r="L24" s="68">
        <v>-1907087.1700000002</v>
      </c>
      <c r="M24" s="68">
        <v>-1907087.1700000002</v>
      </c>
      <c r="O24" s="11" t="str">
        <f>J23</f>
        <v>394000</v>
      </c>
      <c r="P24" s="26">
        <f>H24-M24</f>
        <v>163400.17000000016</v>
      </c>
    </row>
    <row r="25" spans="1:16" x14ac:dyDescent="0.25">
      <c r="A25" s="16">
        <f t="shared" si="0"/>
        <v>0</v>
      </c>
      <c r="B25" s="54">
        <v>74033.850000000006</v>
      </c>
      <c r="C25" t="s">
        <v>81</v>
      </c>
      <c r="D25">
        <v>2010</v>
      </c>
      <c r="E25" s="68">
        <v>74033.850000000006</v>
      </c>
      <c r="F25" s="68">
        <v>74033.850000000006</v>
      </c>
      <c r="H25" s="15">
        <v>-56765</v>
      </c>
      <c r="J25" t="s">
        <v>81</v>
      </c>
      <c r="K25">
        <v>2010</v>
      </c>
      <c r="L25" s="68">
        <v>-57452.73</v>
      </c>
      <c r="M25" s="68">
        <v>-57452.73</v>
      </c>
    </row>
    <row r="26" spans="1:16" x14ac:dyDescent="0.25">
      <c r="A26" s="16">
        <f t="shared" si="0"/>
        <v>0</v>
      </c>
      <c r="B26" s="54">
        <v>81995.78</v>
      </c>
      <c r="C26" t="s">
        <v>81</v>
      </c>
      <c r="D26">
        <v>2014</v>
      </c>
      <c r="E26" s="68">
        <v>81995.78</v>
      </c>
      <c r="F26" s="68">
        <v>81995.78</v>
      </c>
      <c r="H26" s="15">
        <v>-41001</v>
      </c>
      <c r="J26" t="s">
        <v>81</v>
      </c>
      <c r="K26">
        <v>2014</v>
      </c>
      <c r="L26" s="68">
        <v>-41697.879999999997</v>
      </c>
      <c r="M26" s="68">
        <v>-41697.879999999997</v>
      </c>
    </row>
    <row r="27" spans="1:16" x14ac:dyDescent="0.25">
      <c r="A27" s="16">
        <f t="shared" si="0"/>
        <v>0</v>
      </c>
      <c r="B27" s="54">
        <v>49141.279999999999</v>
      </c>
      <c r="C27" t="s">
        <v>81</v>
      </c>
      <c r="D27">
        <v>2019</v>
      </c>
      <c r="E27" s="68">
        <v>49141.279999999999</v>
      </c>
      <c r="F27" s="68">
        <v>49141.279999999999</v>
      </c>
      <c r="H27" s="15">
        <v>-8191</v>
      </c>
      <c r="J27" t="s">
        <v>81</v>
      </c>
      <c r="K27">
        <v>2019</v>
      </c>
      <c r="L27" s="68">
        <v>-8267.9</v>
      </c>
      <c r="M27" s="68">
        <v>-8267.9</v>
      </c>
    </row>
    <row r="28" spans="1:16" x14ac:dyDescent="0.25">
      <c r="A28" s="16">
        <f t="shared" si="0"/>
        <v>0</v>
      </c>
      <c r="B28" s="54">
        <v>28044.69</v>
      </c>
      <c r="C28" t="s">
        <v>81</v>
      </c>
      <c r="D28">
        <v>2021</v>
      </c>
      <c r="E28" s="68">
        <v>28044.69</v>
      </c>
      <c r="F28" s="68">
        <v>28044.69</v>
      </c>
      <c r="H28" s="15">
        <v>-935</v>
      </c>
      <c r="J28" t="s">
        <v>81</v>
      </c>
      <c r="K28">
        <v>2021</v>
      </c>
      <c r="L28" s="68">
        <v>-923.37</v>
      </c>
      <c r="M28" s="68">
        <v>-923.37</v>
      </c>
    </row>
    <row r="29" spans="1:16" x14ac:dyDescent="0.25">
      <c r="A29" s="16">
        <f t="shared" si="0"/>
        <v>0</v>
      </c>
      <c r="B29" s="29">
        <f>SUM(B25:B28)</f>
        <v>233215.6</v>
      </c>
      <c r="C29" t="s">
        <v>91</v>
      </c>
      <c r="E29" s="68">
        <v>233215.6</v>
      </c>
      <c r="F29" s="68">
        <v>233215.6</v>
      </c>
      <c r="H29" s="31">
        <v>-106892</v>
      </c>
      <c r="I29" s="19">
        <f>SUM(H25:H28)-H29</f>
        <v>0</v>
      </c>
      <c r="J29" t="s">
        <v>91</v>
      </c>
      <c r="L29" s="68">
        <v>-108341.87999999999</v>
      </c>
      <c r="M29" s="68">
        <v>-108341.87999999999</v>
      </c>
      <c r="O29" s="11" t="str">
        <f>J28</f>
        <v>395000</v>
      </c>
      <c r="P29" s="26">
        <f>H29-M29</f>
        <v>1449.8799999999901</v>
      </c>
    </row>
    <row r="30" spans="1:16" x14ac:dyDescent="0.25">
      <c r="A30" s="16">
        <f t="shared" si="0"/>
        <v>0</v>
      </c>
      <c r="B30" s="54">
        <v>24581.03</v>
      </c>
      <c r="C30" t="s">
        <v>82</v>
      </c>
      <c r="D30">
        <v>2007</v>
      </c>
      <c r="E30" s="68">
        <v>24581.03</v>
      </c>
      <c r="F30" s="68">
        <v>24581.03</v>
      </c>
      <c r="H30" s="15">
        <v>-23263</v>
      </c>
      <c r="J30" t="s">
        <v>82</v>
      </c>
      <c r="K30">
        <v>2007</v>
      </c>
      <c r="L30" s="68">
        <v>-22723.34</v>
      </c>
      <c r="M30" s="68">
        <v>-22723.34</v>
      </c>
    </row>
    <row r="31" spans="1:16" x14ac:dyDescent="0.25">
      <c r="A31" s="16">
        <f t="shared" si="0"/>
        <v>0</v>
      </c>
      <c r="B31" s="54">
        <v>66852.88</v>
      </c>
      <c r="C31" t="s">
        <v>82</v>
      </c>
      <c r="D31">
        <v>2011</v>
      </c>
      <c r="E31" s="68">
        <v>66852.88</v>
      </c>
      <c r="F31" s="68">
        <v>66852.88</v>
      </c>
      <c r="H31" s="15">
        <v>-45813</v>
      </c>
      <c r="J31" t="s">
        <v>82</v>
      </c>
      <c r="K31">
        <v>2011</v>
      </c>
      <c r="L31" s="68">
        <v>-35194.199999999997</v>
      </c>
      <c r="M31" s="68">
        <v>-35194.199999999997</v>
      </c>
    </row>
    <row r="32" spans="1:16" x14ac:dyDescent="0.25">
      <c r="A32" s="16">
        <f t="shared" si="0"/>
        <v>0</v>
      </c>
      <c r="B32" s="54">
        <v>158334.41</v>
      </c>
      <c r="C32" t="s">
        <v>82</v>
      </c>
      <c r="D32">
        <v>2017</v>
      </c>
      <c r="E32" s="68">
        <v>158334.41</v>
      </c>
      <c r="F32" s="68">
        <v>158334.41</v>
      </c>
      <c r="H32" s="15">
        <v>-46502</v>
      </c>
      <c r="J32" t="s">
        <v>82</v>
      </c>
      <c r="K32">
        <v>2017</v>
      </c>
      <c r="L32" s="68">
        <v>-36204.28</v>
      </c>
      <c r="M32" s="68">
        <v>-36204.28</v>
      </c>
    </row>
    <row r="33" spans="1:16" x14ac:dyDescent="0.25">
      <c r="A33" s="16">
        <f t="shared" si="0"/>
        <v>0</v>
      </c>
      <c r="B33" s="54">
        <v>33151.53</v>
      </c>
      <c r="C33" t="s">
        <v>82</v>
      </c>
      <c r="D33">
        <v>2018</v>
      </c>
      <c r="E33" s="68">
        <v>33151.53</v>
      </c>
      <c r="F33" s="68">
        <v>33151.53</v>
      </c>
      <c r="H33" s="15">
        <v>-7572</v>
      </c>
      <c r="J33" t="s">
        <v>82</v>
      </c>
      <c r="K33">
        <v>2018</v>
      </c>
      <c r="L33" s="68">
        <v>-6158.2699999999995</v>
      </c>
      <c r="M33" s="68">
        <v>-6158.2699999999995</v>
      </c>
    </row>
    <row r="34" spans="1:16" x14ac:dyDescent="0.25">
      <c r="A34" s="16">
        <f t="shared" si="0"/>
        <v>0</v>
      </c>
      <c r="B34" s="29">
        <f>SUM(B30:B33)</f>
        <v>282919.84999999998</v>
      </c>
      <c r="C34" t="s">
        <v>92</v>
      </c>
      <c r="E34" s="68">
        <v>282919.84999999998</v>
      </c>
      <c r="F34" s="68">
        <v>282919.84999999998</v>
      </c>
      <c r="H34" s="31">
        <v>-123150</v>
      </c>
      <c r="I34" s="19">
        <f>SUM(H30:H33)-H34</f>
        <v>0</v>
      </c>
      <c r="J34" t="s">
        <v>92</v>
      </c>
      <c r="L34" s="68">
        <v>-100280.09</v>
      </c>
      <c r="M34" s="68">
        <v>-100280.09</v>
      </c>
      <c r="O34" s="11" t="str">
        <f>J33</f>
        <v>397000</v>
      </c>
      <c r="P34" s="26">
        <f>H34-M34</f>
        <v>-22869.910000000003</v>
      </c>
    </row>
    <row r="35" spans="1:16" x14ac:dyDescent="0.25">
      <c r="C35" t="s">
        <v>61</v>
      </c>
      <c r="E35" s="68">
        <v>6520669.950000002</v>
      </c>
      <c r="F35" s="68">
        <v>6520669.950000002</v>
      </c>
      <c r="J35" t="s">
        <v>61</v>
      </c>
      <c r="L35" s="68">
        <v>-2287462.4299999997</v>
      </c>
      <c r="M35" s="68">
        <v>-2287462.4299999997</v>
      </c>
    </row>
    <row r="37" spans="1:16" x14ac:dyDescent="0.25">
      <c r="A37" s="24">
        <f>SUM(A5:A34)</f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Q46"/>
  <sheetViews>
    <sheetView topLeftCell="A16" workbookViewId="0">
      <selection activeCell="E15" sqref="E15"/>
    </sheetView>
  </sheetViews>
  <sheetFormatPr defaultRowHeight="15" outlineLevelCol="2" x14ac:dyDescent="0.25"/>
  <cols>
    <col min="1" max="1" width="11.5703125" bestFit="1" customWidth="1"/>
    <col min="2" max="2" width="28.5703125" customWidth="1"/>
    <col min="3" max="3" width="16.85546875" bestFit="1" customWidth="1"/>
    <col min="4" max="4" width="14.5703125" bestFit="1" customWidth="1"/>
    <col min="5" max="5" width="11" style="15" bestFit="1" customWidth="1" outlineLevel="1"/>
    <col min="6" max="6" width="11.28515625" style="15" bestFit="1" customWidth="1"/>
    <col min="7" max="7" width="4.5703125" style="15" customWidth="1"/>
    <col min="8" max="8" width="13.28515625" style="15" bestFit="1" customWidth="1"/>
    <col min="9" max="9" width="9.5703125" style="4" bestFit="1" customWidth="1"/>
    <col min="10" max="10" width="16.85546875" customWidth="1" outlineLevel="1"/>
    <col min="11" max="11" width="14.5703125" customWidth="1" outlineLevel="1"/>
    <col min="12" max="12" width="11.7109375" style="15" bestFit="1" customWidth="1" outlineLevel="2"/>
    <col min="13" max="13" width="11.7109375" style="15" bestFit="1" customWidth="1"/>
    <col min="14" max="14" width="4.5703125" customWidth="1"/>
    <col min="16" max="16" width="11.28515625" bestFit="1" customWidth="1"/>
    <col min="17" max="17" width="23.85546875" bestFit="1" customWidth="1"/>
  </cols>
  <sheetData>
    <row r="1" spans="1:16" x14ac:dyDescent="0.25">
      <c r="P1" s="22"/>
    </row>
    <row r="2" spans="1:16" x14ac:dyDescent="0.25">
      <c r="B2" t="s">
        <v>109</v>
      </c>
      <c r="P2" s="23" t="s">
        <v>102</v>
      </c>
    </row>
    <row r="3" spans="1:16" x14ac:dyDescent="0.25">
      <c r="C3" s="9" t="s">
        <v>77</v>
      </c>
      <c r="E3" s="9" t="s">
        <v>76</v>
      </c>
      <c r="F3"/>
      <c r="J3" s="9" t="s">
        <v>101</v>
      </c>
      <c r="L3" s="9" t="s">
        <v>76</v>
      </c>
      <c r="M3"/>
    </row>
    <row r="4" spans="1:16" x14ac:dyDescent="0.25">
      <c r="C4" s="9" t="s">
        <v>72</v>
      </c>
      <c r="D4" s="9" t="s">
        <v>73</v>
      </c>
      <c r="E4" t="s">
        <v>103</v>
      </c>
      <c r="F4" t="s">
        <v>61</v>
      </c>
      <c r="H4" s="13" t="s">
        <v>97</v>
      </c>
      <c r="J4" s="9" t="s">
        <v>72</v>
      </c>
      <c r="K4" s="9" t="s">
        <v>73</v>
      </c>
      <c r="L4" t="s">
        <v>103</v>
      </c>
      <c r="M4" t="s">
        <v>61</v>
      </c>
      <c r="O4" t="s">
        <v>72</v>
      </c>
      <c r="P4" s="21" t="s">
        <v>103</v>
      </c>
    </row>
    <row r="5" spans="1:16" x14ac:dyDescent="0.25">
      <c r="A5" s="16">
        <f t="shared" ref="A5:A43" si="0">F5-B5</f>
        <v>0</v>
      </c>
      <c r="B5" s="48">
        <v>12222.51</v>
      </c>
      <c r="C5" t="s">
        <v>79</v>
      </c>
      <c r="D5">
        <v>2019</v>
      </c>
      <c r="E5" s="68">
        <v>12222.51</v>
      </c>
      <c r="F5" s="68">
        <v>12222.51</v>
      </c>
      <c r="H5" s="15">
        <v>-6111</v>
      </c>
      <c r="J5" t="s">
        <v>79</v>
      </c>
      <c r="K5">
        <v>2019</v>
      </c>
      <c r="L5" s="68">
        <v>-6071.97</v>
      </c>
      <c r="M5" s="68">
        <v>-6071.97</v>
      </c>
    </row>
    <row r="6" spans="1:16" x14ac:dyDescent="0.25">
      <c r="A6" s="16">
        <f t="shared" si="0"/>
        <v>0</v>
      </c>
      <c r="B6" s="50">
        <f>B5</f>
        <v>12222.51</v>
      </c>
      <c r="C6" t="s">
        <v>89</v>
      </c>
      <c r="E6" s="68">
        <v>12222.51</v>
      </c>
      <c r="F6" s="68">
        <v>12222.51</v>
      </c>
      <c r="H6" s="31">
        <v>-6111</v>
      </c>
      <c r="I6" s="19">
        <f>H6-H5</f>
        <v>0</v>
      </c>
      <c r="J6" t="s">
        <v>89</v>
      </c>
      <c r="L6" s="68">
        <v>-6071.97</v>
      </c>
      <c r="M6" s="68">
        <v>-6071.97</v>
      </c>
      <c r="O6" s="11" t="str">
        <f>J5</f>
        <v>391100</v>
      </c>
      <c r="P6" s="26">
        <f>H6-M6</f>
        <v>-39.029999999999745</v>
      </c>
    </row>
    <row r="7" spans="1:16" x14ac:dyDescent="0.25">
      <c r="A7" s="16">
        <f t="shared" si="0"/>
        <v>0</v>
      </c>
      <c r="B7" s="48">
        <v>8500</v>
      </c>
      <c r="C7" t="s">
        <v>86</v>
      </c>
      <c r="D7">
        <v>1999</v>
      </c>
      <c r="E7" s="68">
        <v>8500</v>
      </c>
      <c r="F7" s="68">
        <v>8500</v>
      </c>
      <c r="H7" s="15">
        <v>-7650</v>
      </c>
      <c r="J7" t="s">
        <v>86</v>
      </c>
      <c r="K7">
        <v>1999</v>
      </c>
      <c r="L7" s="68">
        <v>-6766.93</v>
      </c>
      <c r="M7" s="68">
        <v>-6766.93</v>
      </c>
    </row>
    <row r="8" spans="1:16" x14ac:dyDescent="0.25">
      <c r="A8" s="16">
        <f t="shared" si="0"/>
        <v>0</v>
      </c>
      <c r="B8" s="48">
        <v>8700</v>
      </c>
      <c r="C8" t="s">
        <v>86</v>
      </c>
      <c r="D8">
        <v>2000</v>
      </c>
      <c r="E8" s="68">
        <v>8700</v>
      </c>
      <c r="F8" s="68">
        <v>8700</v>
      </c>
      <c r="H8" s="15">
        <v>-7482</v>
      </c>
      <c r="J8" t="s">
        <v>86</v>
      </c>
      <c r="K8">
        <v>2000</v>
      </c>
      <c r="L8" s="68">
        <v>-6352.56</v>
      </c>
      <c r="M8" s="68">
        <v>-6352.56</v>
      </c>
      <c r="O8" s="11"/>
      <c r="P8" s="26"/>
    </row>
    <row r="9" spans="1:16" x14ac:dyDescent="0.25">
      <c r="A9" s="16">
        <f t="shared" si="0"/>
        <v>0</v>
      </c>
      <c r="B9" s="48">
        <v>3438.47</v>
      </c>
      <c r="C9" t="s">
        <v>86</v>
      </c>
      <c r="D9">
        <v>2008</v>
      </c>
      <c r="E9" s="68">
        <v>3438.47</v>
      </c>
      <c r="F9" s="68">
        <v>3438.47</v>
      </c>
      <c r="H9" s="15">
        <v>-1857</v>
      </c>
      <c r="J9" t="s">
        <v>86</v>
      </c>
      <c r="K9">
        <v>2008</v>
      </c>
      <c r="L9" s="68">
        <v>-1332.1</v>
      </c>
      <c r="M9" s="68">
        <v>-1332.1</v>
      </c>
    </row>
    <row r="10" spans="1:16" x14ac:dyDescent="0.25">
      <c r="A10" s="16">
        <f t="shared" si="0"/>
        <v>0</v>
      </c>
      <c r="B10" s="49">
        <v>153.35</v>
      </c>
      <c r="C10" t="s">
        <v>86</v>
      </c>
      <c r="D10">
        <v>2018</v>
      </c>
      <c r="E10" s="68">
        <v>153.35</v>
      </c>
      <c r="F10" s="68">
        <v>153.35</v>
      </c>
      <c r="H10" s="15">
        <v>-21</v>
      </c>
      <c r="J10" t="s">
        <v>86</v>
      </c>
      <c r="K10">
        <v>2018</v>
      </c>
      <c r="L10" s="68">
        <v>-18.5</v>
      </c>
      <c r="M10" s="68">
        <v>-18.5</v>
      </c>
    </row>
    <row r="11" spans="1:16" x14ac:dyDescent="0.25">
      <c r="A11" s="16">
        <f t="shared" si="0"/>
        <v>0</v>
      </c>
      <c r="B11" s="50">
        <f>SUM(B7:B10)</f>
        <v>20791.82</v>
      </c>
      <c r="C11" t="s">
        <v>93</v>
      </c>
      <c r="E11" s="68">
        <v>20791.82</v>
      </c>
      <c r="F11" s="68">
        <v>20791.82</v>
      </c>
      <c r="H11" s="31">
        <v>-17010.09</v>
      </c>
      <c r="I11" s="19">
        <f>SUM(H7:H10)-H11</f>
        <v>9.0000000000145519E-2</v>
      </c>
      <c r="J11" t="s">
        <v>93</v>
      </c>
      <c r="L11" s="68">
        <v>-14470.090000000002</v>
      </c>
      <c r="M11" s="68">
        <v>-14470.090000000002</v>
      </c>
      <c r="O11" s="11" t="str">
        <f>J10</f>
        <v>393000</v>
      </c>
      <c r="P11" s="26">
        <f>H11-M11</f>
        <v>-2539.9999999999982</v>
      </c>
    </row>
    <row r="12" spans="1:16" x14ac:dyDescent="0.25">
      <c r="A12" s="16">
        <f t="shared" si="0"/>
        <v>0</v>
      </c>
      <c r="B12" s="48">
        <v>42644.55</v>
      </c>
      <c r="C12" t="s">
        <v>80</v>
      </c>
      <c r="D12">
        <v>2002</v>
      </c>
      <c r="E12" s="68">
        <v>42644.55</v>
      </c>
      <c r="F12" s="68">
        <v>42644.55</v>
      </c>
      <c r="H12" s="15">
        <v>-41319</v>
      </c>
      <c r="J12" t="s">
        <v>80</v>
      </c>
      <c r="K12">
        <v>2002</v>
      </c>
      <c r="L12" s="68">
        <v>-42636.81</v>
      </c>
      <c r="M12" s="68">
        <v>-42636.81</v>
      </c>
    </row>
    <row r="13" spans="1:16" x14ac:dyDescent="0.25">
      <c r="A13" s="16">
        <f t="shared" si="0"/>
        <v>0</v>
      </c>
      <c r="B13" s="48">
        <v>92514.06</v>
      </c>
      <c r="C13" t="s">
        <v>80</v>
      </c>
      <c r="D13">
        <v>2003</v>
      </c>
      <c r="E13" s="68">
        <v>92514.06</v>
      </c>
      <c r="F13" s="68">
        <v>92514.06</v>
      </c>
      <c r="H13" s="15">
        <v>-85044</v>
      </c>
      <c r="J13" t="s">
        <v>80</v>
      </c>
      <c r="K13">
        <v>2003</v>
      </c>
      <c r="L13" s="68">
        <v>-92350.38</v>
      </c>
      <c r="M13" s="68">
        <v>-92350.38</v>
      </c>
    </row>
    <row r="14" spans="1:16" x14ac:dyDescent="0.25">
      <c r="A14" s="16">
        <f t="shared" si="0"/>
        <v>0</v>
      </c>
      <c r="B14" s="48">
        <v>40869.79</v>
      </c>
      <c r="C14" t="s">
        <v>80</v>
      </c>
      <c r="D14">
        <v>2005</v>
      </c>
      <c r="E14" s="68">
        <v>40869.79</v>
      </c>
      <c r="F14" s="68">
        <v>40869.79</v>
      </c>
      <c r="H14" s="15">
        <v>-33508</v>
      </c>
      <c r="J14" t="s">
        <v>80</v>
      </c>
      <c r="K14">
        <v>2005</v>
      </c>
      <c r="L14" s="68">
        <v>-40326.42</v>
      </c>
      <c r="M14" s="68">
        <v>-40326.42</v>
      </c>
    </row>
    <row r="15" spans="1:16" x14ac:dyDescent="0.25">
      <c r="A15" s="16">
        <f t="shared" si="0"/>
        <v>0</v>
      </c>
      <c r="B15" s="48">
        <v>110479.39</v>
      </c>
      <c r="C15" t="s">
        <v>80</v>
      </c>
      <c r="D15">
        <v>2006</v>
      </c>
      <c r="E15" s="68">
        <v>110479.39</v>
      </c>
      <c r="F15" s="68">
        <v>110479.39</v>
      </c>
      <c r="H15" s="15">
        <v>-85090</v>
      </c>
      <c r="J15" t="s">
        <v>80</v>
      </c>
      <c r="K15">
        <v>2006</v>
      </c>
      <c r="L15" s="68">
        <v>-107583.17</v>
      </c>
      <c r="M15" s="68">
        <v>-107583.17</v>
      </c>
    </row>
    <row r="16" spans="1:16" x14ac:dyDescent="0.25">
      <c r="A16" s="16">
        <f t="shared" si="0"/>
        <v>0</v>
      </c>
      <c r="B16" s="48">
        <v>181671.02</v>
      </c>
      <c r="C16" t="s">
        <v>80</v>
      </c>
      <c r="D16">
        <v>2007</v>
      </c>
      <c r="E16" s="68">
        <v>181671.02</v>
      </c>
      <c r="F16" s="68">
        <v>181671.02</v>
      </c>
      <c r="H16" s="15">
        <v>-130892</v>
      </c>
      <c r="J16" t="s">
        <v>80</v>
      </c>
      <c r="K16">
        <v>2007</v>
      </c>
      <c r="L16" s="68">
        <v>-173293.11</v>
      </c>
      <c r="M16" s="68">
        <v>-173293.11</v>
      </c>
    </row>
    <row r="17" spans="1:16" x14ac:dyDescent="0.25">
      <c r="A17" s="16">
        <f t="shared" si="0"/>
        <v>0</v>
      </c>
      <c r="B17" s="48">
        <v>74892.800000000003</v>
      </c>
      <c r="C17" t="s">
        <v>80</v>
      </c>
      <c r="D17">
        <v>2008</v>
      </c>
      <c r="E17" s="68">
        <v>74892.800000000003</v>
      </c>
      <c r="F17" s="68">
        <v>74892.800000000003</v>
      </c>
      <c r="H17" s="15">
        <v>-50239</v>
      </c>
      <c r="J17" t="s">
        <v>80</v>
      </c>
      <c r="K17">
        <v>2008</v>
      </c>
      <c r="L17" s="68">
        <v>-69317.710000000006</v>
      </c>
      <c r="M17" s="68">
        <v>-69317.710000000006</v>
      </c>
    </row>
    <row r="18" spans="1:16" x14ac:dyDescent="0.25">
      <c r="A18" s="16">
        <f t="shared" si="0"/>
        <v>0</v>
      </c>
      <c r="B18" s="48">
        <v>2115.75</v>
      </c>
      <c r="C18" t="s">
        <v>80</v>
      </c>
      <c r="D18">
        <v>2009</v>
      </c>
      <c r="E18" s="68">
        <v>2115.75</v>
      </c>
      <c r="F18" s="68">
        <v>2115.75</v>
      </c>
      <c r="H18" s="15">
        <v>-1314</v>
      </c>
      <c r="J18" t="s">
        <v>80</v>
      </c>
      <c r="K18">
        <v>2009</v>
      </c>
      <c r="L18" s="68">
        <v>-1878.31</v>
      </c>
      <c r="M18" s="68">
        <v>-1878.31</v>
      </c>
    </row>
    <row r="19" spans="1:16" x14ac:dyDescent="0.25">
      <c r="A19" s="16">
        <f t="shared" si="0"/>
        <v>0</v>
      </c>
      <c r="B19" s="48">
        <v>8099.7</v>
      </c>
      <c r="C19" t="s">
        <v>80</v>
      </c>
      <c r="D19">
        <v>2011</v>
      </c>
      <c r="E19" s="68">
        <v>8099.7</v>
      </c>
      <c r="F19" s="68">
        <v>8099.7</v>
      </c>
      <c r="H19" s="15">
        <v>-4226</v>
      </c>
      <c r="J19" t="s">
        <v>80</v>
      </c>
      <c r="K19">
        <v>2011</v>
      </c>
      <c r="L19" s="68">
        <v>-6337.97</v>
      </c>
      <c r="M19" s="68">
        <v>-6337.97</v>
      </c>
    </row>
    <row r="20" spans="1:16" x14ac:dyDescent="0.25">
      <c r="A20" s="16">
        <f t="shared" si="0"/>
        <v>0</v>
      </c>
      <c r="B20" s="48">
        <v>34048.04</v>
      </c>
      <c r="C20" t="s">
        <v>80</v>
      </c>
      <c r="D20">
        <v>2012</v>
      </c>
      <c r="E20" s="68">
        <v>34048.04</v>
      </c>
      <c r="F20" s="68">
        <v>34048.04</v>
      </c>
      <c r="H20" s="15">
        <v>-16072</v>
      </c>
      <c r="J20" t="s">
        <v>80</v>
      </c>
      <c r="K20">
        <v>2012</v>
      </c>
      <c r="L20" s="68">
        <v>-24374.18</v>
      </c>
      <c r="M20" s="68">
        <v>-24374.18</v>
      </c>
    </row>
    <row r="21" spans="1:16" x14ac:dyDescent="0.25">
      <c r="A21" s="16">
        <f t="shared" si="0"/>
        <v>0</v>
      </c>
      <c r="B21" s="48">
        <v>125607.39</v>
      </c>
      <c r="C21" t="s">
        <v>80</v>
      </c>
      <c r="D21">
        <v>2014</v>
      </c>
      <c r="E21" s="68">
        <v>125607.39</v>
      </c>
      <c r="F21" s="68">
        <v>125607.39</v>
      </c>
      <c r="H21" s="15">
        <v>-46810</v>
      </c>
      <c r="J21" t="s">
        <v>80</v>
      </c>
      <c r="K21">
        <v>2014</v>
      </c>
      <c r="L21" s="68">
        <v>-70471.429999999993</v>
      </c>
      <c r="M21" s="68">
        <v>-70471.429999999993</v>
      </c>
    </row>
    <row r="22" spans="1:16" x14ac:dyDescent="0.25">
      <c r="A22" s="16">
        <f t="shared" si="0"/>
        <v>0</v>
      </c>
      <c r="B22" s="48">
        <v>19059.66</v>
      </c>
      <c r="C22" t="s">
        <v>80</v>
      </c>
      <c r="D22">
        <v>2018</v>
      </c>
      <c r="E22" s="68">
        <v>19059.66</v>
      </c>
      <c r="F22" s="68">
        <v>19059.66</v>
      </c>
      <c r="H22" s="15">
        <v>-3314</v>
      </c>
      <c r="J22" t="s">
        <v>80</v>
      </c>
      <c r="K22">
        <v>2018</v>
      </c>
      <c r="L22" s="68">
        <v>-4339.7</v>
      </c>
      <c r="M22" s="68">
        <v>-4339.7</v>
      </c>
    </row>
    <row r="23" spans="1:16" x14ac:dyDescent="0.25">
      <c r="A23" s="16">
        <f t="shared" si="0"/>
        <v>-3772.59</v>
      </c>
      <c r="B23" s="48">
        <v>18772.77</v>
      </c>
      <c r="C23" t="s">
        <v>80</v>
      </c>
      <c r="D23">
        <v>2019</v>
      </c>
      <c r="E23" s="68">
        <v>15000.18</v>
      </c>
      <c r="F23" s="68">
        <v>15000.18</v>
      </c>
      <c r="H23" s="15">
        <v>-2332</v>
      </c>
      <c r="J23" t="s">
        <v>80</v>
      </c>
      <c r="K23">
        <v>2019</v>
      </c>
      <c r="L23" s="68">
        <v>-2292.54</v>
      </c>
      <c r="M23" s="68">
        <v>-2292.54</v>
      </c>
    </row>
    <row r="24" spans="1:16" x14ac:dyDescent="0.25">
      <c r="A24" s="16">
        <f t="shared" si="0"/>
        <v>0</v>
      </c>
      <c r="B24" s="48">
        <v>142458.29</v>
      </c>
      <c r="C24" t="s">
        <v>80</v>
      </c>
      <c r="D24">
        <v>2020</v>
      </c>
      <c r="E24" s="68">
        <v>142458.29</v>
      </c>
      <c r="F24" s="68">
        <v>142458.29</v>
      </c>
      <c r="H24" s="15">
        <v>-10618</v>
      </c>
      <c r="J24" t="s">
        <v>80</v>
      </c>
      <c r="K24">
        <v>2020</v>
      </c>
      <c r="L24" s="68">
        <v>-12146.289999999999</v>
      </c>
      <c r="M24" s="68">
        <v>-12146.289999999999</v>
      </c>
      <c r="O24" s="11"/>
      <c r="P24" s="26"/>
    </row>
    <row r="25" spans="1:16" x14ac:dyDescent="0.25">
      <c r="A25" s="16">
        <f t="shared" si="0"/>
        <v>3772.5899999999965</v>
      </c>
      <c r="B25" s="48">
        <v>69538.83</v>
      </c>
      <c r="C25" t="s">
        <v>80</v>
      </c>
      <c r="D25">
        <v>2021</v>
      </c>
      <c r="E25" s="68">
        <v>73311.42</v>
      </c>
      <c r="F25" s="68">
        <v>73311.42</v>
      </c>
      <c r="H25" s="15">
        <v>-1727</v>
      </c>
      <c r="J25" t="s">
        <v>80</v>
      </c>
      <c r="K25">
        <v>2021</v>
      </c>
      <c r="L25" s="68">
        <v>-1917.51</v>
      </c>
      <c r="M25" s="68">
        <v>-1917.51</v>
      </c>
    </row>
    <row r="26" spans="1:16" x14ac:dyDescent="0.25">
      <c r="A26" s="16">
        <f t="shared" si="0"/>
        <v>0</v>
      </c>
      <c r="B26" s="50">
        <f>SUM(B12:B25)</f>
        <v>962772.04</v>
      </c>
      <c r="C26" t="s">
        <v>90</v>
      </c>
      <c r="E26" s="68">
        <v>962772.04000000015</v>
      </c>
      <c r="F26" s="68">
        <v>962772.04000000015</v>
      </c>
      <c r="H26" s="31">
        <v>-512505</v>
      </c>
      <c r="I26" s="19">
        <f>SUM(H12:H25)-H26</f>
        <v>0</v>
      </c>
      <c r="J26" t="s">
        <v>90</v>
      </c>
      <c r="L26" s="68">
        <v>-649265.53</v>
      </c>
      <c r="M26" s="68">
        <v>-649265.53</v>
      </c>
      <c r="O26" s="11" t="str">
        <f>J25</f>
        <v>394000</v>
      </c>
      <c r="P26" s="26">
        <f>H26-M26</f>
        <v>136760.53000000003</v>
      </c>
    </row>
    <row r="27" spans="1:16" x14ac:dyDescent="0.25">
      <c r="A27" s="16">
        <f t="shared" si="0"/>
        <v>0</v>
      </c>
      <c r="B27" s="48">
        <v>18586.310000000001</v>
      </c>
      <c r="C27" t="s">
        <v>81</v>
      </c>
      <c r="D27">
        <v>2019</v>
      </c>
      <c r="E27" s="68">
        <v>18586.310000000001</v>
      </c>
      <c r="F27" s="68">
        <v>18586.310000000001</v>
      </c>
      <c r="H27" s="15">
        <v>-3104</v>
      </c>
      <c r="J27" t="s">
        <v>81</v>
      </c>
      <c r="K27">
        <v>2019</v>
      </c>
      <c r="L27" s="68">
        <v>-3064.74</v>
      </c>
      <c r="M27" s="68">
        <v>-3064.74</v>
      </c>
    </row>
    <row r="28" spans="1:16" x14ac:dyDescent="0.25">
      <c r="A28" s="16">
        <f t="shared" si="0"/>
        <v>0</v>
      </c>
      <c r="B28" s="50">
        <f>B27</f>
        <v>18586.310000000001</v>
      </c>
      <c r="C28" t="s">
        <v>91</v>
      </c>
      <c r="E28" s="68">
        <v>18586.310000000001</v>
      </c>
      <c r="F28" s="68">
        <v>18586.310000000001</v>
      </c>
      <c r="H28" s="31">
        <v>-3103.74</v>
      </c>
      <c r="I28" s="19">
        <f>+H27-H28</f>
        <v>-0.26000000000021828</v>
      </c>
      <c r="J28" t="s">
        <v>91</v>
      </c>
      <c r="L28" s="68">
        <v>-3064.74</v>
      </c>
      <c r="M28" s="68">
        <v>-3064.74</v>
      </c>
      <c r="O28" s="11" t="str">
        <f>J27</f>
        <v>395000</v>
      </c>
      <c r="P28" s="26">
        <f>H28-M28</f>
        <v>-39</v>
      </c>
    </row>
    <row r="29" spans="1:16" x14ac:dyDescent="0.25">
      <c r="A29" s="16">
        <f t="shared" si="0"/>
        <v>0</v>
      </c>
      <c r="B29" s="48">
        <v>2293.81</v>
      </c>
      <c r="C29" t="s">
        <v>82</v>
      </c>
      <c r="D29">
        <v>2007</v>
      </c>
      <c r="E29" s="68">
        <v>2293.81</v>
      </c>
      <c r="F29" s="68">
        <v>2293.81</v>
      </c>
      <c r="H29" s="15">
        <v>-2216</v>
      </c>
      <c r="J29" t="s">
        <v>82</v>
      </c>
      <c r="K29">
        <v>2007</v>
      </c>
      <c r="L29" s="68">
        <v>-2293.81</v>
      </c>
      <c r="M29" s="68">
        <v>-2293.81</v>
      </c>
      <c r="O29" s="11"/>
      <c r="P29" s="26"/>
    </row>
    <row r="30" spans="1:16" x14ac:dyDescent="0.25">
      <c r="A30" s="16">
        <f t="shared" si="0"/>
        <v>0</v>
      </c>
      <c r="B30" s="48">
        <v>12447.75</v>
      </c>
      <c r="C30" t="s">
        <v>82</v>
      </c>
      <c r="D30">
        <v>2008</v>
      </c>
      <c r="E30" s="68">
        <v>12447.75</v>
      </c>
      <c r="F30" s="68">
        <v>12447.75</v>
      </c>
      <c r="H30" s="15">
        <v>-11195</v>
      </c>
      <c r="J30" t="s">
        <v>82</v>
      </c>
      <c r="K30">
        <v>2008</v>
      </c>
      <c r="L30" s="68">
        <v>-12447.75</v>
      </c>
      <c r="M30" s="68">
        <v>-12447.75</v>
      </c>
    </row>
    <row r="31" spans="1:16" x14ac:dyDescent="0.25">
      <c r="A31" s="16">
        <f t="shared" si="0"/>
        <v>0</v>
      </c>
      <c r="B31" s="48">
        <v>30623.99</v>
      </c>
      <c r="C31" t="s">
        <v>82</v>
      </c>
      <c r="D31">
        <v>2009</v>
      </c>
      <c r="E31" s="68">
        <v>30623.99</v>
      </c>
      <c r="F31" s="68">
        <v>30623.99</v>
      </c>
      <c r="H31" s="15">
        <v>-25503</v>
      </c>
      <c r="J31" t="s">
        <v>82</v>
      </c>
      <c r="K31">
        <v>2009</v>
      </c>
      <c r="L31" s="68">
        <v>-30623.99</v>
      </c>
      <c r="M31" s="68">
        <v>-30623.99</v>
      </c>
    </row>
    <row r="32" spans="1:16" x14ac:dyDescent="0.25">
      <c r="A32" s="16">
        <f t="shared" si="0"/>
        <v>0</v>
      </c>
      <c r="B32" s="48">
        <v>206229.31</v>
      </c>
      <c r="C32" t="s">
        <v>82</v>
      </c>
      <c r="D32">
        <v>2010</v>
      </c>
      <c r="E32" s="68">
        <v>206229.31</v>
      </c>
      <c r="F32" s="68">
        <v>206229.31</v>
      </c>
      <c r="H32" s="15">
        <v>-158003</v>
      </c>
      <c r="J32" t="s">
        <v>82</v>
      </c>
      <c r="K32">
        <v>2010</v>
      </c>
      <c r="L32" s="68">
        <v>-206229.31</v>
      </c>
      <c r="M32" s="68">
        <v>-206229.31</v>
      </c>
    </row>
    <row r="33" spans="1:17" x14ac:dyDescent="0.25">
      <c r="A33" s="16">
        <f t="shared" si="0"/>
        <v>0</v>
      </c>
      <c r="B33" s="48">
        <v>225434.95</v>
      </c>
      <c r="C33" t="s">
        <v>82</v>
      </c>
      <c r="D33">
        <v>2011</v>
      </c>
      <c r="E33" s="68">
        <v>225434.95</v>
      </c>
      <c r="F33" s="68">
        <v>225434.95</v>
      </c>
      <c r="H33" s="15">
        <v>-157698</v>
      </c>
      <c r="J33" t="s">
        <v>82</v>
      </c>
      <c r="K33">
        <v>2011</v>
      </c>
      <c r="L33" s="68">
        <v>-225434.95</v>
      </c>
      <c r="M33" s="68">
        <v>-225434.95</v>
      </c>
    </row>
    <row r="34" spans="1:17" x14ac:dyDescent="0.25">
      <c r="A34" s="16">
        <f t="shared" si="0"/>
        <v>0</v>
      </c>
      <c r="B34" s="48">
        <v>22167.55</v>
      </c>
      <c r="C34" t="s">
        <v>82</v>
      </c>
      <c r="D34">
        <v>2012</v>
      </c>
      <c r="E34" s="68">
        <v>22167.55</v>
      </c>
      <c r="F34" s="68">
        <v>22167.55</v>
      </c>
      <c r="H34" s="15">
        <v>-14029</v>
      </c>
      <c r="J34" t="s">
        <v>82</v>
      </c>
      <c r="K34">
        <v>2012</v>
      </c>
      <c r="L34" s="68">
        <v>-22167.54</v>
      </c>
      <c r="M34" s="68">
        <v>-22167.54</v>
      </c>
      <c r="O34" s="11"/>
      <c r="P34" s="26"/>
    </row>
    <row r="35" spans="1:17" x14ac:dyDescent="0.25">
      <c r="A35" s="16">
        <f t="shared" si="0"/>
        <v>0</v>
      </c>
      <c r="B35" s="48">
        <v>8574.7800000000007</v>
      </c>
      <c r="C35" t="s">
        <v>82</v>
      </c>
      <c r="D35">
        <v>2014</v>
      </c>
      <c r="E35" s="68">
        <v>8574.7800000000007</v>
      </c>
      <c r="F35" s="68">
        <v>8574.7800000000007</v>
      </c>
      <c r="H35" s="15">
        <v>-4284</v>
      </c>
      <c r="J35" t="s">
        <v>82</v>
      </c>
      <c r="K35">
        <v>2014</v>
      </c>
      <c r="L35" s="68">
        <v>-8570.01</v>
      </c>
      <c r="M35" s="68">
        <v>-8570.01</v>
      </c>
    </row>
    <row r="36" spans="1:17" x14ac:dyDescent="0.25">
      <c r="A36" s="16">
        <f t="shared" si="0"/>
        <v>0</v>
      </c>
      <c r="B36" s="48">
        <v>1756.37</v>
      </c>
      <c r="C36" t="s">
        <v>82</v>
      </c>
      <c r="D36">
        <v>2015</v>
      </c>
      <c r="E36" s="68">
        <v>1756.37</v>
      </c>
      <c r="F36" s="68">
        <v>1756.37</v>
      </c>
      <c r="H36" s="15">
        <v>-760</v>
      </c>
      <c r="J36" t="s">
        <v>82</v>
      </c>
      <c r="K36">
        <v>2015</v>
      </c>
      <c r="L36" s="68">
        <v>-1756.37</v>
      </c>
      <c r="M36" s="68">
        <v>-1756.37</v>
      </c>
    </row>
    <row r="37" spans="1:17" x14ac:dyDescent="0.25">
      <c r="A37" s="16">
        <f t="shared" si="0"/>
        <v>0</v>
      </c>
      <c r="B37" s="48">
        <v>28335.13</v>
      </c>
      <c r="C37" t="s">
        <v>82</v>
      </c>
      <c r="D37">
        <v>2016</v>
      </c>
      <c r="E37" s="68">
        <v>28335.129999999997</v>
      </c>
      <c r="F37" s="68">
        <v>28335.129999999997</v>
      </c>
      <c r="H37" s="15">
        <v>-10383</v>
      </c>
      <c r="J37" t="s">
        <v>82</v>
      </c>
      <c r="K37">
        <v>2016</v>
      </c>
      <c r="L37" s="68">
        <v>-28304.959999999999</v>
      </c>
      <c r="M37" s="68">
        <v>-28304.959999999999</v>
      </c>
    </row>
    <row r="38" spans="1:17" x14ac:dyDescent="0.25">
      <c r="A38" s="16">
        <f t="shared" si="0"/>
        <v>0</v>
      </c>
      <c r="B38" s="48">
        <v>27203.88</v>
      </c>
      <c r="C38" t="s">
        <v>82</v>
      </c>
      <c r="D38">
        <v>2018</v>
      </c>
      <c r="E38" s="68">
        <v>27203.879999999997</v>
      </c>
      <c r="F38" s="68">
        <v>27203.879999999997</v>
      </c>
      <c r="H38" s="15">
        <v>-6343</v>
      </c>
      <c r="J38" t="s">
        <v>82</v>
      </c>
      <c r="K38">
        <v>2018</v>
      </c>
      <c r="L38" s="68">
        <v>-27082.039999999997</v>
      </c>
      <c r="M38" s="68">
        <v>-27082.039999999997</v>
      </c>
    </row>
    <row r="39" spans="1:17" x14ac:dyDescent="0.25">
      <c r="A39" s="16">
        <f t="shared" si="0"/>
        <v>0</v>
      </c>
      <c r="B39" s="48">
        <v>111985.35</v>
      </c>
      <c r="C39" t="s">
        <v>82</v>
      </c>
      <c r="D39">
        <v>2019</v>
      </c>
      <c r="E39" s="68">
        <v>111985.35</v>
      </c>
      <c r="F39" s="68">
        <v>111985.35</v>
      </c>
      <c r="H39" s="15">
        <v>-18653</v>
      </c>
      <c r="J39" t="s">
        <v>82</v>
      </c>
      <c r="K39">
        <v>2019</v>
      </c>
      <c r="L39" s="68">
        <v>-99425.37999999999</v>
      </c>
      <c r="M39" s="68">
        <v>-99425.37999999999</v>
      </c>
    </row>
    <row r="40" spans="1:17" x14ac:dyDescent="0.25">
      <c r="A40" s="16">
        <f t="shared" si="0"/>
        <v>0</v>
      </c>
      <c r="B40" s="48">
        <v>89344.02</v>
      </c>
      <c r="C40" t="s">
        <v>82</v>
      </c>
      <c r="D40">
        <v>2020</v>
      </c>
      <c r="E40" s="68">
        <v>89344.02</v>
      </c>
      <c r="F40" s="68">
        <v>89344.02</v>
      </c>
      <c r="H40" s="15">
        <v>-8928</v>
      </c>
      <c r="J40" t="s">
        <v>82</v>
      </c>
      <c r="K40">
        <v>2020</v>
      </c>
      <c r="L40" s="68">
        <v>-28255.98</v>
      </c>
      <c r="M40" s="68">
        <v>-28255.98</v>
      </c>
    </row>
    <row r="41" spans="1:17" x14ac:dyDescent="0.25">
      <c r="A41" s="16">
        <f t="shared" si="0"/>
        <v>0</v>
      </c>
      <c r="B41" s="50">
        <f>SUM(B29:B40)</f>
        <v>766396.89</v>
      </c>
      <c r="C41" t="s">
        <v>92</v>
      </c>
      <c r="E41" s="68">
        <v>766396.89</v>
      </c>
      <c r="F41" s="68">
        <v>766396.89</v>
      </c>
      <c r="H41" s="31">
        <v>-417995</v>
      </c>
      <c r="I41" s="19">
        <f>SUM(H29:H40)-H41</f>
        <v>0</v>
      </c>
      <c r="J41" t="s">
        <v>92</v>
      </c>
      <c r="L41" s="68">
        <v>-692592.09</v>
      </c>
      <c r="M41" s="68">
        <v>-692592.09</v>
      </c>
      <c r="O41" s="11" t="str">
        <f>J40</f>
        <v>397000</v>
      </c>
      <c r="P41" s="26">
        <f>H41-M41</f>
        <v>274597.08999999997</v>
      </c>
    </row>
    <row r="42" spans="1:17" x14ac:dyDescent="0.25">
      <c r="A42" s="52">
        <f t="shared" si="0"/>
        <v>0</v>
      </c>
      <c r="B42" s="51">
        <v>2367.16</v>
      </c>
      <c r="C42" s="46" t="s">
        <v>104</v>
      </c>
      <c r="D42" s="46">
        <v>2010</v>
      </c>
      <c r="E42" s="69">
        <v>2367.16</v>
      </c>
      <c r="F42" s="69">
        <v>2367.16</v>
      </c>
      <c r="G42" s="22"/>
      <c r="H42" s="22">
        <v>-2367</v>
      </c>
      <c r="I42" s="53"/>
      <c r="J42" s="46" t="s">
        <v>104</v>
      </c>
      <c r="K42" s="46">
        <v>2010</v>
      </c>
      <c r="L42" s="69">
        <v>-1392.32</v>
      </c>
      <c r="M42" s="69">
        <v>-1392.32</v>
      </c>
      <c r="N42" s="46"/>
      <c r="O42" s="46"/>
      <c r="P42" s="46"/>
      <c r="Q42" s="47" t="s">
        <v>110</v>
      </c>
    </row>
    <row r="43" spans="1:17" x14ac:dyDescent="0.25">
      <c r="A43" s="16">
        <f t="shared" si="0"/>
        <v>0</v>
      </c>
      <c r="B43" s="48">
        <v>6732.6</v>
      </c>
      <c r="C43" t="s">
        <v>104</v>
      </c>
      <c r="D43">
        <v>2020</v>
      </c>
      <c r="E43" s="68">
        <v>6732.6</v>
      </c>
      <c r="F43" s="68">
        <v>6732.6</v>
      </c>
      <c r="H43" s="15">
        <v>-338</v>
      </c>
      <c r="J43" t="s">
        <v>104</v>
      </c>
      <c r="K43">
        <v>2020</v>
      </c>
      <c r="L43" s="68">
        <v>-487.59999999999997</v>
      </c>
      <c r="M43" s="68">
        <v>-487.59999999999997</v>
      </c>
    </row>
    <row r="44" spans="1:17" x14ac:dyDescent="0.25">
      <c r="A44" s="16"/>
      <c r="B44" s="50">
        <f>B43</f>
        <v>6732.6</v>
      </c>
      <c r="C44" t="s">
        <v>105</v>
      </c>
      <c r="E44" s="68">
        <v>9099.76</v>
      </c>
      <c r="F44" s="68">
        <v>9099.76</v>
      </c>
      <c r="H44" s="31">
        <v>-2705</v>
      </c>
      <c r="I44" s="19">
        <f>SUM(H42:H43)-H44</f>
        <v>0</v>
      </c>
      <c r="J44" t="s">
        <v>105</v>
      </c>
      <c r="L44" s="68">
        <v>-1879.9199999999998</v>
      </c>
      <c r="M44" s="68">
        <v>-1879.9199999999998</v>
      </c>
      <c r="O44" s="11" t="str">
        <f>J43</f>
        <v>398000</v>
      </c>
      <c r="P44" s="26">
        <f>H44-M44</f>
        <v>-825.08000000000015</v>
      </c>
    </row>
    <row r="45" spans="1:17" x14ac:dyDescent="0.25">
      <c r="C45" t="s">
        <v>61</v>
      </c>
      <c r="E45" s="68">
        <v>1789869.3300000005</v>
      </c>
      <c r="F45" s="68">
        <v>1789869.3300000005</v>
      </c>
      <c r="J45" t="s">
        <v>61</v>
      </c>
      <c r="L45" s="68">
        <v>-1367344.3400000003</v>
      </c>
      <c r="M45" s="68">
        <v>-1367344.3400000003</v>
      </c>
    </row>
    <row r="46" spans="1:17" x14ac:dyDescent="0.25">
      <c r="A46" s="24">
        <f>SUM(A5:A43)</f>
        <v>-3.637978807091713E-12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481583064C30244AD60045432BC9080" ma:contentTypeVersion="24" ma:contentTypeDescription="" ma:contentTypeScope="" ma:versionID="7fc888fc181c2b3ee34805b8407f182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 for Accounting Order</CaseType>
    <IndustryCode xmlns="dc463f71-b30c-4ab2-9473-d307f9d35888">140</IndustryCode>
    <CaseStatus xmlns="dc463f71-b30c-4ab2-9473-d307f9d35888">Closed</CaseStatus>
    <OpenedDate xmlns="dc463f71-b30c-4ab2-9473-d307f9d35888">2023-02-22T08:00:00+00:00</OpenedDate>
    <SignificantOrder xmlns="dc463f71-b30c-4ab2-9473-d307f9d35888">false</SignificantOrder>
    <Date1 xmlns="dc463f71-b30c-4ab2-9473-d307f9d35888">2023-02-22T08:00:00+00:00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230123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5CDBB14-AD31-4ACC-8AE3-A5D318EA157B}"/>
</file>

<file path=customXml/itemProps2.xml><?xml version="1.0" encoding="utf-8"?>
<ds:datastoreItem xmlns:ds="http://schemas.openxmlformats.org/officeDocument/2006/customXml" ds:itemID="{4AFC0941-0EF4-4A15-B346-45F1B44F41C6}"/>
</file>

<file path=customXml/itemProps3.xml><?xml version="1.0" encoding="utf-8"?>
<ds:datastoreItem xmlns:ds="http://schemas.openxmlformats.org/officeDocument/2006/customXml" ds:itemID="{3DB9E502-1D45-4141-B8D5-F3E96AA3BDD3}"/>
</file>

<file path=customXml/itemProps4.xml><?xml version="1.0" encoding="utf-8"?>
<ds:datastoreItem xmlns:ds="http://schemas.openxmlformats.org/officeDocument/2006/customXml" ds:itemID="{03312A3A-987D-4A8D-B8B4-1C77465A7FC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Export.Report.VintageNBV.GD-Gen</vt:lpstr>
      <vt:lpstr>Pivot Correction</vt:lpstr>
      <vt:lpstr>GD.WA-ID.Allocation</vt:lpstr>
      <vt:lpstr>GD.AA.Allocation</vt:lpstr>
      <vt:lpstr>GD.OR.Allocation</vt:lpstr>
      <vt:lpstr>Correct</vt:lpstr>
      <vt:lpstr>Correct.AA</vt:lpstr>
      <vt:lpstr>Correct.AN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Baldwin Bonney, Justin</dc:creator>
  <cp:lastModifiedBy>Andrews, Liz</cp:lastModifiedBy>
  <dcterms:created xsi:type="dcterms:W3CDTF">2022-06-20T21:25:00Z</dcterms:created>
  <dcterms:modified xsi:type="dcterms:W3CDTF">2023-02-17T00:46:06Z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0x0101006E56B4D1795A2E4DB2F0B01679ED314A005481583064C30244AD60045432BC9080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