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620" windowWidth="18660" windowHeight="4665"/>
  </bookViews>
  <sheets>
    <sheet name="Sch 28 Unmetered Rate Design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M46" i="1" l="1"/>
  <c r="L46" i="1"/>
  <c r="H46" i="1"/>
  <c r="D46" i="1"/>
  <c r="K44" i="1"/>
  <c r="L44" i="1" s="1"/>
  <c r="J44" i="1"/>
  <c r="H44" i="1"/>
  <c r="K43" i="1"/>
  <c r="L43" i="1" s="1"/>
  <c r="J43" i="1"/>
  <c r="H43" i="1"/>
  <c r="L42" i="1"/>
  <c r="H42" i="1"/>
  <c r="K41" i="1"/>
  <c r="L41" i="1" s="1"/>
  <c r="J41" i="1"/>
  <c r="H41" i="1"/>
  <c r="K40" i="1"/>
  <c r="L40" i="1" s="1"/>
  <c r="J40" i="1"/>
  <c r="H40" i="1"/>
  <c r="K39" i="1"/>
  <c r="L39" i="1" s="1"/>
  <c r="J39" i="1"/>
  <c r="H39" i="1"/>
  <c r="K38" i="1"/>
  <c r="L38" i="1" s="1"/>
  <c r="J38" i="1"/>
  <c r="H38" i="1"/>
  <c r="K37" i="1"/>
  <c r="L37" i="1" s="1"/>
  <c r="J37" i="1"/>
  <c r="H37" i="1"/>
  <c r="K36" i="1"/>
  <c r="L36" i="1" s="1"/>
  <c r="J36" i="1"/>
  <c r="H36" i="1"/>
  <c r="K35" i="1"/>
  <c r="L35" i="1" s="1"/>
  <c r="J35" i="1"/>
  <c r="H35" i="1"/>
  <c r="K34" i="1"/>
  <c r="L34" i="1" s="1"/>
  <c r="J34" i="1"/>
  <c r="H34" i="1"/>
  <c r="G30" i="1"/>
  <c r="C30" i="1"/>
  <c r="D30" i="1" s="1"/>
  <c r="G29" i="1"/>
  <c r="C29" i="1"/>
  <c r="D29" i="1" s="1"/>
  <c r="G28" i="1"/>
  <c r="C28" i="1"/>
  <c r="D28" i="1" s="1"/>
  <c r="G27" i="1"/>
  <c r="C27" i="1"/>
  <c r="D27" i="1" s="1"/>
  <c r="G26" i="1"/>
  <c r="C26" i="1"/>
  <c r="D26" i="1" s="1"/>
  <c r="G25" i="1"/>
  <c r="C25" i="1"/>
  <c r="D25" i="1" s="1"/>
  <c r="G24" i="1"/>
  <c r="C24" i="1"/>
  <c r="D24" i="1" s="1"/>
  <c r="G23" i="1"/>
  <c r="C23" i="1"/>
  <c r="D23" i="1" s="1"/>
  <c r="G22" i="1"/>
  <c r="C22" i="1"/>
  <c r="D22" i="1" s="1"/>
  <c r="G21" i="1"/>
  <c r="C21" i="1"/>
  <c r="D21" i="1" s="1"/>
  <c r="G20" i="1"/>
  <c r="F20" i="1"/>
  <c r="F21" i="1" s="1"/>
  <c r="D20" i="1"/>
  <c r="K19" i="1"/>
  <c r="K30" i="1" s="1"/>
  <c r="L30" i="1" s="1"/>
  <c r="J19" i="1"/>
  <c r="J30" i="1" s="1"/>
  <c r="D15" i="1"/>
  <c r="C15" i="1" s="1"/>
  <c r="E15" i="1" s="1"/>
  <c r="D14" i="1"/>
  <c r="D11" i="1"/>
  <c r="D10" i="1"/>
  <c r="F7" i="1"/>
  <c r="F8" i="1" s="1"/>
  <c r="F6" i="1"/>
  <c r="F11" i="1" s="1"/>
  <c r="C2" i="1"/>
  <c r="B1" i="1"/>
  <c r="F22" i="1" l="1"/>
  <c r="H21" i="1"/>
  <c r="C14" i="1"/>
  <c r="H20" i="1"/>
  <c r="K20" i="1"/>
  <c r="K21" i="1"/>
  <c r="K22" i="1"/>
  <c r="K23" i="1"/>
  <c r="K24" i="1"/>
  <c r="K25" i="1"/>
  <c r="K26" i="1"/>
  <c r="K27" i="1"/>
  <c r="K28" i="1"/>
  <c r="K29" i="1"/>
  <c r="F10" i="1"/>
  <c r="J20" i="1"/>
  <c r="J21" i="1"/>
  <c r="J22" i="1"/>
  <c r="J23" i="1"/>
  <c r="J24" i="1"/>
  <c r="J25" i="1"/>
  <c r="J26" i="1"/>
  <c r="J27" i="1"/>
  <c r="J28" i="1"/>
  <c r="J29" i="1"/>
  <c r="L29" i="1" l="1"/>
  <c r="L27" i="1"/>
  <c r="L25" i="1"/>
  <c r="L23" i="1"/>
  <c r="L21" i="1"/>
  <c r="L28" i="1"/>
  <c r="L26" i="1"/>
  <c r="L24" i="1"/>
  <c r="L22" i="1"/>
  <c r="L20" i="1"/>
  <c r="C16" i="1"/>
  <c r="E14" i="1"/>
  <c r="F23" i="1"/>
  <c r="H22" i="1"/>
  <c r="F24" i="1" l="1"/>
  <c r="H23" i="1"/>
  <c r="F25" i="1" l="1"/>
  <c r="H24" i="1"/>
  <c r="F26" i="1" l="1"/>
  <c r="H25" i="1"/>
  <c r="F27" i="1" l="1"/>
  <c r="H26" i="1"/>
  <c r="F28" i="1" l="1"/>
  <c r="H27" i="1"/>
  <c r="F29" i="1" l="1"/>
  <c r="H28" i="1"/>
  <c r="F30" i="1" l="1"/>
  <c r="H30" i="1" s="1"/>
  <c r="H29" i="1"/>
</calcChain>
</file>

<file path=xl/comments1.xml><?xml version="1.0" encoding="utf-8"?>
<comments xmlns="http://schemas.openxmlformats.org/spreadsheetml/2006/main">
  <authors>
    <author>Amy White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DR 17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DR 17 
</t>
        </r>
      </text>
    </comment>
  </commentList>
</comments>
</file>

<file path=xl/sharedStrings.xml><?xml version="1.0" encoding="utf-8"?>
<sst xmlns="http://schemas.openxmlformats.org/spreadsheetml/2006/main" count="63" uniqueCount="62">
  <si>
    <t xml:space="preserve">Rate design based on actual acreage </t>
  </si>
  <si>
    <t>Test Yr Ending</t>
  </si>
  <si>
    <t>UW-110220</t>
  </si>
  <si>
    <t xml:space="preserve">Line No. </t>
  </si>
  <si>
    <t>(A)</t>
  </si>
  <si>
    <t>(B)</t>
  </si>
  <si>
    <t>(C )</t>
  </si>
  <si>
    <t xml:space="preserve">(D) </t>
  </si>
  <si>
    <t>(E)</t>
  </si>
  <si>
    <t>(F)</t>
  </si>
  <si>
    <t>(G)</t>
  </si>
  <si>
    <t>(H)</t>
  </si>
  <si>
    <t xml:space="preserve">(I) </t>
  </si>
  <si>
    <t>(J)</t>
  </si>
  <si>
    <t>(K)</t>
  </si>
  <si>
    <t>(L)</t>
  </si>
  <si>
    <t xml:space="preserve">Revenue Requirement </t>
  </si>
  <si>
    <t xml:space="preserve">Revenue Generated </t>
  </si>
  <si>
    <t xml:space="preserve">Exces / (short) revenue </t>
  </si>
  <si>
    <t xml:space="preserve">Customers </t>
  </si>
  <si>
    <t xml:space="preserve">Flat Rate if paid only  per customer </t>
  </si>
  <si>
    <t xml:space="preserve">Customer Acres Owned </t>
  </si>
  <si>
    <t xml:space="preserve">Flat Rate per acre if paid only per acre owned </t>
  </si>
  <si>
    <t>Type of Charge</t>
  </si>
  <si>
    <t>Revenue Generated Should be</t>
  </si>
  <si>
    <t>Pct of Rev Req</t>
  </si>
  <si>
    <t>Estimated Charge</t>
  </si>
  <si>
    <t>Rounded Charge</t>
  </si>
  <si>
    <t>Base/outlet</t>
  </si>
  <si>
    <t>Acreage</t>
  </si>
  <si>
    <t>Current per acre</t>
  </si>
  <si>
    <t>Approx Lot Size</t>
  </si>
  <si>
    <t xml:space="preserve">Current Cost </t>
  </si>
  <si>
    <t>Current Total Per Acre charge</t>
  </si>
  <si>
    <t xml:space="preserve">Company Proposed Base / Outlet Charge </t>
  </si>
  <si>
    <t xml:space="preserve">Company Proposed Per Acre Charge </t>
  </si>
  <si>
    <t>Total Approx Cost, This Customer Class</t>
  </si>
  <si>
    <t xml:space="preserve">Staff Proposed Base / Outlet Charge </t>
  </si>
  <si>
    <t>Staff Proposed per Acre Charge</t>
  </si>
  <si>
    <t xml:space="preserve">Total Approx Cost, This Customer Class </t>
  </si>
  <si>
    <t>Upper lot size, this customer class</t>
  </si>
  <si>
    <t>Lot size</t>
  </si>
  <si>
    <t>Current Customer Count</t>
  </si>
  <si>
    <t>Avg Bill at Company-Proposed Rates</t>
  </si>
  <si>
    <t>Avg Increase / (Decrease) at Company-Proposed Rates</t>
  </si>
  <si>
    <t xml:space="preserve">Percentage Change from Current Rates </t>
  </si>
  <si>
    <t xml:space="preserve">Avg Bill at Staff-Proposed Rates </t>
  </si>
  <si>
    <t>Avg Increase / (Decrease) at Staff-Proposed Rates</t>
  </si>
  <si>
    <t xml:space="preserve">Potential new customers per acreage listing </t>
  </si>
  <si>
    <t>.01-.5 ac</t>
  </si>
  <si>
    <t>.51-1 ac</t>
  </si>
  <si>
    <t>1.01-1.5 ac</t>
  </si>
  <si>
    <t>1.51-2.0 ac</t>
  </si>
  <si>
    <t>2.01-2.5 ac</t>
  </si>
  <si>
    <t>2.51-3.0 ac</t>
  </si>
  <si>
    <t>3.01-3.5 ac</t>
  </si>
  <si>
    <t>3.51-4.0 ac</t>
  </si>
  <si>
    <t>4.01-4.5 ac</t>
  </si>
  <si>
    <t>4.51-5.0 ac</t>
  </si>
  <si>
    <t>5.01 ac and up</t>
  </si>
  <si>
    <t>Unknown size</t>
  </si>
  <si>
    <t xml:space="preserve">Likely large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</si>
</sst>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protection locked="0"/>
    </xf>
    <xf numFmtId="164" fontId="2" fillId="0" borderId="0" xfId="0" applyNumberFormat="1" applyFont="1" applyAlignment="1" applyProtection="1"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165" fontId="2" fillId="0" borderId="0" xfId="1" applyNumberFormat="1" applyFont="1" applyAlignment="1" applyProtection="1">
      <protection locked="0"/>
    </xf>
    <xf numFmtId="44" fontId="2" fillId="0" borderId="0" xfId="1" applyFont="1" applyAlignment="1" applyProtection="1">
      <protection locked="0"/>
    </xf>
    <xf numFmtId="1" fontId="2" fillId="0" borderId="0" xfId="0" applyNumberFormat="1" applyFont="1" applyAlignment="1" applyProtection="1">
      <protection locked="0"/>
    </xf>
    <xf numFmtId="0" fontId="2" fillId="2" borderId="2" xfId="0" applyNumberFormat="1" applyFont="1" applyFill="1" applyBorder="1" applyAlignment="1" applyProtection="1">
      <alignment horizontal="center" wrapText="1"/>
      <protection locked="0"/>
    </xf>
    <xf numFmtId="44" fontId="2" fillId="0" borderId="0" xfId="0" applyNumberFormat="1" applyFont="1" applyAlignment="1" applyProtection="1">
      <protection locked="0"/>
    </xf>
    <xf numFmtId="44" fontId="2" fillId="0" borderId="2" xfId="0" applyNumberFormat="1" applyFont="1" applyBorder="1" applyAlignment="1" applyProtection="1">
      <alignment wrapText="1"/>
      <protection locked="0"/>
    </xf>
    <xf numFmtId="0" fontId="2" fillId="0" borderId="2" xfId="0" applyNumberFormat="1" applyFont="1" applyBorder="1" applyAlignment="1" applyProtection="1">
      <alignment horizontal="center" wrapText="1"/>
      <protection locked="0"/>
    </xf>
    <xf numFmtId="0" fontId="0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44" fontId="2" fillId="0" borderId="0" xfId="1" applyFont="1" applyFill="1" applyAlignment="1" applyProtection="1">
      <protection locked="0"/>
    </xf>
    <xf numFmtId="44" fontId="2" fillId="2" borderId="0" xfId="1" applyFont="1" applyFill="1" applyAlignment="1" applyProtection="1">
      <protection locked="0"/>
    </xf>
    <xf numFmtId="44" fontId="2" fillId="2" borderId="0" xfId="0" applyNumberFormat="1" applyFont="1" applyFill="1" applyAlignment="1" applyProtection="1">
      <protection locked="0"/>
    </xf>
    <xf numFmtId="44" fontId="2" fillId="0" borderId="0" xfId="1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166" fontId="2" fillId="0" borderId="0" xfId="2" applyNumberFormat="1" applyFont="1" applyAlignment="1" applyProtection="1">
      <protection locked="0"/>
    </xf>
    <xf numFmtId="0" fontId="2" fillId="0" borderId="3" xfId="0" applyNumberFormat="1" applyFont="1" applyBorder="1" applyAlignme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s%20from%20GRCW%20(10)%20UW-110220%20Summit%20View%20Irrig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Output"/>
      <sheetName val="Sch 31 Used Useful Ac"/>
      <sheetName val="Sch 1 ADJs"/>
      <sheetName val="Sch 2.1 Co Restating"/>
      <sheetName val="Sch 2.2 Co ProForma"/>
      <sheetName val="PFIS"/>
      <sheetName val="Sch 3.1 Staff Restating"/>
      <sheetName val="Sch 3.2 Staff ProForma"/>
      <sheetName val="Sch 4 Cap"/>
      <sheetName val="Sch 5 NTG Factor"/>
      <sheetName val="Sch 6 Rev Req"/>
      <sheetName val="Sch 7 Interest Sync"/>
      <sheetName val="Sch 8 BEOY"/>
      <sheetName val="Sch 9 DEPN"/>
      <sheetName val="Sch 9.1 ORIG DEPN"/>
      <sheetName val="Sch 10 CIAC + ACQ"/>
      <sheetName val="Sch 11.1 Metered Rate Design"/>
      <sheetName val="Sch 11.2 Data"/>
      <sheetName val="Sch 12 Crossover"/>
      <sheetName val="Sch 13 Worksheet Cal Adjs"/>
      <sheetName val="Sch 14 Service Lives"/>
      <sheetName val="Sch 15 Ratios"/>
      <sheetName val="Calculator"/>
      <sheetName val="Factors"/>
      <sheetName val="Sch 16 Exp Xwalk"/>
      <sheetName val="Sch 17 CIAC "/>
      <sheetName val="Sheet1"/>
      <sheetName val="Sch 18 CMPower"/>
      <sheetName val="Sch19 Customers "/>
      <sheetName val="Sch 20 Acreage"/>
      <sheetName val="Sch 21 InitialDeprAlloc"/>
      <sheetName val="Sch22 Water Rights"/>
      <sheetName val="Sch23DomWaterUse"/>
      <sheetName val="Sch24crops"/>
      <sheetName val="Sch 25 Acreage"/>
      <sheetName val="Sch 26 Asset summary"/>
      <sheetName val="Sch 26.1 Asset detail"/>
      <sheetName val="Sch 27 Acreage DR 17 IncomeMod"/>
      <sheetName val="Sch 28 Unmetered Rate Design"/>
      <sheetName val="S28.1 Unmeterd design p house a"/>
      <sheetName val="Sch 29 Customer Avgs"/>
      <sheetName val="Sch29.1 Cust Avgs p House adj"/>
      <sheetName val="Sch 30 Adj BalSht"/>
    </sheetNames>
    <sheetDataSet>
      <sheetData sheetId="0"/>
      <sheetData sheetId="1">
        <row r="6">
          <cell r="B6" t="str">
            <v xml:space="preserve">Summit View Waterworks, LLC </v>
          </cell>
        </row>
        <row r="7">
          <cell r="B7">
            <v>40178</v>
          </cell>
        </row>
      </sheetData>
      <sheetData sheetId="2"/>
      <sheetData sheetId="3"/>
      <sheetData sheetId="4"/>
      <sheetData sheetId="5"/>
      <sheetData sheetId="6"/>
      <sheetData sheetId="7">
        <row r="15">
          <cell r="L15">
            <v>61517.84385013525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99">
          <cell r="H299">
            <v>115</v>
          </cell>
          <cell r="I299">
            <v>131.72646464646462</v>
          </cell>
        </row>
        <row r="301">
          <cell r="Y301">
            <v>61608.410101010064</v>
          </cell>
        </row>
      </sheetData>
      <sheetData sheetId="40"/>
      <sheetData sheetId="41">
        <row r="12">
          <cell r="C12">
            <v>0.4</v>
          </cell>
        </row>
        <row r="13">
          <cell r="C13">
            <v>0.6</v>
          </cell>
        </row>
      </sheetData>
      <sheetData sheetId="42">
        <row r="11">
          <cell r="Z11">
            <v>351.50803489439852</v>
          </cell>
          <cell r="AA11">
            <v>-48.491965105601466</v>
          </cell>
        </row>
        <row r="94">
          <cell r="Z94">
            <v>372.96734043612457</v>
          </cell>
          <cell r="AA94">
            <v>-27.032659563875345</v>
          </cell>
        </row>
        <row r="95">
          <cell r="Z95">
            <v>512.26538108356294</v>
          </cell>
          <cell r="AA95">
            <v>112.26538108356294</v>
          </cell>
        </row>
        <row r="101">
          <cell r="Z101">
            <v>726.4666666666667</v>
          </cell>
          <cell r="AA101">
            <v>326.46666666666664</v>
          </cell>
        </row>
        <row r="109">
          <cell r="Z109">
            <v>822.95</v>
          </cell>
          <cell r="AA109">
            <v>422.95</v>
          </cell>
        </row>
        <row r="113">
          <cell r="Z113">
            <v>556.2058310376492</v>
          </cell>
          <cell r="AA113">
            <v>556.2058310376492</v>
          </cell>
        </row>
        <row r="114">
          <cell r="Z114">
            <v>694.2</v>
          </cell>
          <cell r="AA114">
            <v>694.2</v>
          </cell>
        </row>
        <row r="115">
          <cell r="Z115">
            <v>935</v>
          </cell>
          <cell r="AA115">
            <v>935</v>
          </cell>
        </row>
        <row r="116">
          <cell r="Z116">
            <v>1167.4000000000001</v>
          </cell>
          <cell r="AA116">
            <v>1167.4000000000001</v>
          </cell>
        </row>
        <row r="122">
          <cell r="Z122">
            <v>1661.6666666666667</v>
          </cell>
          <cell r="AA122">
            <v>1261.6666666666667</v>
          </cell>
        </row>
      </sheetData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B10" sqref="B10"/>
    </sheetView>
  </sheetViews>
  <sheetFormatPr defaultRowHeight="12.75" x14ac:dyDescent="0.2"/>
  <cols>
    <col min="1" max="1" width="9.140625" style="1"/>
    <col min="2" max="2" width="14" style="1" customWidth="1"/>
    <col min="3" max="3" width="14.42578125" style="1" customWidth="1"/>
    <col min="4" max="4" width="9.140625" style="1"/>
    <col min="5" max="5" width="10.5703125" style="1" customWidth="1"/>
    <col min="6" max="8" width="9.140625" style="1"/>
    <col min="9" max="9" width="9.28515625" style="1" customWidth="1"/>
    <col min="10" max="13" width="9.140625" style="1"/>
    <col min="14" max="14" width="2.5703125" style="1" customWidth="1"/>
    <col min="15" max="16384" width="9.140625" style="1"/>
  </cols>
  <sheetData>
    <row r="1" spans="1:13" ht="15.75" x14ac:dyDescent="0.25">
      <c r="B1" s="1" t="str">
        <f>[1]Input!B6</f>
        <v xml:space="preserve">Summit View Waterworks, LLC </v>
      </c>
      <c r="F1" s="2" t="s">
        <v>0</v>
      </c>
    </row>
    <row r="2" spans="1:13" x14ac:dyDescent="0.2">
      <c r="B2" s="1" t="s">
        <v>1</v>
      </c>
      <c r="C2" s="3">
        <f>[1]Input!B7</f>
        <v>40178</v>
      </c>
    </row>
    <row r="3" spans="1:13" x14ac:dyDescent="0.2">
      <c r="B3" s="1" t="s">
        <v>2</v>
      </c>
    </row>
    <row r="5" spans="1:13" x14ac:dyDescent="0.2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</row>
    <row r="6" spans="1:13" x14ac:dyDescent="0.2">
      <c r="A6" s="4">
        <v>1</v>
      </c>
      <c r="B6" s="1" t="s">
        <v>16</v>
      </c>
      <c r="F6" s="5">
        <f>[1]PFIS!L15</f>
        <v>61517.84385013525</v>
      </c>
    </row>
    <row r="7" spans="1:13" x14ac:dyDescent="0.2">
      <c r="A7" s="4">
        <v>2</v>
      </c>
      <c r="B7" s="1" t="s">
        <v>17</v>
      </c>
      <c r="F7" s="5">
        <f>'[1]Sch 27 Acreage DR 17 IncomeMod'!Y301</f>
        <v>61608.410101010064</v>
      </c>
    </row>
    <row r="8" spans="1:13" x14ac:dyDescent="0.2">
      <c r="A8" s="4">
        <v>3</v>
      </c>
      <c r="B8" s="1" t="s">
        <v>18</v>
      </c>
      <c r="F8" s="5">
        <f>+F7-F6</f>
        <v>90.566250874813704</v>
      </c>
    </row>
    <row r="9" spans="1:13" x14ac:dyDescent="0.2">
      <c r="A9" s="4">
        <v>4</v>
      </c>
    </row>
    <row r="10" spans="1:13" x14ac:dyDescent="0.2">
      <c r="A10" s="4">
        <v>5</v>
      </c>
      <c r="B10" s="1" t="s">
        <v>19</v>
      </c>
      <c r="D10" s="1">
        <f>+'[1]Sch 27 Acreage DR 17 IncomeMod'!H299</f>
        <v>115</v>
      </c>
      <c r="F10" s="6">
        <f>+F6/D10</f>
        <v>534.93777260987179</v>
      </c>
      <c r="G10" s="1" t="s">
        <v>20</v>
      </c>
    </row>
    <row r="11" spans="1:13" x14ac:dyDescent="0.2">
      <c r="A11" s="4">
        <v>6</v>
      </c>
      <c r="B11" s="1" t="s">
        <v>21</v>
      </c>
      <c r="D11" s="7">
        <f>+'[1]Sch 27 Acreage DR 17 IncomeMod'!I299</f>
        <v>131.72646464646462</v>
      </c>
      <c r="F11" s="6">
        <f>+F6/D11</f>
        <v>467.01203144896152</v>
      </c>
      <c r="G11" s="1" t="s">
        <v>22</v>
      </c>
    </row>
    <row r="12" spans="1:13" x14ac:dyDescent="0.2">
      <c r="A12" s="4">
        <v>7</v>
      </c>
    </row>
    <row r="13" spans="1:13" ht="38.25" x14ac:dyDescent="0.2">
      <c r="A13" s="4">
        <v>8</v>
      </c>
      <c r="B13" s="8" t="s">
        <v>23</v>
      </c>
      <c r="C13" s="8" t="s">
        <v>24</v>
      </c>
      <c r="D13" s="8" t="s">
        <v>25</v>
      </c>
      <c r="E13" s="8" t="s">
        <v>26</v>
      </c>
      <c r="F13" s="8" t="s">
        <v>27</v>
      </c>
    </row>
    <row r="14" spans="1:13" x14ac:dyDescent="0.2">
      <c r="A14" s="4">
        <v>9</v>
      </c>
      <c r="B14" s="1" t="s">
        <v>28</v>
      </c>
      <c r="C14" s="9">
        <f>+D14*F6</f>
        <v>24607.1375400541</v>
      </c>
      <c r="D14" s="1">
        <f>'[1]S28.1 Unmeterd design p house a'!C12</f>
        <v>0.4</v>
      </c>
      <c r="E14" s="6">
        <f>ROUND(+C14/D10,2)</f>
        <v>213.98</v>
      </c>
      <c r="F14" s="9">
        <v>215</v>
      </c>
      <c r="G14" s="9"/>
    </row>
    <row r="15" spans="1:13" x14ac:dyDescent="0.2">
      <c r="A15" s="4">
        <v>10</v>
      </c>
      <c r="B15" s="1" t="s">
        <v>29</v>
      </c>
      <c r="C15" s="9">
        <f>+D15*F6</f>
        <v>36910.70631008115</v>
      </c>
      <c r="D15" s="1">
        <f>'[1]S28.1 Unmeterd design p house a'!C13</f>
        <v>0.6</v>
      </c>
      <c r="E15" s="6">
        <f>+C15/D11</f>
        <v>280.2072188693769</v>
      </c>
      <c r="F15" s="9">
        <v>280</v>
      </c>
      <c r="G15" s="9"/>
    </row>
    <row r="16" spans="1:13" x14ac:dyDescent="0.2">
      <c r="A16" s="4">
        <v>11</v>
      </c>
      <c r="C16" s="9">
        <f>SUM(C14:C15)</f>
        <v>61517.84385013525</v>
      </c>
      <c r="H16" s="1" t="s">
        <v>30</v>
      </c>
    </row>
    <row r="17" spans="1:13" x14ac:dyDescent="0.2">
      <c r="A17" s="4">
        <v>12</v>
      </c>
      <c r="C17" s="9"/>
    </row>
    <row r="18" spans="1:13" s="13" customFormat="1" ht="64.5" x14ac:dyDescent="0.25">
      <c r="A18" s="4">
        <v>13</v>
      </c>
      <c r="B18" s="10" t="s">
        <v>31</v>
      </c>
      <c r="C18" s="11" t="s">
        <v>32</v>
      </c>
      <c r="D18" s="11" t="s">
        <v>33</v>
      </c>
      <c r="E18" s="11"/>
      <c r="F18" s="11" t="s">
        <v>34</v>
      </c>
      <c r="G18" s="11" t="s">
        <v>35</v>
      </c>
      <c r="H18" s="11" t="s">
        <v>36</v>
      </c>
      <c r="I18" s="11"/>
      <c r="J18" s="11" t="s">
        <v>37</v>
      </c>
      <c r="K18" s="11" t="s">
        <v>38</v>
      </c>
      <c r="L18" s="11" t="s">
        <v>39</v>
      </c>
      <c r="M18" s="12"/>
    </row>
    <row r="19" spans="1:13" ht="15" x14ac:dyDescent="0.25">
      <c r="A19" s="4">
        <v>14</v>
      </c>
      <c r="C19" s="14"/>
      <c r="F19" s="15">
        <v>250</v>
      </c>
      <c r="G19" s="15">
        <v>300</v>
      </c>
      <c r="J19" s="16">
        <f>+F14</f>
        <v>215</v>
      </c>
      <c r="K19" s="16">
        <f>+F15</f>
        <v>280</v>
      </c>
      <c r="M19" s="12"/>
    </row>
    <row r="20" spans="1:13" ht="15" x14ac:dyDescent="0.25">
      <c r="A20" s="4">
        <v>15</v>
      </c>
      <c r="B20" s="1">
        <v>0.5</v>
      </c>
      <c r="C20" s="6">
        <v>400</v>
      </c>
      <c r="D20" s="6">
        <f>+C20/B20</f>
        <v>800</v>
      </c>
      <c r="F20" s="9">
        <f>+F19</f>
        <v>250</v>
      </c>
      <c r="G20" s="6">
        <f>+$G$19*B20</f>
        <v>150</v>
      </c>
      <c r="H20" s="9">
        <f>+G20+F20</f>
        <v>400</v>
      </c>
      <c r="J20" s="9">
        <f>+$J$19</f>
        <v>215</v>
      </c>
      <c r="K20" s="17">
        <f>+$K$19*B20</f>
        <v>140</v>
      </c>
      <c r="L20" s="9">
        <f>+K20+J20</f>
        <v>355</v>
      </c>
      <c r="M20" s="12"/>
    </row>
    <row r="21" spans="1:13" ht="15" x14ac:dyDescent="0.25">
      <c r="A21" s="4">
        <v>16</v>
      </c>
      <c r="B21" s="1">
        <v>1</v>
      </c>
      <c r="C21" s="6">
        <f>+$C$20</f>
        <v>400</v>
      </c>
      <c r="D21" s="6">
        <f t="shared" ref="D21:D30" si="0">+C21/B21</f>
        <v>400</v>
      </c>
      <c r="F21" s="9">
        <f t="shared" ref="F21:F30" si="1">+F20</f>
        <v>250</v>
      </c>
      <c r="G21" s="6">
        <f t="shared" ref="G21:G30" si="2">+$G$19*B21</f>
        <v>300</v>
      </c>
      <c r="H21" s="9">
        <f t="shared" ref="H21:H30" si="3">+G21+F21</f>
        <v>550</v>
      </c>
      <c r="J21" s="9">
        <f t="shared" ref="J21:J30" si="4">+$J$19</f>
        <v>215</v>
      </c>
      <c r="K21" s="17">
        <f t="shared" ref="K21:K30" si="5">+$K$19*B21</f>
        <v>280</v>
      </c>
      <c r="L21" s="9">
        <f t="shared" ref="L21:L30" si="6">+K21+J21</f>
        <v>495</v>
      </c>
      <c r="M21" s="12"/>
    </row>
    <row r="22" spans="1:13" ht="15" x14ac:dyDescent="0.25">
      <c r="A22" s="4">
        <v>17</v>
      </c>
      <c r="B22" s="1">
        <v>1.5</v>
      </c>
      <c r="C22" s="6">
        <f t="shared" ref="C22:C30" si="7">+$C$20</f>
        <v>400</v>
      </c>
      <c r="D22" s="6">
        <f t="shared" si="0"/>
        <v>266.66666666666669</v>
      </c>
      <c r="F22" s="9">
        <f t="shared" si="1"/>
        <v>250</v>
      </c>
      <c r="G22" s="6">
        <f t="shared" si="2"/>
        <v>450</v>
      </c>
      <c r="H22" s="9">
        <f t="shared" si="3"/>
        <v>700</v>
      </c>
      <c r="J22" s="9">
        <f t="shared" si="4"/>
        <v>215</v>
      </c>
      <c r="K22" s="17">
        <f t="shared" si="5"/>
        <v>420</v>
      </c>
      <c r="L22" s="9">
        <f t="shared" si="6"/>
        <v>635</v>
      </c>
      <c r="M22" s="12"/>
    </row>
    <row r="23" spans="1:13" ht="15" x14ac:dyDescent="0.25">
      <c r="A23" s="4">
        <v>18</v>
      </c>
      <c r="B23" s="1">
        <v>2</v>
      </c>
      <c r="C23" s="6">
        <f t="shared" si="7"/>
        <v>400</v>
      </c>
      <c r="D23" s="6">
        <f t="shared" si="0"/>
        <v>200</v>
      </c>
      <c r="F23" s="9">
        <f t="shared" si="1"/>
        <v>250</v>
      </c>
      <c r="G23" s="6">
        <f t="shared" si="2"/>
        <v>600</v>
      </c>
      <c r="H23" s="9">
        <f t="shared" si="3"/>
        <v>850</v>
      </c>
      <c r="J23" s="9">
        <f t="shared" si="4"/>
        <v>215</v>
      </c>
      <c r="K23" s="17">
        <f t="shared" si="5"/>
        <v>560</v>
      </c>
      <c r="L23" s="9">
        <f t="shared" si="6"/>
        <v>775</v>
      </c>
      <c r="M23" s="12"/>
    </row>
    <row r="24" spans="1:13" ht="15" x14ac:dyDescent="0.25">
      <c r="A24" s="4">
        <v>19</v>
      </c>
      <c r="B24" s="1">
        <v>2.5</v>
      </c>
      <c r="C24" s="6">
        <f t="shared" si="7"/>
        <v>400</v>
      </c>
      <c r="D24" s="6">
        <f t="shared" si="0"/>
        <v>160</v>
      </c>
      <c r="F24" s="9">
        <f t="shared" si="1"/>
        <v>250</v>
      </c>
      <c r="G24" s="6">
        <f t="shared" si="2"/>
        <v>750</v>
      </c>
      <c r="H24" s="9">
        <f t="shared" si="3"/>
        <v>1000</v>
      </c>
      <c r="J24" s="9">
        <f t="shared" si="4"/>
        <v>215</v>
      </c>
      <c r="K24" s="17">
        <f t="shared" si="5"/>
        <v>700</v>
      </c>
      <c r="L24" s="9">
        <f t="shared" si="6"/>
        <v>915</v>
      </c>
      <c r="M24" s="12"/>
    </row>
    <row r="25" spans="1:13" ht="15" x14ac:dyDescent="0.25">
      <c r="A25" s="4">
        <v>20</v>
      </c>
      <c r="B25" s="1">
        <v>3</v>
      </c>
      <c r="C25" s="6">
        <f t="shared" si="7"/>
        <v>400</v>
      </c>
      <c r="D25" s="6">
        <f t="shared" si="0"/>
        <v>133.33333333333334</v>
      </c>
      <c r="F25" s="9">
        <f t="shared" si="1"/>
        <v>250</v>
      </c>
      <c r="G25" s="6">
        <f t="shared" si="2"/>
        <v>900</v>
      </c>
      <c r="H25" s="9">
        <f t="shared" si="3"/>
        <v>1150</v>
      </c>
      <c r="J25" s="9">
        <f t="shared" si="4"/>
        <v>215</v>
      </c>
      <c r="K25" s="17">
        <f t="shared" si="5"/>
        <v>840</v>
      </c>
      <c r="L25" s="9">
        <f t="shared" si="6"/>
        <v>1055</v>
      </c>
      <c r="M25" s="12"/>
    </row>
    <row r="26" spans="1:13" ht="15" x14ac:dyDescent="0.25">
      <c r="A26" s="4">
        <v>21</v>
      </c>
      <c r="B26" s="1">
        <v>3.5</v>
      </c>
      <c r="C26" s="6">
        <f t="shared" si="7"/>
        <v>400</v>
      </c>
      <c r="D26" s="6">
        <f t="shared" si="0"/>
        <v>114.28571428571429</v>
      </c>
      <c r="F26" s="9">
        <f t="shared" si="1"/>
        <v>250</v>
      </c>
      <c r="G26" s="6">
        <f t="shared" si="2"/>
        <v>1050</v>
      </c>
      <c r="H26" s="9">
        <f t="shared" si="3"/>
        <v>1300</v>
      </c>
      <c r="J26" s="9">
        <f t="shared" si="4"/>
        <v>215</v>
      </c>
      <c r="K26" s="17">
        <f t="shared" si="5"/>
        <v>980</v>
      </c>
      <c r="L26" s="9">
        <f t="shared" si="6"/>
        <v>1195</v>
      </c>
      <c r="M26" s="12"/>
    </row>
    <row r="27" spans="1:13" ht="15" x14ac:dyDescent="0.25">
      <c r="A27" s="4">
        <v>22</v>
      </c>
      <c r="B27" s="1">
        <v>4</v>
      </c>
      <c r="C27" s="6">
        <f t="shared" si="7"/>
        <v>400</v>
      </c>
      <c r="D27" s="6">
        <f t="shared" si="0"/>
        <v>100</v>
      </c>
      <c r="F27" s="9">
        <f t="shared" si="1"/>
        <v>250</v>
      </c>
      <c r="G27" s="6">
        <f t="shared" si="2"/>
        <v>1200</v>
      </c>
      <c r="H27" s="9">
        <f t="shared" si="3"/>
        <v>1450</v>
      </c>
      <c r="J27" s="9">
        <f t="shared" si="4"/>
        <v>215</v>
      </c>
      <c r="K27" s="17">
        <f t="shared" si="5"/>
        <v>1120</v>
      </c>
      <c r="L27" s="9">
        <f t="shared" si="6"/>
        <v>1335</v>
      </c>
      <c r="M27" s="12"/>
    </row>
    <row r="28" spans="1:13" ht="15" x14ac:dyDescent="0.25">
      <c r="A28" s="4">
        <v>23</v>
      </c>
      <c r="B28" s="1">
        <v>4.5</v>
      </c>
      <c r="C28" s="6">
        <f t="shared" si="7"/>
        <v>400</v>
      </c>
      <c r="D28" s="6">
        <f t="shared" si="0"/>
        <v>88.888888888888886</v>
      </c>
      <c r="F28" s="9">
        <f t="shared" si="1"/>
        <v>250</v>
      </c>
      <c r="G28" s="6">
        <f t="shared" si="2"/>
        <v>1350</v>
      </c>
      <c r="H28" s="9">
        <f t="shared" si="3"/>
        <v>1600</v>
      </c>
      <c r="J28" s="9">
        <f t="shared" si="4"/>
        <v>215</v>
      </c>
      <c r="K28" s="17">
        <f t="shared" si="5"/>
        <v>1260</v>
      </c>
      <c r="L28" s="9">
        <f t="shared" si="6"/>
        <v>1475</v>
      </c>
      <c r="M28" s="12"/>
    </row>
    <row r="29" spans="1:13" ht="15" x14ac:dyDescent="0.25">
      <c r="A29" s="4">
        <v>24</v>
      </c>
      <c r="B29" s="1">
        <v>5</v>
      </c>
      <c r="C29" s="6">
        <f t="shared" si="7"/>
        <v>400</v>
      </c>
      <c r="D29" s="6">
        <f t="shared" si="0"/>
        <v>80</v>
      </c>
      <c r="F29" s="9">
        <f t="shared" si="1"/>
        <v>250</v>
      </c>
      <c r="G29" s="6">
        <f t="shared" si="2"/>
        <v>1500</v>
      </c>
      <c r="H29" s="9">
        <f t="shared" si="3"/>
        <v>1750</v>
      </c>
      <c r="J29" s="9">
        <f t="shared" si="4"/>
        <v>215</v>
      </c>
      <c r="K29" s="17">
        <f t="shared" si="5"/>
        <v>1400</v>
      </c>
      <c r="L29" s="9">
        <f t="shared" si="6"/>
        <v>1615</v>
      </c>
      <c r="M29" s="12"/>
    </row>
    <row r="30" spans="1:13" ht="15" x14ac:dyDescent="0.25">
      <c r="A30" s="4">
        <v>25</v>
      </c>
      <c r="B30" s="1">
        <v>5.5</v>
      </c>
      <c r="C30" s="6">
        <f t="shared" si="7"/>
        <v>400</v>
      </c>
      <c r="D30" s="6">
        <f t="shared" si="0"/>
        <v>72.727272727272734</v>
      </c>
      <c r="F30" s="9">
        <f t="shared" si="1"/>
        <v>250</v>
      </c>
      <c r="G30" s="6">
        <f t="shared" si="2"/>
        <v>1650</v>
      </c>
      <c r="H30" s="9">
        <f t="shared" si="3"/>
        <v>1900</v>
      </c>
      <c r="J30" s="9">
        <f t="shared" si="4"/>
        <v>215</v>
      </c>
      <c r="K30" s="17">
        <f t="shared" si="5"/>
        <v>1540</v>
      </c>
      <c r="L30" s="9">
        <f t="shared" si="6"/>
        <v>1755</v>
      </c>
      <c r="M30" s="12"/>
    </row>
    <row r="31" spans="1:13" x14ac:dyDescent="0.2">
      <c r="A31" s="4">
        <v>26</v>
      </c>
    </row>
    <row r="32" spans="1:13" x14ac:dyDescent="0.2">
      <c r="A32" s="4">
        <v>27</v>
      </c>
    </row>
    <row r="33" spans="1:13" s="18" customFormat="1" ht="89.25" x14ac:dyDescent="0.2">
      <c r="A33" s="4">
        <v>28</v>
      </c>
      <c r="B33" s="11" t="s">
        <v>40</v>
      </c>
      <c r="C33" s="11" t="s">
        <v>41</v>
      </c>
      <c r="D33" s="11" t="s">
        <v>42</v>
      </c>
      <c r="E33" s="11"/>
      <c r="F33" s="11" t="s">
        <v>43</v>
      </c>
      <c r="G33" s="11" t="s">
        <v>44</v>
      </c>
      <c r="H33" s="11" t="s">
        <v>45</v>
      </c>
      <c r="I33" s="11"/>
      <c r="J33" s="11" t="s">
        <v>46</v>
      </c>
      <c r="K33" s="11" t="s">
        <v>47</v>
      </c>
      <c r="L33" s="11" t="s">
        <v>45</v>
      </c>
      <c r="M33" s="11" t="s">
        <v>48</v>
      </c>
    </row>
    <row r="34" spans="1:13" x14ac:dyDescent="0.2">
      <c r="A34" s="4">
        <v>29</v>
      </c>
      <c r="B34" s="1">
        <v>0.5</v>
      </c>
      <c r="C34" s="13" t="s">
        <v>49</v>
      </c>
      <c r="D34" s="1">
        <v>4</v>
      </c>
      <c r="F34" s="6">
        <v>396.26</v>
      </c>
      <c r="G34" s="6">
        <v>-3.74</v>
      </c>
      <c r="H34" s="19">
        <f>+G34/400</f>
        <v>-9.3500000000000007E-3</v>
      </c>
      <c r="J34" s="6">
        <f>'[1]Sch 29 Customer Avgs'!Z11</f>
        <v>351.50803489439852</v>
      </c>
      <c r="K34" s="6">
        <f>'[1]Sch 29 Customer Avgs'!AA11</f>
        <v>-48.491965105601466</v>
      </c>
      <c r="L34" s="19">
        <f t="shared" ref="L34:L44" si="8">+K34/400</f>
        <v>-0.12122991276400366</v>
      </c>
      <c r="M34" s="1">
        <v>1</v>
      </c>
    </row>
    <row r="35" spans="1:13" x14ac:dyDescent="0.2">
      <c r="A35" s="4">
        <v>30</v>
      </c>
      <c r="B35" s="1">
        <v>1</v>
      </c>
      <c r="C35" s="13" t="s">
        <v>50</v>
      </c>
      <c r="D35" s="1">
        <v>83</v>
      </c>
      <c r="F35" s="6">
        <v>419.25</v>
      </c>
      <c r="G35" s="6">
        <v>19.25</v>
      </c>
      <c r="H35" s="19">
        <f t="shared" ref="H35:H46" si="9">+G35/400</f>
        <v>4.8125000000000001E-2</v>
      </c>
      <c r="J35" s="6">
        <f>'[1]Sch 29 Customer Avgs'!Z94</f>
        <v>372.96734043612457</v>
      </c>
      <c r="K35" s="6">
        <f>'[1]Sch 29 Customer Avgs'!AA94</f>
        <v>-27.032659563875345</v>
      </c>
      <c r="L35" s="19">
        <f t="shared" si="8"/>
        <v>-6.758164890968836E-2</v>
      </c>
      <c r="M35" s="1">
        <v>122</v>
      </c>
    </row>
    <row r="36" spans="1:13" x14ac:dyDescent="0.2">
      <c r="A36" s="4">
        <v>31</v>
      </c>
      <c r="B36" s="1">
        <v>1.5</v>
      </c>
      <c r="C36" s="13" t="s">
        <v>51</v>
      </c>
      <c r="D36" s="1">
        <v>1</v>
      </c>
      <c r="F36" s="6">
        <v>568.5</v>
      </c>
      <c r="G36" s="6">
        <v>168.5</v>
      </c>
      <c r="H36" s="19">
        <f t="shared" si="9"/>
        <v>0.42125000000000001</v>
      </c>
      <c r="J36" s="6">
        <f>'[1]Sch 29 Customer Avgs'!Z95</f>
        <v>512.26538108356294</v>
      </c>
      <c r="K36" s="6">
        <f>'[1]Sch 29 Customer Avgs'!AA95</f>
        <v>112.26538108356294</v>
      </c>
      <c r="L36" s="19">
        <f t="shared" si="8"/>
        <v>0.28066345270890736</v>
      </c>
      <c r="M36" s="1">
        <v>3</v>
      </c>
    </row>
    <row r="37" spans="1:13" x14ac:dyDescent="0.2">
      <c r="A37" s="4">
        <v>32</v>
      </c>
      <c r="B37" s="1">
        <v>2</v>
      </c>
      <c r="C37" s="13" t="s">
        <v>52</v>
      </c>
      <c r="D37" s="1">
        <v>6</v>
      </c>
      <c r="F37" s="6">
        <v>798</v>
      </c>
      <c r="G37" s="6">
        <v>398</v>
      </c>
      <c r="H37" s="19">
        <f t="shared" si="9"/>
        <v>0.995</v>
      </c>
      <c r="J37" s="6">
        <f>'[1]Sch 29 Customer Avgs'!Z101</f>
        <v>726.4666666666667</v>
      </c>
      <c r="K37" s="6">
        <f>'[1]Sch 29 Customer Avgs'!AA101</f>
        <v>326.46666666666664</v>
      </c>
      <c r="L37" s="19">
        <f t="shared" si="8"/>
        <v>0.8161666666666666</v>
      </c>
    </row>
    <row r="38" spans="1:13" x14ac:dyDescent="0.2">
      <c r="A38" s="4">
        <v>33</v>
      </c>
      <c r="B38" s="1">
        <v>2.5</v>
      </c>
      <c r="C38" s="13" t="s">
        <v>53</v>
      </c>
      <c r="D38" s="1">
        <v>8</v>
      </c>
      <c r="F38" s="6">
        <v>901.38</v>
      </c>
      <c r="G38" s="6">
        <v>501.38</v>
      </c>
      <c r="H38" s="19">
        <f t="shared" si="9"/>
        <v>1.25345</v>
      </c>
      <c r="J38" s="6">
        <f>'[1]Sch 29 Customer Avgs'!Z109</f>
        <v>822.95</v>
      </c>
      <c r="K38" s="6">
        <f>'[1]Sch 29 Customer Avgs'!AA109</f>
        <v>422.95</v>
      </c>
      <c r="L38" s="19">
        <f t="shared" si="8"/>
        <v>1.057375</v>
      </c>
    </row>
    <row r="39" spans="1:13" x14ac:dyDescent="0.2">
      <c r="A39" s="4">
        <v>34</v>
      </c>
      <c r="B39" s="1">
        <v>3</v>
      </c>
      <c r="C39" s="13" t="s">
        <v>54</v>
      </c>
      <c r="D39" s="1">
        <v>4</v>
      </c>
      <c r="F39" s="6">
        <v>1044.1500000000001</v>
      </c>
      <c r="G39" s="6">
        <v>644.15</v>
      </c>
      <c r="H39" s="19">
        <f t="shared" si="9"/>
        <v>1.6103749999999999</v>
      </c>
      <c r="J39" s="6">
        <f>'[1]Sch 29 Customer Avgs'!Z113</f>
        <v>556.2058310376492</v>
      </c>
      <c r="K39" s="6">
        <f>'[1]Sch 29 Customer Avgs'!AA113</f>
        <v>556.2058310376492</v>
      </c>
      <c r="L39" s="19">
        <f t="shared" si="8"/>
        <v>1.390514577594123</v>
      </c>
    </row>
    <row r="40" spans="1:13" x14ac:dyDescent="0.2">
      <c r="A40" s="4">
        <v>35</v>
      </c>
      <c r="B40" s="1">
        <v>3.5</v>
      </c>
      <c r="C40" s="13" t="s">
        <v>55</v>
      </c>
      <c r="D40" s="1">
        <v>1</v>
      </c>
      <c r="F40" s="6">
        <v>1192</v>
      </c>
      <c r="G40" s="6">
        <v>792</v>
      </c>
      <c r="H40" s="19">
        <f t="shared" si="9"/>
        <v>1.98</v>
      </c>
      <c r="J40" s="6">
        <f>'[1]Sch 29 Customer Avgs'!Z114</f>
        <v>694.2</v>
      </c>
      <c r="K40" s="6">
        <f>'[1]Sch 29 Customer Avgs'!AA114</f>
        <v>694.2</v>
      </c>
      <c r="L40" s="19">
        <f t="shared" si="8"/>
        <v>1.7355</v>
      </c>
    </row>
    <row r="41" spans="1:13" x14ac:dyDescent="0.2">
      <c r="A41" s="4">
        <v>36</v>
      </c>
      <c r="B41" s="1">
        <v>4</v>
      </c>
      <c r="C41" s="13" t="s">
        <v>56</v>
      </c>
      <c r="D41" s="1">
        <v>1</v>
      </c>
      <c r="F41" s="6">
        <v>1450</v>
      </c>
      <c r="G41" s="6">
        <v>1050</v>
      </c>
      <c r="H41" s="19">
        <f t="shared" si="9"/>
        <v>2.625</v>
      </c>
      <c r="J41" s="6">
        <f>'[1]Sch 29 Customer Avgs'!Z115</f>
        <v>935</v>
      </c>
      <c r="K41" s="6">
        <f>'[1]Sch 29 Customer Avgs'!AA115</f>
        <v>935</v>
      </c>
      <c r="L41" s="19">
        <f t="shared" si="8"/>
        <v>2.3374999999999999</v>
      </c>
    </row>
    <row r="42" spans="1:13" x14ac:dyDescent="0.2">
      <c r="A42" s="4">
        <v>37</v>
      </c>
      <c r="B42" s="1">
        <v>4.5</v>
      </c>
      <c r="C42" s="13" t="s">
        <v>57</v>
      </c>
      <c r="D42" s="1">
        <v>0</v>
      </c>
      <c r="F42" s="6">
        <v>0</v>
      </c>
      <c r="G42" s="6">
        <v>0</v>
      </c>
      <c r="H42" s="19">
        <f t="shared" si="9"/>
        <v>0</v>
      </c>
      <c r="J42" s="6">
        <v>0</v>
      </c>
      <c r="K42" s="6">
        <v>1</v>
      </c>
      <c r="L42" s="19">
        <f t="shared" si="8"/>
        <v>2.5000000000000001E-3</v>
      </c>
    </row>
    <row r="43" spans="1:13" x14ac:dyDescent="0.2">
      <c r="A43" s="4">
        <v>38</v>
      </c>
      <c r="B43" s="1">
        <v>5</v>
      </c>
      <c r="C43" s="13" t="s">
        <v>58</v>
      </c>
      <c r="D43" s="1">
        <v>1</v>
      </c>
      <c r="F43" s="6">
        <v>1699</v>
      </c>
      <c r="G43" s="6">
        <v>1299</v>
      </c>
      <c r="H43" s="19">
        <f t="shared" si="9"/>
        <v>3.2475000000000001</v>
      </c>
      <c r="J43" s="6">
        <f>'[1]Sch 29 Customer Avgs'!Z116</f>
        <v>1167.4000000000001</v>
      </c>
      <c r="K43" s="6">
        <f>'[1]Sch 29 Customer Avgs'!AA116</f>
        <v>1167.4000000000001</v>
      </c>
      <c r="L43" s="19">
        <f t="shared" si="8"/>
        <v>2.9185000000000003</v>
      </c>
    </row>
    <row r="44" spans="1:13" ht="25.5" x14ac:dyDescent="0.2">
      <c r="A44" s="4">
        <v>39</v>
      </c>
      <c r="B44" s="1">
        <v>5.5</v>
      </c>
      <c r="C44" s="13" t="s">
        <v>59</v>
      </c>
      <c r="D44" s="1">
        <v>6</v>
      </c>
      <c r="F44" s="6">
        <v>1800</v>
      </c>
      <c r="G44" s="6">
        <v>1400</v>
      </c>
      <c r="H44" s="19">
        <f t="shared" si="9"/>
        <v>3.5</v>
      </c>
      <c r="J44" s="6">
        <f>'[1]Sch 29 Customer Avgs'!Z122</f>
        <v>1661.6666666666667</v>
      </c>
      <c r="K44" s="6">
        <f>'[1]Sch 29 Customer Avgs'!AA122</f>
        <v>1261.6666666666667</v>
      </c>
      <c r="L44" s="19">
        <f t="shared" si="8"/>
        <v>3.1541666666666668</v>
      </c>
    </row>
    <row r="45" spans="1:13" ht="25.5" x14ac:dyDescent="0.2">
      <c r="A45" s="4">
        <v>40</v>
      </c>
      <c r="B45" s="1" t="s">
        <v>60</v>
      </c>
      <c r="C45" s="13" t="s">
        <v>61</v>
      </c>
      <c r="D45" s="20"/>
      <c r="F45" s="6"/>
      <c r="G45" s="6"/>
      <c r="J45" s="6"/>
      <c r="K45" s="6"/>
      <c r="M45" s="20">
        <v>10</v>
      </c>
    </row>
    <row r="46" spans="1:13" x14ac:dyDescent="0.2">
      <c r="A46" s="4">
        <v>41</v>
      </c>
      <c r="D46" s="1">
        <f>SUM(D34:D44)</f>
        <v>115</v>
      </c>
      <c r="F46" s="1">
        <v>593.63</v>
      </c>
      <c r="G46" s="1">
        <v>193.62</v>
      </c>
      <c r="H46" s="19">
        <f t="shared" si="9"/>
        <v>0.48405000000000004</v>
      </c>
      <c r="J46" s="1">
        <v>444.27</v>
      </c>
      <c r="K46" s="1">
        <v>44.27</v>
      </c>
      <c r="L46" s="19">
        <f>+K46/400</f>
        <v>0.11067500000000001</v>
      </c>
      <c r="M46" s="1">
        <f>SUM(M34:M45)</f>
        <v>136</v>
      </c>
    </row>
  </sheetData>
  <pageMargins left="0.17" right="0.17" top="0.2" bottom="0.31" header="0.17" footer="0.17"/>
  <pageSetup paperSize="0" scale="79" orientation="portrait" r:id="rId1"/>
  <headerFooter>
    <oddFooter>&amp;L&amp;F ! &amp;A&amp;RPage &amp;P of &amp;N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D255FA3FC25B44EA372C9C0E7D2CB30" ma:contentTypeVersion="143" ma:contentTypeDescription="" ma:contentTypeScope="" ma:versionID="cad8437135eae56fc4c7b9b6dc976e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2011-01-27T08:00:00+00:00</OpenedDate>
    <Date1 xmlns="dc463f71-b30c-4ab2-9473-d307f9d35888">2011-07-22T07:00:00+00:00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Summit View Water Works</CaseCompanyNames>
    <DocketNumber xmlns="dc463f71-b30c-4ab2-9473-d307f9d35888">110220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37A5017-A6BA-437B-B5C1-20928FA11A56}"/>
</file>

<file path=customXml/itemProps2.xml><?xml version="1.0" encoding="utf-8"?>
<ds:datastoreItem xmlns:ds="http://schemas.openxmlformats.org/officeDocument/2006/customXml" ds:itemID="{3961C934-7819-45F5-9E36-A61BADBB5A92}"/>
</file>

<file path=customXml/itemProps3.xml><?xml version="1.0" encoding="utf-8"?>
<ds:datastoreItem xmlns:ds="http://schemas.openxmlformats.org/officeDocument/2006/customXml" ds:itemID="{F45AEA41-9B52-4934-9048-9DA726CF302C}"/>
</file>

<file path=customXml/itemProps4.xml><?xml version="1.0" encoding="utf-8"?>
<ds:datastoreItem xmlns:ds="http://schemas.openxmlformats.org/officeDocument/2006/customXml" ds:itemID="{40D0E58C-0B75-43C5-B3B7-CCDB9A83F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28 Unmetered Rate Design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White</dc:creator>
  <cp:lastModifiedBy>Amy White</cp:lastModifiedBy>
  <cp:lastPrinted>2011-07-22T22:37:47Z</cp:lastPrinted>
  <dcterms:created xsi:type="dcterms:W3CDTF">2011-07-22T22:34:28Z</dcterms:created>
  <dcterms:modified xsi:type="dcterms:W3CDTF">2011-07-22T22:38:11Z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0x0101006E56B4D1795A2E4DB2F0B01679ED314A002D255FA3FC25B44EA372C9C0E7D2CB30</vt:lpwstr>
  </property>
  <property fmtid="{D5CDD505-2E9C-101B-9397-08002B2CF9AE}" pid="3" name="_docset_NoMedatataSyncRequired">
    <vt:lpwstr>False</vt:lpwstr>
  </property>
</Properties>
</file>