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2" windowWidth="19320" windowHeight="12120" activeTab="1"/>
  </bookViews>
  <sheets>
    <sheet name="Actual" sheetId="2" r:id="rId1"/>
    <sheet name="Sheet1" sheetId="3" r:id="rId2"/>
  </sheets>
  <definedNames>
    <definedName name="_xlnm.Print_Area" localSheetId="0">Actual!$A$1:$O$43</definedName>
    <definedName name="_xlnm.Print_Titles" localSheetId="0">Actual!$A:$A</definedName>
  </definedNames>
  <calcPr calcId="145621"/>
</workbook>
</file>

<file path=xl/calcChain.xml><?xml version="1.0" encoding="utf-8"?>
<calcChain xmlns="http://schemas.openxmlformats.org/spreadsheetml/2006/main">
  <c r="O36" i="2" l="1"/>
  <c r="O31" i="2"/>
  <c r="O30" i="2"/>
  <c r="O32" i="2" s="1"/>
  <c r="O22" i="2"/>
  <c r="O20" i="2"/>
  <c r="O15" i="2"/>
  <c r="O16" i="2" s="1"/>
  <c r="O11" i="2"/>
  <c r="O9" i="2"/>
  <c r="O5" i="2"/>
  <c r="F36" i="2"/>
  <c r="E36" i="2"/>
  <c r="D36" i="2"/>
  <c r="C36" i="2"/>
  <c r="B36" i="2"/>
  <c r="O10" i="2" l="1"/>
  <c r="O12" i="2" s="1"/>
  <c r="O21" i="2"/>
  <c r="O23" i="2" s="1"/>
  <c r="I30" i="2"/>
  <c r="J30" i="2"/>
  <c r="K30" i="2"/>
  <c r="L30" i="2"/>
  <c r="M30" i="2"/>
  <c r="N30" i="2"/>
  <c r="I31" i="2"/>
  <c r="J31" i="2"/>
  <c r="K31" i="2"/>
  <c r="L31" i="2"/>
  <c r="M31" i="2"/>
  <c r="N31" i="2"/>
  <c r="H31" i="2"/>
  <c r="H30" i="2"/>
  <c r="B31" i="2"/>
  <c r="E31" i="2"/>
  <c r="F31" i="2"/>
  <c r="C21" i="3"/>
  <c r="D21" i="3"/>
  <c r="C31" i="2" s="1"/>
  <c r="E21" i="3"/>
  <c r="D31" i="2" s="1"/>
  <c r="F21" i="3"/>
  <c r="G21" i="3"/>
  <c r="H21" i="3"/>
  <c r="G31" i="2" s="1"/>
  <c r="B21" i="3"/>
  <c r="B12" i="3"/>
  <c r="C12" i="3"/>
  <c r="B30" i="2" s="1"/>
  <c r="B4" i="2" s="1"/>
  <c r="D12" i="3"/>
  <c r="C30" i="2" s="1"/>
  <c r="C4" i="2" s="1"/>
  <c r="E12" i="3"/>
  <c r="D30" i="2" s="1"/>
  <c r="D4" i="2" s="1"/>
  <c r="F12" i="3"/>
  <c r="E30" i="2" s="1"/>
  <c r="E4" i="2" s="1"/>
  <c r="G12" i="3"/>
  <c r="F30" i="2" s="1"/>
  <c r="F4" i="2" s="1"/>
  <c r="H12" i="3"/>
  <c r="G30" i="2" s="1"/>
  <c r="O25" i="2" l="1"/>
  <c r="B32" i="2"/>
  <c r="C32" i="2"/>
  <c r="D32" i="2"/>
  <c r="E32" i="2"/>
  <c r="F32" i="2"/>
  <c r="G32" i="2"/>
  <c r="H32" i="2"/>
  <c r="I32" i="2"/>
  <c r="J32" i="2"/>
  <c r="K32" i="2"/>
  <c r="L32" i="2"/>
  <c r="M32" i="2"/>
  <c r="N32" i="2"/>
  <c r="H36" i="2"/>
  <c r="I36" i="2"/>
  <c r="L36" i="2"/>
  <c r="M36" i="2"/>
  <c r="G36" i="2"/>
  <c r="J36" i="2"/>
  <c r="K36" i="2"/>
  <c r="N36" i="2"/>
  <c r="N22" i="2" l="1"/>
  <c r="M22" i="2"/>
  <c r="L22" i="2"/>
  <c r="K22" i="2"/>
  <c r="J22" i="2"/>
  <c r="I22" i="2"/>
  <c r="H22" i="2"/>
  <c r="G22" i="2"/>
  <c r="F22" i="2"/>
  <c r="E22" i="2"/>
  <c r="D22" i="2"/>
  <c r="C22" i="2"/>
  <c r="B22" i="2"/>
  <c r="N20" i="2"/>
  <c r="M20" i="2"/>
  <c r="L20" i="2"/>
  <c r="G20" i="2"/>
  <c r="F20" i="2"/>
  <c r="E20" i="2"/>
  <c r="D20" i="2"/>
  <c r="C20" i="2"/>
  <c r="B20" i="2"/>
  <c r="K19" i="2"/>
  <c r="K20" i="2" s="1"/>
  <c r="J19" i="2"/>
  <c r="J20" i="2" s="1"/>
  <c r="I19" i="2"/>
  <c r="I20" i="2" s="1"/>
  <c r="H19" i="2"/>
  <c r="H20" i="2" s="1"/>
  <c r="N15" i="2"/>
  <c r="N16" i="2" s="1"/>
  <c r="M15" i="2"/>
  <c r="M16" i="2" s="1"/>
  <c r="L15" i="2"/>
  <c r="L16" i="2" s="1"/>
  <c r="K15" i="2"/>
  <c r="K16" i="2" s="1"/>
  <c r="J15" i="2"/>
  <c r="J16" i="2" s="1"/>
  <c r="I15" i="2"/>
  <c r="I16" i="2" s="1"/>
  <c r="H15" i="2"/>
  <c r="H16" i="2" s="1"/>
  <c r="G15" i="2"/>
  <c r="G16" i="2" s="1"/>
  <c r="F15" i="2"/>
  <c r="F16" i="2" s="1"/>
  <c r="E15" i="2"/>
  <c r="E16" i="2" s="1"/>
  <c r="D15" i="2"/>
  <c r="D16" i="2" s="1"/>
  <c r="C15" i="2"/>
  <c r="C16" i="2" s="1"/>
  <c r="N11" i="2"/>
  <c r="M11" i="2"/>
  <c r="L11" i="2"/>
  <c r="K11" i="2"/>
  <c r="J11" i="2"/>
  <c r="I11" i="2"/>
  <c r="H11" i="2"/>
  <c r="G11" i="2"/>
  <c r="F11" i="2"/>
  <c r="E11" i="2"/>
  <c r="D11" i="2"/>
  <c r="C11" i="2"/>
  <c r="B11" i="2"/>
  <c r="N9" i="2"/>
  <c r="M9" i="2"/>
  <c r="L9" i="2"/>
  <c r="G9" i="2"/>
  <c r="F9" i="2"/>
  <c r="E9" i="2"/>
  <c r="D9" i="2"/>
  <c r="C9" i="2"/>
  <c r="B9" i="2"/>
  <c r="K8" i="2"/>
  <c r="K9" i="2" s="1"/>
  <c r="J8" i="2"/>
  <c r="J9" i="2" s="1"/>
  <c r="I8" i="2"/>
  <c r="I9" i="2" s="1"/>
  <c r="H8" i="2"/>
  <c r="H9" i="2" s="1"/>
  <c r="N5" i="2"/>
  <c r="M5" i="2"/>
  <c r="L5" i="2"/>
  <c r="K5" i="2"/>
  <c r="J5" i="2"/>
  <c r="I5" i="2"/>
  <c r="H5" i="2"/>
  <c r="G5" i="2"/>
  <c r="F5" i="2"/>
  <c r="E5" i="2"/>
  <c r="D5" i="2"/>
  <c r="C5" i="2"/>
  <c r="L21" i="2" l="1"/>
  <c r="L23" i="2" s="1"/>
  <c r="C21" i="2"/>
  <c r="C23" i="2" s="1"/>
  <c r="B15" i="2"/>
  <c r="B16" i="2" s="1"/>
  <c r="B21" i="2" s="1"/>
  <c r="B23" i="2" s="1"/>
  <c r="L10" i="2"/>
  <c r="L12" i="2" s="1"/>
  <c r="D21" i="2"/>
  <c r="D23" i="2" s="1"/>
  <c r="K21" i="2"/>
  <c r="K23" i="2" s="1"/>
  <c r="C10" i="2"/>
  <c r="C12" i="2" s="1"/>
  <c r="K10" i="2"/>
  <c r="K12" i="2" s="1"/>
  <c r="H10" i="2"/>
  <c r="H12" i="2" s="1"/>
  <c r="E10" i="2"/>
  <c r="E12" i="2" s="1"/>
  <c r="J10" i="2"/>
  <c r="J12" i="2" s="1"/>
  <c r="N10" i="2"/>
  <c r="N12" i="2" s="1"/>
  <c r="H21" i="2"/>
  <c r="H23" i="2" s="1"/>
  <c r="M10" i="2"/>
  <c r="M12" i="2" s="1"/>
  <c r="J21" i="2"/>
  <c r="J23" i="2" s="1"/>
  <c r="N21" i="2"/>
  <c r="N23" i="2" s="1"/>
  <c r="D10" i="2"/>
  <c r="D12" i="2" s="1"/>
  <c r="I10" i="2"/>
  <c r="I12" i="2" s="1"/>
  <c r="F10" i="2"/>
  <c r="F12" i="2" s="1"/>
  <c r="G21" i="2"/>
  <c r="G23" i="2" s="1"/>
  <c r="G10" i="2"/>
  <c r="G12" i="2" s="1"/>
  <c r="E21" i="2"/>
  <c r="E23" i="2" s="1"/>
  <c r="M21" i="2"/>
  <c r="M23" i="2" s="1"/>
  <c r="I21" i="2"/>
  <c r="I23" i="2" s="1"/>
  <c r="F21" i="2"/>
  <c r="F23" i="2" s="1"/>
  <c r="B5" i="2"/>
  <c r="B10" i="2" s="1"/>
  <c r="B12" i="2" s="1"/>
  <c r="C25" i="2" l="1"/>
  <c r="L25" i="2"/>
  <c r="F25" i="2"/>
  <c r="I25" i="2"/>
  <c r="H25" i="2"/>
  <c r="K25" i="2"/>
  <c r="D25" i="2"/>
  <c r="J25" i="2"/>
  <c r="E25" i="2"/>
  <c r="M25" i="2"/>
  <c r="N25" i="2"/>
  <c r="G25" i="2"/>
  <c r="B25" i="2"/>
</calcChain>
</file>

<file path=xl/sharedStrings.xml><?xml version="1.0" encoding="utf-8"?>
<sst xmlns="http://schemas.openxmlformats.org/spreadsheetml/2006/main" count="58" uniqueCount="43">
  <si>
    <t>WA Electric Net Rate Base</t>
  </si>
  <si>
    <t>Equity Percentage</t>
  </si>
  <si>
    <t>Equity Portion of Net Rate Base</t>
  </si>
  <si>
    <t>WA Electric Operating Income</t>
  </si>
  <si>
    <t>Interest Expense per Restate Debt</t>
  </si>
  <si>
    <t>WA Electric Earnings</t>
  </si>
  <si>
    <t>WA Electric ROE</t>
  </si>
  <si>
    <t>Weight</t>
  </si>
  <si>
    <t>WA Electric Weighted ROE</t>
  </si>
  <si>
    <t>WA Gas Net Rate Base</t>
  </si>
  <si>
    <t>WA Gas Operating Income</t>
  </si>
  <si>
    <t>WA Gas Earnings</t>
  </si>
  <si>
    <t>WA Gas ROE</t>
  </si>
  <si>
    <t>WA Gas Weighted ROE</t>
  </si>
  <si>
    <t>WA Electric and Gas Weighted ROE</t>
  </si>
  <si>
    <t>Revised</t>
  </si>
  <si>
    <t>Authorized ROE</t>
  </si>
  <si>
    <t>Actual Capital Structure</t>
  </si>
  <si>
    <t>Equity %</t>
  </si>
  <si>
    <t>Total</t>
  </si>
  <si>
    <t>(Note 1)</t>
  </si>
  <si>
    <t>Common Stock</t>
  </si>
  <si>
    <t>Retained Earnings</t>
  </si>
  <si>
    <t>Less: Investment in Subsidiaries</t>
  </si>
  <si>
    <t>Per F&amp;O:</t>
  </si>
  <si>
    <t xml:space="preserve">Total Utility Equity </t>
  </si>
  <si>
    <t>Misc. Paid in Capital:</t>
  </si>
  <si>
    <t xml:space="preserve">   FERC 214040</t>
  </si>
  <si>
    <t xml:space="preserve">   FERC 214050</t>
  </si>
  <si>
    <t xml:space="preserve">   FERC 214870</t>
  </si>
  <si>
    <t>Rate Base:</t>
  </si>
  <si>
    <t>WA Electric</t>
  </si>
  <si>
    <t>ID Electric</t>
  </si>
  <si>
    <t>WA Gas</t>
  </si>
  <si>
    <t>ID Gas</t>
  </si>
  <si>
    <t>Gas South</t>
  </si>
  <si>
    <t>Authorized Capital Structure</t>
  </si>
  <si>
    <t>Debt  and Preferred Equity %</t>
  </si>
  <si>
    <t>Notes:</t>
  </si>
  <si>
    <t xml:space="preserve">1) The actual capital structure was computed in 2006 and prior years as follows:  </t>
  </si>
  <si>
    <t xml:space="preserve">   The Debt % equals 100% - Equity %</t>
  </si>
  <si>
    <t xml:space="preserve">   Equity represents Common Stock + Retained earnings + Misc. Paid in Capital - Investment in Subsidiaries.  The equity % is computed by dividing equity by actual rate base.</t>
  </si>
  <si>
    <t>2) From 2007 through 2010, the ROE was originally calculated as described above in Note 1.  In 2011, the Company used a revised method to compute actual capital structure.  Total equity plus total outstanding debt, on an AMA basis, was used to compute capital structure. The Company revised the 2007 through 2010 computation of ROE to be comparable to 2011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</si>
</sst>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7" x14ac:knownFonts="1">
    <font>
      <sz val="11"/>
      <color theme="1"/>
      <name val="Calibri"/>
      <family val="2"/>
      <scheme val="minor"/>
    </font>
    <font>
      <sz val="11"/>
      <color theme="1"/>
      <name val="Calibri"/>
      <family val="2"/>
      <scheme val="minor"/>
    </font>
    <font>
      <sz val="8"/>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0"/>
      <name val="Arial"/>
      <family val="2"/>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6">
    <xf numFmtId="0" fontId="0" fillId="0" borderId="0" xfId="0"/>
    <xf numFmtId="164" fontId="0" fillId="0" borderId="0" xfId="1" applyNumberFormat="1" applyFont="1"/>
    <xf numFmtId="10" fontId="0" fillId="0" borderId="0" xfId="0" applyNumberFormat="1"/>
    <xf numFmtId="165" fontId="0" fillId="0" borderId="0" xfId="2" applyNumberFormat="1" applyFont="1"/>
    <xf numFmtId="10" fontId="0" fillId="0" borderId="0" xfId="2" applyNumberFormat="1" applyFont="1"/>
    <xf numFmtId="0" fontId="4" fillId="0" borderId="0" xfId="0" applyFont="1"/>
    <xf numFmtId="10" fontId="3" fillId="0" borderId="1" xfId="0" applyNumberFormat="1" applyFont="1" applyFill="1" applyBorder="1"/>
    <xf numFmtId="0" fontId="0" fillId="0" borderId="0" xfId="0" applyFill="1"/>
    <xf numFmtId="164" fontId="0" fillId="0" borderId="0" xfId="1" applyNumberFormat="1" applyFont="1" applyFill="1"/>
    <xf numFmtId="10" fontId="0" fillId="0" borderId="0" xfId="2" applyNumberFormat="1" applyFont="1" applyFill="1"/>
    <xf numFmtId="165" fontId="0" fillId="0" borderId="0" xfId="2" applyNumberFormat="1" applyFont="1" applyFill="1"/>
    <xf numFmtId="0" fontId="3" fillId="0" borderId="0" xfId="0" applyFont="1" applyFill="1"/>
    <xf numFmtId="10" fontId="3" fillId="0" borderId="4" xfId="0" applyNumberFormat="1" applyFont="1" applyFill="1" applyBorder="1"/>
    <xf numFmtId="10" fontId="3" fillId="0" borderId="2" xfId="0" applyNumberFormat="1" applyFont="1" applyFill="1" applyBorder="1"/>
    <xf numFmtId="10" fontId="3" fillId="0" borderId="3" xfId="0" applyNumberFormat="1" applyFont="1" applyFill="1" applyBorder="1"/>
    <xf numFmtId="10" fontId="3" fillId="0" borderId="0" xfId="0" applyNumberFormat="1" applyFont="1" applyFill="1"/>
    <xf numFmtId="10" fontId="0" fillId="0" borderId="5" xfId="2" applyNumberFormat="1" applyFont="1" applyBorder="1"/>
    <xf numFmtId="0" fontId="5" fillId="0" borderId="0" xfId="0" applyFont="1" applyFill="1" applyAlignment="1">
      <alignment horizontal="center"/>
    </xf>
    <xf numFmtId="0" fontId="5" fillId="0" borderId="0" xfId="0" applyFont="1" applyAlignment="1">
      <alignment horizontal="center"/>
    </xf>
    <xf numFmtId="0" fontId="3" fillId="0" borderId="6" xfId="0" applyFont="1" applyFill="1" applyBorder="1" applyAlignment="1">
      <alignment horizontal="center"/>
    </xf>
    <xf numFmtId="0" fontId="0" fillId="0" borderId="6" xfId="0" applyBorder="1"/>
    <xf numFmtId="0" fontId="6" fillId="0" borderId="0" xfId="0" applyFont="1"/>
    <xf numFmtId="43" fontId="0" fillId="0" borderId="0" xfId="1" applyFont="1"/>
    <xf numFmtId="164" fontId="0" fillId="0" borderId="5" xfId="1" applyNumberFormat="1" applyFont="1" applyBorder="1"/>
    <xf numFmtId="0" fontId="3" fillId="0" borderId="0" xfId="0" applyFont="1"/>
    <xf numFmtId="0" fontId="0" fillId="0" borderId="0" xfId="0" applyAlignment="1">
      <alignment horizontal="left" vertical="top" wrapText="1"/>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Normal="100" workbookViewId="0">
      <pane xSplit="1" ySplit="2" topLeftCell="B3" activePane="bottomRight" state="frozen"/>
      <selection activeCell="B1" sqref="B1:H1048576"/>
      <selection pane="topRight" activeCell="B1" sqref="B1:H1048576"/>
      <selection pane="bottomLeft" activeCell="B1" sqref="B1:H1048576"/>
      <selection pane="bottomRight" activeCell="B1" sqref="B1:H1048576"/>
    </sheetView>
  </sheetViews>
  <sheetFormatPr defaultRowHeight="14.4" x14ac:dyDescent="0.3"/>
  <cols>
    <col min="1" max="1" width="32.5546875" bestFit="1" customWidth="1"/>
    <col min="2" max="5" width="10.5546875" bestFit="1" customWidth="1"/>
    <col min="6" max="6" width="11.5546875" bestFit="1" customWidth="1"/>
    <col min="7" max="9" width="10.5546875" bestFit="1" customWidth="1"/>
    <col min="10" max="11" width="11.33203125" style="7" bestFit="1" customWidth="1"/>
    <col min="12" max="12" width="10.88671875" bestFit="1" customWidth="1"/>
    <col min="13" max="15" width="11.33203125" bestFit="1" customWidth="1"/>
  </cols>
  <sheetData>
    <row r="1" spans="1:15" ht="18" x14ac:dyDescent="0.35">
      <c r="A1" s="5"/>
      <c r="B1" s="17">
        <v>2001</v>
      </c>
      <c r="C1" s="17">
        <v>2002</v>
      </c>
      <c r="D1" s="17">
        <v>2003</v>
      </c>
      <c r="E1" s="17">
        <v>2004</v>
      </c>
      <c r="F1" s="17">
        <v>2005</v>
      </c>
      <c r="G1" s="17">
        <v>2006</v>
      </c>
      <c r="H1" s="17">
        <v>2007</v>
      </c>
      <c r="I1" s="17">
        <v>2008</v>
      </c>
      <c r="J1" s="17">
        <v>2009</v>
      </c>
      <c r="K1" s="17">
        <v>2010</v>
      </c>
      <c r="L1" s="18">
        <v>2011</v>
      </c>
      <c r="M1" s="18">
        <v>2012</v>
      </c>
      <c r="N1" s="18">
        <v>2013</v>
      </c>
      <c r="O1" s="18">
        <v>2014</v>
      </c>
    </row>
    <row r="2" spans="1:15" x14ac:dyDescent="0.3">
      <c r="B2" s="19" t="s">
        <v>20</v>
      </c>
      <c r="C2" s="19" t="s">
        <v>20</v>
      </c>
      <c r="D2" s="19" t="s">
        <v>20</v>
      </c>
      <c r="E2" s="19" t="s">
        <v>20</v>
      </c>
      <c r="F2" s="19" t="s">
        <v>20</v>
      </c>
      <c r="G2" s="19" t="s">
        <v>20</v>
      </c>
      <c r="H2" s="19" t="s">
        <v>15</v>
      </c>
      <c r="I2" s="19" t="s">
        <v>15</v>
      </c>
      <c r="J2" s="19" t="s">
        <v>15</v>
      </c>
      <c r="K2" s="19" t="s">
        <v>15</v>
      </c>
      <c r="L2" s="20"/>
      <c r="M2" s="20"/>
      <c r="N2" s="20"/>
      <c r="O2" s="20"/>
    </row>
    <row r="3" spans="1:15" x14ac:dyDescent="0.3">
      <c r="A3" t="s">
        <v>0</v>
      </c>
      <c r="B3" s="1">
        <v>646843</v>
      </c>
      <c r="C3" s="1">
        <v>687007</v>
      </c>
      <c r="D3" s="1">
        <v>730256</v>
      </c>
      <c r="E3" s="1">
        <v>755305</v>
      </c>
      <c r="F3" s="1">
        <v>810771</v>
      </c>
      <c r="G3" s="1">
        <v>869589</v>
      </c>
      <c r="H3" s="8">
        <v>889684</v>
      </c>
      <c r="I3" s="8">
        <v>943252</v>
      </c>
      <c r="J3" s="8">
        <v>1014362</v>
      </c>
      <c r="K3" s="8">
        <v>1059102</v>
      </c>
      <c r="L3" s="1">
        <v>1123910</v>
      </c>
      <c r="M3" s="1">
        <v>1165909</v>
      </c>
      <c r="N3" s="1">
        <v>1226145</v>
      </c>
      <c r="O3" s="1">
        <v>1258954</v>
      </c>
    </row>
    <row r="4" spans="1:15" x14ac:dyDescent="0.3">
      <c r="A4" t="s">
        <v>1</v>
      </c>
      <c r="B4" s="9">
        <f t="shared" ref="B4:F4" si="0">B30</f>
        <v>0.30835879205892758</v>
      </c>
      <c r="C4" s="9">
        <f t="shared" si="0"/>
        <v>0.3600670824665218</v>
      </c>
      <c r="D4" s="9">
        <f t="shared" si="0"/>
        <v>0.36455280475001617</v>
      </c>
      <c r="E4" s="9">
        <f t="shared" si="0"/>
        <v>0.36349672721158022</v>
      </c>
      <c r="F4" s="9">
        <f t="shared" si="0"/>
        <v>0.3707486127246693</v>
      </c>
      <c r="G4" s="9">
        <v>0.42670000000000002</v>
      </c>
      <c r="H4" s="9">
        <v>0.39200000000000002</v>
      </c>
      <c r="I4" s="9">
        <v>0.46089999999999998</v>
      </c>
      <c r="J4" s="9">
        <v>0.46179999999999999</v>
      </c>
      <c r="K4" s="9">
        <v>0.45910000000000001</v>
      </c>
      <c r="L4" s="9">
        <v>0.4773</v>
      </c>
      <c r="M4" s="9">
        <v>0.47120000000000001</v>
      </c>
      <c r="N4" s="9">
        <v>0.4627</v>
      </c>
      <c r="O4" s="9">
        <v>0.47089999999999999</v>
      </c>
    </row>
    <row r="5" spans="1:15" x14ac:dyDescent="0.3">
      <c r="A5" t="s">
        <v>2</v>
      </c>
      <c r="B5" s="1">
        <f t="shared" ref="B5:C5" si="1">B3*B4</f>
        <v>199459.72613177288</v>
      </c>
      <c r="C5" s="1">
        <f t="shared" si="1"/>
        <v>247368.60612407775</v>
      </c>
      <c r="D5" s="1">
        <f>D3*D4</f>
        <v>266216.87298552779</v>
      </c>
      <c r="E5" s="1">
        <f>E3*E4</f>
        <v>274550.8955465426</v>
      </c>
      <c r="F5" s="1">
        <f>F3*F4</f>
        <v>300592.22348739288</v>
      </c>
      <c r="G5" s="1">
        <f>G3*G4</f>
        <v>371053.6263</v>
      </c>
      <c r="H5" s="8">
        <f t="shared" ref="H5:J5" si="2">H3*H4</f>
        <v>348756.12800000003</v>
      </c>
      <c r="I5" s="8">
        <f t="shared" si="2"/>
        <v>434744.8468</v>
      </c>
      <c r="J5" s="8">
        <f t="shared" si="2"/>
        <v>468432.37160000001</v>
      </c>
      <c r="K5" s="8">
        <f>K3*K4</f>
        <v>486233.72820000001</v>
      </c>
      <c r="L5" s="8">
        <f>L3*L4</f>
        <v>536442.24300000002</v>
      </c>
      <c r="M5" s="8">
        <f>M3*M4</f>
        <v>549376.32079999999</v>
      </c>
      <c r="N5" s="8">
        <f>N3*N4</f>
        <v>567337.29150000005</v>
      </c>
      <c r="O5" s="8">
        <f>O3*O4</f>
        <v>592841.43859999999</v>
      </c>
    </row>
    <row r="6" spans="1:15" x14ac:dyDescent="0.3">
      <c r="B6" s="1"/>
      <c r="C6" s="1"/>
      <c r="D6" s="1"/>
      <c r="E6" s="1"/>
      <c r="F6" s="1"/>
      <c r="G6" s="1"/>
      <c r="H6" s="8"/>
      <c r="I6" s="8"/>
      <c r="J6" s="8"/>
      <c r="K6" s="8"/>
      <c r="L6" s="8"/>
      <c r="M6" s="8"/>
      <c r="N6" s="8"/>
      <c r="O6" s="8"/>
    </row>
    <row r="7" spans="1:15" x14ac:dyDescent="0.3">
      <c r="A7" t="s">
        <v>3</v>
      </c>
      <c r="B7" s="1">
        <v>60095</v>
      </c>
      <c r="C7" s="1">
        <v>73278</v>
      </c>
      <c r="D7" s="1">
        <v>70937</v>
      </c>
      <c r="E7" s="1">
        <v>65515</v>
      </c>
      <c r="F7" s="1">
        <v>64542</v>
      </c>
      <c r="G7" s="1">
        <v>71500</v>
      </c>
      <c r="H7" s="8">
        <v>63582</v>
      </c>
      <c r="I7" s="8">
        <v>67975</v>
      </c>
      <c r="J7" s="8">
        <v>73182</v>
      </c>
      <c r="K7" s="8">
        <v>80817</v>
      </c>
      <c r="L7" s="8">
        <v>75832</v>
      </c>
      <c r="M7" s="8">
        <v>81527</v>
      </c>
      <c r="N7" s="8">
        <v>97958</v>
      </c>
      <c r="O7" s="8">
        <v>104183</v>
      </c>
    </row>
    <row r="8" spans="1:15" x14ac:dyDescent="0.3">
      <c r="A8" t="s">
        <v>4</v>
      </c>
      <c r="B8" s="1">
        <v>53295</v>
      </c>
      <c r="C8" s="1">
        <v>51727</v>
      </c>
      <c r="D8" s="1">
        <v>46580</v>
      </c>
      <c r="E8" s="1">
        <v>45413</v>
      </c>
      <c r="F8" s="1">
        <v>47483</v>
      </c>
      <c r="G8" s="1">
        <v>39149</v>
      </c>
      <c r="H8" s="8">
        <f>42036-684</f>
        <v>41352</v>
      </c>
      <c r="I8" s="8">
        <f>35051-660</f>
        <v>34391</v>
      </c>
      <c r="J8" s="8">
        <f>33023+925</f>
        <v>33948</v>
      </c>
      <c r="K8" s="8">
        <f>34206-210</f>
        <v>33996</v>
      </c>
      <c r="L8" s="8">
        <v>33020</v>
      </c>
      <c r="M8" s="8">
        <v>35222</v>
      </c>
      <c r="N8" s="8">
        <v>36662</v>
      </c>
      <c r="O8" s="8">
        <v>35817</v>
      </c>
    </row>
    <row r="9" spans="1:15" x14ac:dyDescent="0.3">
      <c r="A9" t="s">
        <v>5</v>
      </c>
      <c r="B9" s="1">
        <f t="shared" ref="B9:C9" si="3">B7-B8</f>
        <v>6800</v>
      </c>
      <c r="C9" s="1">
        <f t="shared" si="3"/>
        <v>21551</v>
      </c>
      <c r="D9" s="1">
        <f>D7-D8</f>
        <v>24357</v>
      </c>
      <c r="E9" s="1">
        <f>E7-E8</f>
        <v>20102</v>
      </c>
      <c r="F9" s="1">
        <f>F7-F8</f>
        <v>17059</v>
      </c>
      <c r="G9" s="1">
        <f>G7-G8</f>
        <v>32351</v>
      </c>
      <c r="H9" s="8">
        <f t="shared" ref="H9:J9" si="4">H7-H8</f>
        <v>22230</v>
      </c>
      <c r="I9" s="8">
        <f t="shared" si="4"/>
        <v>33584</v>
      </c>
      <c r="J9" s="8">
        <f t="shared" si="4"/>
        <v>39234</v>
      </c>
      <c r="K9" s="8">
        <f>K7-K8</f>
        <v>46821</v>
      </c>
      <c r="L9" s="8">
        <f>L7-L8</f>
        <v>42812</v>
      </c>
      <c r="M9" s="8">
        <f>M7-M8</f>
        <v>46305</v>
      </c>
      <c r="N9" s="8">
        <f>N7-N8</f>
        <v>61296</v>
      </c>
      <c r="O9" s="8">
        <f>O7-O8</f>
        <v>68366</v>
      </c>
    </row>
    <row r="10" spans="1:15" x14ac:dyDescent="0.3">
      <c r="A10" t="s">
        <v>6</v>
      </c>
      <c r="B10" s="3">
        <f>ROUND(B9/B5,5)</f>
        <v>3.4090000000000002E-2</v>
      </c>
      <c r="C10" s="3">
        <f t="shared" ref="C10" si="5">ROUND(C9/C5,5)</f>
        <v>8.7120000000000003E-2</v>
      </c>
      <c r="D10" s="3">
        <f>ROUND(D9/D5,5)</f>
        <v>9.1490000000000002E-2</v>
      </c>
      <c r="E10" s="3">
        <f>ROUND(E9/E5,5)</f>
        <v>7.3219999999999993E-2</v>
      </c>
      <c r="F10" s="3">
        <f>ROUND(F9/F5,5)</f>
        <v>5.6750000000000002E-2</v>
      </c>
      <c r="G10" s="3">
        <f>ROUND(G9/G5,5)</f>
        <v>8.7190000000000004E-2</v>
      </c>
      <c r="H10" s="10">
        <f t="shared" ref="H10:J10" si="6">ROUND(H9/H5,5)</f>
        <v>6.3740000000000005E-2</v>
      </c>
      <c r="I10" s="10">
        <f t="shared" si="6"/>
        <v>7.7249999999999999E-2</v>
      </c>
      <c r="J10" s="10">
        <f t="shared" si="6"/>
        <v>8.3760000000000001E-2</v>
      </c>
      <c r="K10" s="10">
        <f>ROUND(K9/K5,5)</f>
        <v>9.6290000000000001E-2</v>
      </c>
      <c r="L10" s="10">
        <f>ROUND(L9/L5,5)</f>
        <v>7.9810000000000006E-2</v>
      </c>
      <c r="M10" s="10">
        <f>ROUND(M9/M5,5)</f>
        <v>8.4290000000000004E-2</v>
      </c>
      <c r="N10" s="10">
        <f>ROUND(N9/N5,5)</f>
        <v>0.10804</v>
      </c>
      <c r="O10" s="10">
        <f>ROUND(O9/O5,5)</f>
        <v>0.11532000000000001</v>
      </c>
    </row>
    <row r="11" spans="1:15" x14ac:dyDescent="0.3">
      <c r="A11" t="s">
        <v>7</v>
      </c>
      <c r="B11" s="4">
        <f t="shared" ref="B11:C11" si="7">B3/(B3+B14)</f>
        <v>0.82550971964143505</v>
      </c>
      <c r="C11" s="4">
        <f t="shared" si="7"/>
        <v>0.8335733725161405</v>
      </c>
      <c r="D11" s="4">
        <f>D3/(D3+D14)</f>
        <v>0.84166753109044179</v>
      </c>
      <c r="E11" s="4">
        <f>E3/(E3+E14)</f>
        <v>0.84876792930314515</v>
      </c>
      <c r="F11" s="4">
        <f>F3/(F3+F14)</f>
        <v>0.8558738395991986</v>
      </c>
      <c r="G11" s="4">
        <f>G3/(G3+G14)</f>
        <v>0.85658771171164072</v>
      </c>
      <c r="H11" s="9">
        <f t="shared" ref="H11:J11" si="8">H3/(H3+H14)</f>
        <v>0.85448765355026457</v>
      </c>
      <c r="I11" s="9">
        <f t="shared" si="8"/>
        <v>0.84643658357113372</v>
      </c>
      <c r="J11" s="9">
        <f t="shared" si="8"/>
        <v>0.84759724253185709</v>
      </c>
      <c r="K11" s="9">
        <f>K3/(K3+K14)</f>
        <v>0.84838110190807281</v>
      </c>
      <c r="L11" s="9">
        <f>L3/(L3+L14)</f>
        <v>0.85113166410322239</v>
      </c>
      <c r="M11" s="9">
        <f>M3/(M3+M14)</f>
        <v>0.84866088911081639</v>
      </c>
      <c r="N11" s="9">
        <f>N3/(N3+N14)</f>
        <v>0.8481828482568653</v>
      </c>
      <c r="O11" s="9">
        <f>O3/(O3+O14)</f>
        <v>0.84210744586636554</v>
      </c>
    </row>
    <row r="12" spans="1:15" x14ac:dyDescent="0.3">
      <c r="A12" t="s">
        <v>8</v>
      </c>
      <c r="B12" s="4">
        <f t="shared" ref="B12:C12" si="9">B10*B11</f>
        <v>2.8141626342576522E-2</v>
      </c>
      <c r="C12" s="4">
        <f t="shared" si="9"/>
        <v>7.2620912213606156E-2</v>
      </c>
      <c r="D12" s="4">
        <f>D10*D11</f>
        <v>7.700416241946452E-2</v>
      </c>
      <c r="E12" s="4">
        <f>E10*E11</f>
        <v>6.2146787783576282E-2</v>
      </c>
      <c r="F12" s="4">
        <f>F10*F11</f>
        <v>4.8570840397254525E-2</v>
      </c>
      <c r="G12" s="4">
        <f>G10*G11</f>
        <v>7.4685882584137955E-2</v>
      </c>
      <c r="H12" s="9">
        <f t="shared" ref="H12:J12" si="10">H10*H11</f>
        <v>5.4465043037293867E-2</v>
      </c>
      <c r="I12" s="9">
        <f t="shared" si="10"/>
        <v>6.5387226080870081E-2</v>
      </c>
      <c r="J12" s="9">
        <f t="shared" si="10"/>
        <v>7.0994745034468357E-2</v>
      </c>
      <c r="K12" s="9">
        <f>K10*K11</f>
        <v>8.1690616302728336E-2</v>
      </c>
      <c r="L12" s="9">
        <f>L10*L11</f>
        <v>6.7928818112078182E-2</v>
      </c>
      <c r="M12" s="9">
        <f>M10*M11</f>
        <v>7.1533626343150719E-2</v>
      </c>
      <c r="N12" s="9">
        <f>N10*N11</f>
        <v>9.1637674925671722E-2</v>
      </c>
      <c r="O12" s="9">
        <f>O10*O11</f>
        <v>9.7111830657309273E-2</v>
      </c>
    </row>
    <row r="13" spans="1:15" x14ac:dyDescent="0.3">
      <c r="B13" s="1"/>
      <c r="C13" s="1"/>
      <c r="D13" s="1"/>
      <c r="E13" s="1"/>
      <c r="F13" s="1"/>
      <c r="G13" s="1"/>
      <c r="H13" s="8"/>
      <c r="I13" s="8"/>
      <c r="J13" s="8"/>
      <c r="K13" s="8"/>
      <c r="L13" s="8"/>
      <c r="M13" s="8"/>
      <c r="N13" s="8"/>
      <c r="O13" s="8"/>
    </row>
    <row r="14" spans="1:15" x14ac:dyDescent="0.3">
      <c r="A14" t="s">
        <v>9</v>
      </c>
      <c r="B14" s="1">
        <v>136725</v>
      </c>
      <c r="C14" s="1">
        <v>137164</v>
      </c>
      <c r="D14" s="1">
        <v>137374</v>
      </c>
      <c r="E14" s="1">
        <v>134579</v>
      </c>
      <c r="F14" s="1">
        <v>136531</v>
      </c>
      <c r="G14" s="1">
        <v>145589</v>
      </c>
      <c r="H14" s="8">
        <v>151506</v>
      </c>
      <c r="I14" s="8">
        <v>171128</v>
      </c>
      <c r="J14" s="8">
        <v>182388</v>
      </c>
      <c r="K14" s="8">
        <v>189278</v>
      </c>
      <c r="L14" s="8">
        <v>196579</v>
      </c>
      <c r="M14" s="8">
        <v>207913</v>
      </c>
      <c r="N14" s="8">
        <v>219469</v>
      </c>
      <c r="O14" s="8">
        <v>236050</v>
      </c>
    </row>
    <row r="15" spans="1:15" x14ac:dyDescent="0.3">
      <c r="A15" t="s">
        <v>1</v>
      </c>
      <c r="B15" s="4">
        <f t="shared" ref="B15:C15" si="11">B4</f>
        <v>0.30835879205892758</v>
      </c>
      <c r="C15" s="4">
        <f t="shared" si="11"/>
        <v>0.3600670824665218</v>
      </c>
      <c r="D15" s="4">
        <f>D4</f>
        <v>0.36455280475001617</v>
      </c>
      <c r="E15" s="4">
        <f>E4</f>
        <v>0.36349672721158022</v>
      </c>
      <c r="F15" s="4">
        <f>F4</f>
        <v>0.3707486127246693</v>
      </c>
      <c r="G15" s="4">
        <f>G4</f>
        <v>0.42670000000000002</v>
      </c>
      <c r="H15" s="9">
        <f t="shared" ref="H15:J15" si="12">H4</f>
        <v>0.39200000000000002</v>
      </c>
      <c r="I15" s="9">
        <f t="shared" si="12"/>
        <v>0.46089999999999998</v>
      </c>
      <c r="J15" s="9">
        <f t="shared" si="12"/>
        <v>0.46179999999999999</v>
      </c>
      <c r="K15" s="9">
        <f>K4</f>
        <v>0.45910000000000001</v>
      </c>
      <c r="L15" s="9">
        <f>L4</f>
        <v>0.4773</v>
      </c>
      <c r="M15" s="9">
        <f>M4</f>
        <v>0.47120000000000001</v>
      </c>
      <c r="N15" s="9">
        <f>N4</f>
        <v>0.4627</v>
      </c>
      <c r="O15" s="9">
        <f>O4</f>
        <v>0.47089999999999999</v>
      </c>
    </row>
    <row r="16" spans="1:15" x14ac:dyDescent="0.3">
      <c r="A16" t="s">
        <v>2</v>
      </c>
      <c r="B16" s="1">
        <f t="shared" ref="B16:C16" si="13">B14*B15</f>
        <v>42160.355844256876</v>
      </c>
      <c r="C16" s="1">
        <f t="shared" si="13"/>
        <v>49388.241299437999</v>
      </c>
      <c r="D16" s="1">
        <f>D14*D15</f>
        <v>50080.076999728721</v>
      </c>
      <c r="E16" s="1">
        <f>E14*E15</f>
        <v>48919.026051407251</v>
      </c>
      <c r="F16" s="1">
        <f>F14*F15</f>
        <v>50618.678843911825</v>
      </c>
      <c r="G16" s="1">
        <f>G14*G15</f>
        <v>62122.826300000001</v>
      </c>
      <c r="H16" s="8">
        <f t="shared" ref="H16:J16" si="14">H14*H15</f>
        <v>59390.351999999999</v>
      </c>
      <c r="I16" s="8">
        <f t="shared" si="14"/>
        <v>78872.895199999999</v>
      </c>
      <c r="J16" s="8">
        <f t="shared" si="14"/>
        <v>84226.778399999996</v>
      </c>
      <c r="K16" s="8">
        <f>K14*K15</f>
        <v>86897.529800000004</v>
      </c>
      <c r="L16" s="8">
        <f>L14*L15</f>
        <v>93827.156700000007</v>
      </c>
      <c r="M16" s="8">
        <f>M14*M15</f>
        <v>97968.605599999995</v>
      </c>
      <c r="N16" s="8">
        <f>N14*N15</f>
        <v>101548.3063</v>
      </c>
      <c r="O16" s="8">
        <f>O14*O15</f>
        <v>111155.94499999999</v>
      </c>
    </row>
    <row r="17" spans="1:15" x14ac:dyDescent="0.3">
      <c r="B17" s="1"/>
      <c r="C17" s="1"/>
      <c r="D17" s="1"/>
      <c r="E17" s="1"/>
      <c r="F17" s="1"/>
      <c r="G17" s="1"/>
      <c r="H17" s="8"/>
      <c r="I17" s="8"/>
      <c r="J17" s="8"/>
      <c r="K17" s="8"/>
      <c r="L17" s="8"/>
      <c r="M17" s="8"/>
      <c r="N17" s="8"/>
      <c r="O17" s="8"/>
    </row>
    <row r="18" spans="1:15" x14ac:dyDescent="0.3">
      <c r="A18" t="s">
        <v>10</v>
      </c>
      <c r="B18" s="1">
        <v>8694</v>
      </c>
      <c r="C18" s="1">
        <v>7990</v>
      </c>
      <c r="D18" s="1">
        <v>7051</v>
      </c>
      <c r="E18" s="1">
        <v>6871</v>
      </c>
      <c r="F18" s="1">
        <v>9976</v>
      </c>
      <c r="G18" s="1">
        <v>10992</v>
      </c>
      <c r="H18" s="8">
        <v>11064</v>
      </c>
      <c r="I18" s="8">
        <v>12727</v>
      </c>
      <c r="J18" s="8">
        <v>12148</v>
      </c>
      <c r="K18" s="8">
        <v>9523</v>
      </c>
      <c r="L18" s="8">
        <v>12577</v>
      </c>
      <c r="M18" s="8">
        <v>10351</v>
      </c>
      <c r="N18" s="8">
        <v>14304</v>
      </c>
      <c r="O18" s="8">
        <v>13176</v>
      </c>
    </row>
    <row r="19" spans="1:15" x14ac:dyDescent="0.3">
      <c r="A19" t="s">
        <v>4</v>
      </c>
      <c r="B19" s="1">
        <v>9865</v>
      </c>
      <c r="C19" s="1">
        <v>9823</v>
      </c>
      <c r="D19" s="1">
        <v>8558</v>
      </c>
      <c r="E19" s="1">
        <v>7881</v>
      </c>
      <c r="F19" s="1">
        <v>8023</v>
      </c>
      <c r="G19" s="1">
        <v>6554</v>
      </c>
      <c r="H19" s="8">
        <f>7158-117</f>
        <v>7041</v>
      </c>
      <c r="I19" s="8">
        <f>6359-120</f>
        <v>6239</v>
      </c>
      <c r="J19" s="8">
        <f>6422+166</f>
        <v>6588</v>
      </c>
      <c r="K19" s="8">
        <f>6113-38</f>
        <v>6075</v>
      </c>
      <c r="L19" s="8">
        <v>5775</v>
      </c>
      <c r="M19" s="8">
        <v>6281</v>
      </c>
      <c r="N19" s="8">
        <v>6562</v>
      </c>
      <c r="O19" s="8">
        <v>6716</v>
      </c>
    </row>
    <row r="20" spans="1:15" x14ac:dyDescent="0.3">
      <c r="A20" t="s">
        <v>11</v>
      </c>
      <c r="B20" s="1">
        <f t="shared" ref="B20:C20" si="15">B18-B19</f>
        <v>-1171</v>
      </c>
      <c r="C20" s="1">
        <f t="shared" si="15"/>
        <v>-1833</v>
      </c>
      <c r="D20" s="1">
        <f>D18-D19</f>
        <v>-1507</v>
      </c>
      <c r="E20" s="1">
        <f>E18-E19</f>
        <v>-1010</v>
      </c>
      <c r="F20" s="1">
        <f>F18-F19</f>
        <v>1953</v>
      </c>
      <c r="G20" s="1">
        <f>G18-G19</f>
        <v>4438</v>
      </c>
      <c r="H20" s="8">
        <f t="shared" ref="H20:J20" si="16">H18-H19</f>
        <v>4023</v>
      </c>
      <c r="I20" s="8">
        <f t="shared" si="16"/>
        <v>6488</v>
      </c>
      <c r="J20" s="8">
        <f t="shared" si="16"/>
        <v>5560</v>
      </c>
      <c r="K20" s="8">
        <f>K18-K19</f>
        <v>3448</v>
      </c>
      <c r="L20" s="8">
        <f>L18-L19</f>
        <v>6802</v>
      </c>
      <c r="M20" s="8">
        <f>M18-M19</f>
        <v>4070</v>
      </c>
      <c r="N20" s="8">
        <f>N18-N19</f>
        <v>7742</v>
      </c>
      <c r="O20" s="8">
        <f>O18-O19</f>
        <v>6460</v>
      </c>
    </row>
    <row r="21" spans="1:15" x14ac:dyDescent="0.3">
      <c r="A21" t="s">
        <v>12</v>
      </c>
      <c r="B21" s="3">
        <f t="shared" ref="B21:C21" si="17">ROUND(B20/B16,5)</f>
        <v>-2.777E-2</v>
      </c>
      <c r="C21" s="3">
        <f t="shared" si="17"/>
        <v>-3.7109999999999997E-2</v>
      </c>
      <c r="D21" s="3">
        <f>ROUND(D20/D16,5)</f>
        <v>-3.0089999999999999E-2</v>
      </c>
      <c r="E21" s="3">
        <f>ROUND(E20/E16,5)</f>
        <v>-2.0650000000000002E-2</v>
      </c>
      <c r="F21" s="3">
        <f>ROUND(F20/F16,5)</f>
        <v>3.8580000000000003E-2</v>
      </c>
      <c r="G21" s="3">
        <f>ROUND(G20/G16,5)</f>
        <v>7.1440000000000003E-2</v>
      </c>
      <c r="H21" s="10">
        <f t="shared" ref="H21:J21" si="18">ROUND(H20/H16,5)</f>
        <v>6.7739999999999995E-2</v>
      </c>
      <c r="I21" s="10">
        <f t="shared" si="18"/>
        <v>8.226E-2</v>
      </c>
      <c r="J21" s="10">
        <f t="shared" si="18"/>
        <v>6.6009999999999999E-2</v>
      </c>
      <c r="K21" s="10">
        <f>ROUND(K20/K16,5)</f>
        <v>3.968E-2</v>
      </c>
      <c r="L21" s="10">
        <f>ROUND(L20/L16,5)</f>
        <v>7.2499999999999995E-2</v>
      </c>
      <c r="M21" s="10">
        <f>ROUND(M20/M16,5)</f>
        <v>4.1540000000000001E-2</v>
      </c>
      <c r="N21" s="10">
        <f>ROUND(N20/N16,5)</f>
        <v>7.6240000000000002E-2</v>
      </c>
      <c r="O21" s="10">
        <f>ROUND(O20/O16,5)</f>
        <v>5.8119999999999998E-2</v>
      </c>
    </row>
    <row r="22" spans="1:15" x14ac:dyDescent="0.3">
      <c r="A22" t="s">
        <v>7</v>
      </c>
      <c r="B22" s="4">
        <f t="shared" ref="B22:C22" si="19">B14/(B3+B14)</f>
        <v>0.17449028035856493</v>
      </c>
      <c r="C22" s="4">
        <f t="shared" si="19"/>
        <v>0.16642662748385953</v>
      </c>
      <c r="D22" s="4">
        <f>D14/(D3+D14)</f>
        <v>0.15833246890955821</v>
      </c>
      <c r="E22" s="4">
        <f>E14/(E3+E14)</f>
        <v>0.15123207069685488</v>
      </c>
      <c r="F22" s="4">
        <f>F14/(F3+F14)</f>
        <v>0.14412616040080142</v>
      </c>
      <c r="G22" s="4">
        <f>G14/(G3+G14)</f>
        <v>0.14341228828835928</v>
      </c>
      <c r="H22" s="9">
        <f t="shared" ref="H22:J22" si="20">H14/(H3+H14)</f>
        <v>0.1455123464497354</v>
      </c>
      <c r="I22" s="9">
        <f t="shared" si="20"/>
        <v>0.15356341642886628</v>
      </c>
      <c r="J22" s="9">
        <f t="shared" si="20"/>
        <v>0.15240275746814289</v>
      </c>
      <c r="K22" s="9">
        <f>K14/(K3+K14)</f>
        <v>0.15161889809192713</v>
      </c>
      <c r="L22" s="9">
        <f>L14/(L3+L14)</f>
        <v>0.14886833589677764</v>
      </c>
      <c r="M22" s="9">
        <f>M14/(M3+M14)</f>
        <v>0.15133911088918361</v>
      </c>
      <c r="N22" s="9">
        <f>N14/(N3+N14)</f>
        <v>0.15181715174313476</v>
      </c>
      <c r="O22" s="9">
        <f>O14/(O3+O14)</f>
        <v>0.15789255413363443</v>
      </c>
    </row>
    <row r="23" spans="1:15" x14ac:dyDescent="0.3">
      <c r="A23" t="s">
        <v>13</v>
      </c>
      <c r="B23" s="4">
        <f t="shared" ref="B23:C23" si="21">B21*B22</f>
        <v>-4.8455950855573479E-3</v>
      </c>
      <c r="C23" s="4">
        <f t="shared" si="21"/>
        <v>-6.1760921459260267E-3</v>
      </c>
      <c r="D23" s="4">
        <f>D21*D22</f>
        <v>-4.7642239894886062E-3</v>
      </c>
      <c r="E23" s="4">
        <f>E21*E22</f>
        <v>-3.1229422598900536E-3</v>
      </c>
      <c r="F23" s="4">
        <f>F21*F22</f>
        <v>5.5603872682629197E-3</v>
      </c>
      <c r="G23" s="4">
        <f>G21*G22</f>
        <v>1.0245373875320388E-2</v>
      </c>
      <c r="H23" s="9">
        <f t="shared" ref="H23:J23" si="22">H21*H22</f>
        <v>9.8570063485050752E-3</v>
      </c>
      <c r="I23" s="9">
        <f t="shared" si="22"/>
        <v>1.2632126635438541E-2</v>
      </c>
      <c r="J23" s="9">
        <f t="shared" si="22"/>
        <v>1.0060106020472111E-2</v>
      </c>
      <c r="K23" s="9">
        <f>K21*K22</f>
        <v>6.016237876287669E-3</v>
      </c>
      <c r="L23" s="4">
        <f>L21*L22</f>
        <v>1.0792954352516378E-2</v>
      </c>
      <c r="M23" s="4">
        <f>M21*M22</f>
        <v>6.2866266663366872E-3</v>
      </c>
      <c r="N23" s="4">
        <f>N21*N22</f>
        <v>1.1574539648896594E-2</v>
      </c>
      <c r="O23" s="4">
        <f>O21*O22</f>
        <v>9.1767152462468322E-3</v>
      </c>
    </row>
    <row r="24" spans="1:15" ht="15" thickBot="1" x14ac:dyDescent="0.35">
      <c r="B24" s="4"/>
      <c r="C24" s="4"/>
      <c r="D24" s="4"/>
      <c r="E24" s="4"/>
      <c r="F24" s="4"/>
      <c r="G24" s="4"/>
      <c r="H24" s="9"/>
      <c r="I24" s="9"/>
      <c r="J24" s="9"/>
      <c r="K24" s="9"/>
    </row>
    <row r="25" spans="1:15" ht="15" thickBot="1" x14ac:dyDescent="0.35">
      <c r="A25" s="11" t="s">
        <v>14</v>
      </c>
      <c r="B25" s="6">
        <f>B12+B23</f>
        <v>2.3296031257019175E-2</v>
      </c>
      <c r="C25" s="14">
        <f t="shared" ref="C25" si="23">C12+C23</f>
        <v>6.6444820067680127E-2</v>
      </c>
      <c r="D25" s="6">
        <f>D12+D23</f>
        <v>7.223993842997592E-2</v>
      </c>
      <c r="E25" s="12">
        <f>E12+E23</f>
        <v>5.9023845523686232E-2</v>
      </c>
      <c r="F25" s="12">
        <f>F12+F23</f>
        <v>5.4131227665517444E-2</v>
      </c>
      <c r="G25" s="12">
        <f>G12+G23</f>
        <v>8.4931256459458343E-2</v>
      </c>
      <c r="H25" s="13">
        <f t="shared" ref="H25:J25" si="24">H12+H23</f>
        <v>6.4322049385798941E-2</v>
      </c>
      <c r="I25" s="13">
        <f t="shared" si="24"/>
        <v>7.8019352716308624E-2</v>
      </c>
      <c r="J25" s="6">
        <f t="shared" si="24"/>
        <v>8.1054851054940466E-2</v>
      </c>
      <c r="K25" s="12">
        <f>K12+K23</f>
        <v>8.7706854179016011E-2</v>
      </c>
      <c r="L25" s="6">
        <f>L12+L23</f>
        <v>7.8721772464594553E-2</v>
      </c>
      <c r="M25" s="6">
        <f>M12+M23</f>
        <v>7.7820253009487403E-2</v>
      </c>
      <c r="N25" s="6">
        <f>N12+N23</f>
        <v>0.10321221457456832</v>
      </c>
      <c r="O25" s="6">
        <f>O12+O23</f>
        <v>0.1062885459035561</v>
      </c>
    </row>
    <row r="27" spans="1:15" x14ac:dyDescent="0.3">
      <c r="A27" s="24" t="s">
        <v>16</v>
      </c>
      <c r="B27" s="15">
        <v>0.1116</v>
      </c>
      <c r="C27" s="15">
        <v>0.1116</v>
      </c>
      <c r="D27" s="15">
        <v>0.1116</v>
      </c>
      <c r="E27" s="15">
        <v>0.1116</v>
      </c>
      <c r="F27" s="15">
        <v>0.1116</v>
      </c>
      <c r="G27" s="15">
        <v>0.104</v>
      </c>
      <c r="H27" s="15">
        <v>0.104</v>
      </c>
      <c r="I27" s="15">
        <v>0.10199999999999999</v>
      </c>
      <c r="J27" s="15">
        <v>0.10199999999999999</v>
      </c>
      <c r="K27" s="15">
        <v>0.10199999999999999</v>
      </c>
      <c r="L27" s="15">
        <v>0.10199999999999999</v>
      </c>
      <c r="M27" s="15">
        <v>0.10199999999999999</v>
      </c>
      <c r="N27" s="15">
        <v>9.8000000000000004E-2</v>
      </c>
      <c r="O27" s="15">
        <v>9.8000000000000004E-2</v>
      </c>
    </row>
    <row r="28" spans="1:15" x14ac:dyDescent="0.3">
      <c r="B28" s="7"/>
      <c r="C28" s="7"/>
      <c r="D28" s="7"/>
      <c r="E28" s="7"/>
      <c r="F28" s="7"/>
      <c r="G28" s="7"/>
      <c r="H28" s="9"/>
      <c r="I28" s="4"/>
      <c r="J28" s="4"/>
      <c r="K28" s="4"/>
      <c r="L28" s="4"/>
      <c r="M28" s="4"/>
      <c r="N28" s="4"/>
      <c r="O28" s="4"/>
    </row>
    <row r="29" spans="1:15" x14ac:dyDescent="0.3">
      <c r="A29" s="24" t="s">
        <v>17</v>
      </c>
    </row>
    <row r="30" spans="1:15" x14ac:dyDescent="0.3">
      <c r="A30" t="s">
        <v>18</v>
      </c>
      <c r="B30" s="4">
        <f>Sheet1!C12/Sheet1!C21</f>
        <v>0.30835879205892758</v>
      </c>
      <c r="C30" s="4">
        <f>Sheet1!D12/Sheet1!D21</f>
        <v>0.3600670824665218</v>
      </c>
      <c r="D30" s="4">
        <f>Sheet1!E12/Sheet1!E21</f>
        <v>0.36455280475001617</v>
      </c>
      <c r="E30" s="4">
        <f>Sheet1!F12/Sheet1!F21</f>
        <v>0.36349672721158022</v>
      </c>
      <c r="F30" s="4">
        <f>Sheet1!G12/Sheet1!G21</f>
        <v>0.3707486127246693</v>
      </c>
      <c r="G30" s="4">
        <f>Sheet1!H12/Sheet1!H21</f>
        <v>0.42665272683780125</v>
      </c>
      <c r="H30" s="4">
        <f>H4</f>
        <v>0.39200000000000002</v>
      </c>
      <c r="I30" s="4">
        <f t="shared" ref="I30:N30" si="25">I4</f>
        <v>0.46089999999999998</v>
      </c>
      <c r="J30" s="4">
        <f t="shared" si="25"/>
        <v>0.46179999999999999</v>
      </c>
      <c r="K30" s="4">
        <f t="shared" si="25"/>
        <v>0.45910000000000001</v>
      </c>
      <c r="L30" s="4">
        <f t="shared" si="25"/>
        <v>0.4773</v>
      </c>
      <c r="M30" s="4">
        <f t="shared" si="25"/>
        <v>0.47120000000000001</v>
      </c>
      <c r="N30" s="4">
        <f t="shared" si="25"/>
        <v>0.4627</v>
      </c>
      <c r="O30" s="4">
        <f t="shared" ref="O30" si="26">O4</f>
        <v>0.47089999999999999</v>
      </c>
    </row>
    <row r="31" spans="1:15" x14ac:dyDescent="0.3">
      <c r="A31" t="s">
        <v>37</v>
      </c>
      <c r="B31" s="4">
        <f>(Sheet1!C21-Sheet1!C12)/Sheet1!C21</f>
        <v>0.69164120794107242</v>
      </c>
      <c r="C31" s="4">
        <f>(Sheet1!D21-Sheet1!D12)/Sheet1!D21</f>
        <v>0.63993291753347825</v>
      </c>
      <c r="D31" s="4">
        <f>(Sheet1!E21-Sheet1!E12)/Sheet1!E21</f>
        <v>0.63544719524998383</v>
      </c>
      <c r="E31" s="4">
        <f>(Sheet1!F21-Sheet1!F12)/Sheet1!F21</f>
        <v>0.63650327278841978</v>
      </c>
      <c r="F31" s="4">
        <f>(Sheet1!G21-Sheet1!G12)/Sheet1!G21</f>
        <v>0.6292513872753307</v>
      </c>
      <c r="G31" s="4">
        <f>(Sheet1!H21-Sheet1!H12)/Sheet1!H21</f>
        <v>0.57334727316219869</v>
      </c>
      <c r="H31" s="4">
        <f>1-H4</f>
        <v>0.60799999999999998</v>
      </c>
      <c r="I31" s="4">
        <f t="shared" ref="I31:N31" si="27">1-I4</f>
        <v>0.53910000000000002</v>
      </c>
      <c r="J31" s="4">
        <f t="shared" si="27"/>
        <v>0.53820000000000001</v>
      </c>
      <c r="K31" s="4">
        <f t="shared" si="27"/>
        <v>0.54089999999999994</v>
      </c>
      <c r="L31" s="4">
        <f t="shared" si="27"/>
        <v>0.52269999999999994</v>
      </c>
      <c r="M31" s="4">
        <f t="shared" si="27"/>
        <v>0.52879999999999994</v>
      </c>
      <c r="N31" s="4">
        <f t="shared" si="27"/>
        <v>0.5373</v>
      </c>
      <c r="O31" s="4">
        <f t="shared" ref="O31" si="28">1-O4</f>
        <v>0.52910000000000001</v>
      </c>
    </row>
    <row r="32" spans="1:15" ht="15" thickBot="1" x14ac:dyDescent="0.35">
      <c r="A32" t="s">
        <v>19</v>
      </c>
      <c r="B32" s="16">
        <f t="shared" ref="B32:N32" si="29">SUM(B30:B31)</f>
        <v>1</v>
      </c>
      <c r="C32" s="16">
        <f t="shared" si="29"/>
        <v>1</v>
      </c>
      <c r="D32" s="16">
        <f t="shared" si="29"/>
        <v>1</v>
      </c>
      <c r="E32" s="16">
        <f t="shared" si="29"/>
        <v>1</v>
      </c>
      <c r="F32" s="16">
        <f t="shared" si="29"/>
        <v>1</v>
      </c>
      <c r="G32" s="16">
        <f t="shared" si="29"/>
        <v>1</v>
      </c>
      <c r="H32" s="16">
        <f t="shared" si="29"/>
        <v>1</v>
      </c>
      <c r="I32" s="16">
        <f t="shared" si="29"/>
        <v>1</v>
      </c>
      <c r="J32" s="16">
        <f t="shared" si="29"/>
        <v>1</v>
      </c>
      <c r="K32" s="16">
        <f t="shared" si="29"/>
        <v>1</v>
      </c>
      <c r="L32" s="16">
        <f t="shared" si="29"/>
        <v>1</v>
      </c>
      <c r="M32" s="16">
        <f t="shared" si="29"/>
        <v>1</v>
      </c>
      <c r="N32" s="16">
        <f t="shared" si="29"/>
        <v>1</v>
      </c>
      <c r="O32" s="16">
        <f t="shared" ref="O32" si="30">SUM(O30:O31)</f>
        <v>1</v>
      </c>
    </row>
    <row r="34" spans="1:15" x14ac:dyDescent="0.3">
      <c r="A34" s="24" t="s">
        <v>36</v>
      </c>
    </row>
    <row r="35" spans="1:15" x14ac:dyDescent="0.3">
      <c r="A35" t="s">
        <v>18</v>
      </c>
      <c r="B35" s="2">
        <v>0.42</v>
      </c>
      <c r="C35" s="2">
        <v>0.42</v>
      </c>
      <c r="D35" s="2">
        <v>0.42</v>
      </c>
      <c r="E35" s="2">
        <v>0.42</v>
      </c>
      <c r="F35" s="2">
        <v>0.42</v>
      </c>
      <c r="G35" s="2">
        <v>0.4</v>
      </c>
      <c r="H35" s="2">
        <v>0.4</v>
      </c>
      <c r="I35" s="2">
        <v>0.46</v>
      </c>
      <c r="J35" s="2">
        <v>0.46300000000000002</v>
      </c>
      <c r="K35" s="2">
        <v>0.46500000000000002</v>
      </c>
      <c r="L35" s="2">
        <v>0.46500000000000002</v>
      </c>
      <c r="M35" s="2">
        <v>0.46500000000000002</v>
      </c>
      <c r="N35" s="2">
        <v>0.47</v>
      </c>
      <c r="O35" s="2">
        <v>0.47</v>
      </c>
    </row>
    <row r="36" spans="1:15" x14ac:dyDescent="0.3">
      <c r="A36" t="s">
        <v>37</v>
      </c>
      <c r="B36" s="2">
        <f t="shared" ref="B36:F36" si="31">0.49+0.09</f>
        <v>0.57999999999999996</v>
      </c>
      <c r="C36" s="2">
        <f t="shared" si="31"/>
        <v>0.57999999999999996</v>
      </c>
      <c r="D36" s="2">
        <f t="shared" si="31"/>
        <v>0.57999999999999996</v>
      </c>
      <c r="E36" s="2">
        <f t="shared" si="31"/>
        <v>0.57999999999999996</v>
      </c>
      <c r="F36" s="2">
        <f t="shared" si="31"/>
        <v>0.57999999999999996</v>
      </c>
      <c r="G36" s="2">
        <f t="shared" ref="G36:N36" si="32">G37-G35</f>
        <v>0.6</v>
      </c>
      <c r="H36" s="2">
        <f t="shared" si="32"/>
        <v>0.6</v>
      </c>
      <c r="I36" s="2">
        <f t="shared" si="32"/>
        <v>0.54</v>
      </c>
      <c r="J36" s="2">
        <f t="shared" si="32"/>
        <v>0.53699999999999992</v>
      </c>
      <c r="K36" s="2">
        <f t="shared" si="32"/>
        <v>0.53499999999999992</v>
      </c>
      <c r="L36" s="2">
        <f t="shared" si="32"/>
        <v>0.53499999999999992</v>
      </c>
      <c r="M36" s="2">
        <f t="shared" si="32"/>
        <v>0.53499999999999992</v>
      </c>
      <c r="N36" s="2">
        <f t="shared" si="32"/>
        <v>0.53</v>
      </c>
      <c r="O36" s="2">
        <f t="shared" ref="O36" si="33">O37-O35</f>
        <v>0.53</v>
      </c>
    </row>
    <row r="37" spans="1:15" ht="15" thickBot="1" x14ac:dyDescent="0.35">
      <c r="A37" t="s">
        <v>19</v>
      </c>
      <c r="B37" s="16">
        <v>1</v>
      </c>
      <c r="C37" s="16">
        <v>1</v>
      </c>
      <c r="D37" s="16">
        <v>1</v>
      </c>
      <c r="E37" s="16">
        <v>1</v>
      </c>
      <c r="F37" s="16">
        <v>1</v>
      </c>
      <c r="G37" s="16">
        <v>1</v>
      </c>
      <c r="H37" s="16">
        <v>1</v>
      </c>
      <c r="I37" s="16">
        <v>1</v>
      </c>
      <c r="J37" s="16">
        <v>1</v>
      </c>
      <c r="K37" s="16">
        <v>1</v>
      </c>
      <c r="L37" s="16">
        <v>1</v>
      </c>
      <c r="M37" s="16">
        <v>1</v>
      </c>
      <c r="N37" s="16">
        <v>1</v>
      </c>
      <c r="O37" s="16">
        <v>1</v>
      </c>
    </row>
    <row r="39" spans="1:15" x14ac:dyDescent="0.3">
      <c r="A39" s="24" t="s">
        <v>38</v>
      </c>
    </row>
    <row r="40" spans="1:15" x14ac:dyDescent="0.3">
      <c r="A40" t="s">
        <v>39</v>
      </c>
    </row>
    <row r="41" spans="1:15" x14ac:dyDescent="0.3">
      <c r="A41" t="s">
        <v>41</v>
      </c>
    </row>
    <row r="42" spans="1:15" x14ac:dyDescent="0.3">
      <c r="A42" t="s">
        <v>40</v>
      </c>
    </row>
    <row r="43" spans="1:15" ht="33" customHeight="1" x14ac:dyDescent="0.3">
      <c r="A43" s="25" t="s">
        <v>42</v>
      </c>
      <c r="B43" s="25"/>
      <c r="C43" s="25"/>
      <c r="D43" s="25"/>
      <c r="E43" s="25"/>
      <c r="F43" s="25"/>
      <c r="G43" s="25"/>
      <c r="H43" s="25"/>
      <c r="I43" s="25"/>
      <c r="J43" s="25"/>
      <c r="K43" s="25"/>
      <c r="L43" s="25"/>
      <c r="M43" s="25"/>
      <c r="N43" s="25"/>
    </row>
  </sheetData>
  <mergeCells count="1">
    <mergeCell ref="A43:N43"/>
  </mergeCells>
  <printOptions gridLines="1"/>
  <pageMargins left="0.45" right="0.2" top="0.75" bottom="0.75" header="0.3" footer="0.3"/>
  <pageSetup scale="70" orientation="landscape" r:id="rId1"/>
  <headerFooter>
    <oddFooter>&amp;LAvista
&amp;F&amp;RPage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activeCell="B1" sqref="B1:H1048576"/>
    </sheetView>
  </sheetViews>
  <sheetFormatPr defaultRowHeight="14.4" x14ac:dyDescent="0.3"/>
  <cols>
    <col min="1" max="1" width="28.33203125" bestFit="1" customWidth="1"/>
    <col min="2" max="8" width="14.33203125" bestFit="1" customWidth="1"/>
  </cols>
  <sheetData>
    <row r="1" spans="1:8" x14ac:dyDescent="0.3">
      <c r="B1" s="17">
        <v>2000</v>
      </c>
      <c r="C1" s="17">
        <v>2001</v>
      </c>
      <c r="D1" s="17">
        <v>2002</v>
      </c>
      <c r="E1" s="17">
        <v>2003</v>
      </c>
      <c r="F1" s="17">
        <v>2004</v>
      </c>
      <c r="G1" s="17">
        <v>2005</v>
      </c>
      <c r="H1" s="17">
        <v>2006</v>
      </c>
    </row>
    <row r="4" spans="1:8" x14ac:dyDescent="0.3">
      <c r="A4" t="s">
        <v>24</v>
      </c>
    </row>
    <row r="5" spans="1:8" x14ac:dyDescent="0.3">
      <c r="A5" s="21" t="s">
        <v>21</v>
      </c>
      <c r="B5" s="1">
        <v>610740598</v>
      </c>
      <c r="C5" s="1">
        <v>617737209</v>
      </c>
      <c r="D5" s="1">
        <v>623091720</v>
      </c>
      <c r="E5" s="1">
        <v>626787347</v>
      </c>
      <c r="F5" s="1">
        <v>629055981</v>
      </c>
      <c r="G5" s="1">
        <v>631083752</v>
      </c>
      <c r="H5" s="1">
        <v>722039406</v>
      </c>
    </row>
    <row r="6" spans="1:8" x14ac:dyDescent="0.3">
      <c r="A6" s="21" t="s">
        <v>26</v>
      </c>
      <c r="B6" s="1"/>
      <c r="C6" s="1"/>
      <c r="D6" s="1"/>
      <c r="E6" s="1"/>
      <c r="F6" s="1"/>
      <c r="G6" s="1"/>
      <c r="H6" s="1"/>
    </row>
    <row r="7" spans="1:8" x14ac:dyDescent="0.3">
      <c r="A7" s="21" t="s">
        <v>27</v>
      </c>
      <c r="B7" s="1">
        <v>0</v>
      </c>
      <c r="C7" s="1">
        <v>0</v>
      </c>
      <c r="D7" s="1">
        <v>-279539</v>
      </c>
      <c r="E7" s="1">
        <v>-361578</v>
      </c>
      <c r="F7" s="1">
        <v>-517015</v>
      </c>
      <c r="G7" s="1">
        <v>-866039</v>
      </c>
      <c r="H7" s="1">
        <v>-2069227</v>
      </c>
    </row>
    <row r="8" spans="1:8" x14ac:dyDescent="0.3">
      <c r="A8" s="21" t="s">
        <v>28</v>
      </c>
      <c r="B8" s="1">
        <v>0</v>
      </c>
      <c r="C8" s="1">
        <v>0</v>
      </c>
      <c r="D8" s="1"/>
      <c r="E8" s="1"/>
      <c r="F8" s="1"/>
      <c r="G8" s="1"/>
      <c r="H8" s="1">
        <v>-3092121.02</v>
      </c>
    </row>
    <row r="9" spans="1:8" x14ac:dyDescent="0.3">
      <c r="A9" s="21" t="s">
        <v>29</v>
      </c>
      <c r="B9" s="1">
        <v>2089390.66</v>
      </c>
      <c r="C9" s="1">
        <v>2089390.66</v>
      </c>
      <c r="D9" s="1">
        <v>2089390.66</v>
      </c>
      <c r="E9" s="1">
        <v>1334004.6599999999</v>
      </c>
      <c r="F9" s="1">
        <v>1334004.6599999999</v>
      </c>
      <c r="G9" s="1">
        <v>1334004.6599999999</v>
      </c>
      <c r="H9" s="1">
        <v>1334004.6599999999</v>
      </c>
    </row>
    <row r="10" spans="1:8" x14ac:dyDescent="0.3">
      <c r="A10" s="21" t="s">
        <v>22</v>
      </c>
      <c r="B10" s="1">
        <v>132941919</v>
      </c>
      <c r="C10" s="1">
        <v>134184776</v>
      </c>
      <c r="D10" s="1">
        <v>125693870</v>
      </c>
      <c r="E10" s="1">
        <v>145877751</v>
      </c>
      <c r="F10" s="1">
        <v>155853981</v>
      </c>
      <c r="G10" s="1">
        <v>173828813</v>
      </c>
      <c r="H10" s="1">
        <v>219191370</v>
      </c>
    </row>
    <row r="11" spans="1:8" x14ac:dyDescent="0.3">
      <c r="A11" s="21" t="s">
        <v>23</v>
      </c>
      <c r="B11" s="1">
        <v>361836801</v>
      </c>
      <c r="C11" s="1">
        <v>350746583</v>
      </c>
      <c r="D11" s="1">
        <v>256737740</v>
      </c>
      <c r="E11" s="1">
        <v>255904487</v>
      </c>
      <c r="F11" s="1">
        <v>257247706</v>
      </c>
      <c r="G11" s="1">
        <v>237737798</v>
      </c>
      <c r="H11" s="1">
        <v>247190561</v>
      </c>
    </row>
    <row r="12" spans="1:8" ht="15" thickBot="1" x14ac:dyDescent="0.35">
      <c r="A12" s="21" t="s">
        <v>25</v>
      </c>
      <c r="B12" s="23">
        <f t="shared" ref="B12:G12" si="0">B5-B7-B8-B9+B10-B11</f>
        <v>379756325.34000003</v>
      </c>
      <c r="C12" s="23">
        <f t="shared" si="0"/>
        <v>399086011.34000003</v>
      </c>
      <c r="D12" s="23">
        <f t="shared" si="0"/>
        <v>490237998.34000003</v>
      </c>
      <c r="E12" s="23">
        <f t="shared" si="0"/>
        <v>515788184.34000003</v>
      </c>
      <c r="F12" s="23">
        <f t="shared" si="0"/>
        <v>526845266.34000003</v>
      </c>
      <c r="G12" s="23">
        <f t="shared" si="0"/>
        <v>566706801.34000003</v>
      </c>
      <c r="H12" s="23">
        <f>H5-H7-H8-H9+H10-H11</f>
        <v>697867558.36000001</v>
      </c>
    </row>
    <row r="13" spans="1:8" x14ac:dyDescent="0.3">
      <c r="B13" s="22"/>
      <c r="C13" s="22"/>
      <c r="D13" s="22"/>
      <c r="E13" s="22"/>
      <c r="F13" s="22"/>
      <c r="G13" s="22"/>
      <c r="H13" s="22"/>
    </row>
    <row r="14" spans="1:8" x14ac:dyDescent="0.3">
      <c r="B14" s="22"/>
      <c r="C14" s="22"/>
      <c r="D14" s="22"/>
      <c r="E14" s="22"/>
      <c r="F14" s="22"/>
      <c r="G14" s="22"/>
      <c r="H14" s="22"/>
    </row>
    <row r="15" spans="1:8" x14ac:dyDescent="0.3">
      <c r="A15" s="21" t="s">
        <v>30</v>
      </c>
      <c r="B15" s="22"/>
      <c r="C15" s="22"/>
      <c r="D15" s="22"/>
      <c r="E15" s="22"/>
      <c r="F15" s="22"/>
      <c r="G15" s="22"/>
      <c r="H15" s="22"/>
    </row>
    <row r="16" spans="1:8" x14ac:dyDescent="0.3">
      <c r="A16" s="21" t="s">
        <v>31</v>
      </c>
      <c r="B16" s="1">
        <v>699309839</v>
      </c>
      <c r="C16" s="1">
        <v>646843355</v>
      </c>
      <c r="D16" s="1">
        <v>687006674</v>
      </c>
      <c r="E16" s="1">
        <v>730256134</v>
      </c>
      <c r="F16" s="1">
        <v>755304719</v>
      </c>
      <c r="G16" s="1">
        <v>810771234</v>
      </c>
      <c r="H16" s="1">
        <v>869588578</v>
      </c>
    </row>
    <row r="17" spans="1:8" x14ac:dyDescent="0.3">
      <c r="A17" s="21" t="s">
        <v>32</v>
      </c>
      <c r="B17" s="1">
        <v>374591358</v>
      </c>
      <c r="C17" s="1">
        <v>368629518</v>
      </c>
      <c r="D17" s="1">
        <v>395799521</v>
      </c>
      <c r="E17" s="1">
        <v>404964936</v>
      </c>
      <c r="F17" s="1">
        <v>422129508</v>
      </c>
      <c r="G17" s="1">
        <v>448378967</v>
      </c>
      <c r="H17" s="1">
        <v>473566409</v>
      </c>
    </row>
    <row r="18" spans="1:8" x14ac:dyDescent="0.3">
      <c r="A18" s="21" t="s">
        <v>33</v>
      </c>
      <c r="B18" s="1">
        <v>132088794</v>
      </c>
      <c r="C18" s="1">
        <v>136425294</v>
      </c>
      <c r="D18" s="1">
        <v>137163614</v>
      </c>
      <c r="E18" s="1">
        <v>137373701</v>
      </c>
      <c r="F18" s="1">
        <v>134579367</v>
      </c>
      <c r="G18" s="1">
        <v>136530674</v>
      </c>
      <c r="H18" s="1">
        <v>145589249</v>
      </c>
    </row>
    <row r="19" spans="1:8" x14ac:dyDescent="0.3">
      <c r="A19" s="21" t="s">
        <v>34</v>
      </c>
      <c r="B19" s="1">
        <v>61839183</v>
      </c>
      <c r="C19" s="1">
        <v>63297754</v>
      </c>
      <c r="D19" s="1">
        <v>63145090</v>
      </c>
      <c r="E19" s="1">
        <v>63012806</v>
      </c>
      <c r="F19" s="1">
        <v>61957785</v>
      </c>
      <c r="G19" s="1">
        <v>62992467</v>
      </c>
      <c r="H19" s="1">
        <v>67905832</v>
      </c>
    </row>
    <row r="20" spans="1:8" x14ac:dyDescent="0.3">
      <c r="A20" s="21" t="s">
        <v>35</v>
      </c>
      <c r="B20" s="1">
        <v>77069877</v>
      </c>
      <c r="C20" s="1">
        <v>79030226</v>
      </c>
      <c r="D20" s="1">
        <v>78403613</v>
      </c>
      <c r="E20" s="1">
        <v>79244202</v>
      </c>
      <c r="F20" s="1">
        <v>75409666</v>
      </c>
      <c r="G20" s="1">
        <v>69873986</v>
      </c>
      <c r="H20" s="1">
        <v>79030462</v>
      </c>
    </row>
    <row r="21" spans="1:8" ht="15" thickBot="1" x14ac:dyDescent="0.35">
      <c r="B21" s="23">
        <f>SUM(B16:B20)</f>
        <v>1344899051</v>
      </c>
      <c r="C21" s="23">
        <f t="shared" ref="C21:H21" si="1">SUM(C16:C20)</f>
        <v>1294226147</v>
      </c>
      <c r="D21" s="23">
        <f t="shared" si="1"/>
        <v>1361518512</v>
      </c>
      <c r="E21" s="23">
        <f t="shared" si="1"/>
        <v>1414851779</v>
      </c>
      <c r="F21" s="23">
        <f t="shared" si="1"/>
        <v>1449381045</v>
      </c>
      <c r="G21" s="23">
        <f t="shared" si="1"/>
        <v>1528547328</v>
      </c>
      <c r="H21" s="23">
        <f t="shared" si="1"/>
        <v>1635680530</v>
      </c>
    </row>
    <row r="22" spans="1:8" x14ac:dyDescent="0.3">
      <c r="B22" s="22"/>
      <c r="C22" s="22"/>
      <c r="D22" s="22"/>
      <c r="E22" s="22"/>
      <c r="F22" s="22"/>
      <c r="G22" s="22"/>
      <c r="H22"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07E237-BBEE-457C-B0DB-CA9A77685851}"/>
</file>

<file path=customXml/itemProps2.xml><?xml version="1.0" encoding="utf-8"?>
<ds:datastoreItem xmlns:ds="http://schemas.openxmlformats.org/officeDocument/2006/customXml" ds:itemID="{A3AA54D4-2813-472C-BFBE-49ECD7F71B15}"/>
</file>

<file path=customXml/itemProps3.xml><?xml version="1.0" encoding="utf-8"?>
<ds:datastoreItem xmlns:ds="http://schemas.openxmlformats.org/officeDocument/2006/customXml" ds:itemID="{E3C11D41-AB49-4464-B782-D92BB1D4F359}"/>
</file>

<file path=customXml/itemProps4.xml><?xml version="1.0" encoding="utf-8"?>
<ds:datastoreItem xmlns:ds="http://schemas.openxmlformats.org/officeDocument/2006/customXml" ds:itemID="{437D3372-698B-4769-A185-F4E714F7EC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Actual</vt:lpstr>
      <vt:lpstr>Sheet1</vt:lpstr>
      <vt:lpstr>Actual!Print_Area</vt:lpstr>
      <vt:lpstr>Actual!Print_Titles</vt:lpstr>
    </vt:vector>
  </TitlesOfParts>
  <Company>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Andrews</dc:creator>
  <cp:lastModifiedBy>Mak, Chanda (ATG)</cp:lastModifiedBy>
  <cp:lastPrinted>2015-07-17T20:15:24Z</cp:lastPrinted>
  <dcterms:created xsi:type="dcterms:W3CDTF">2011-06-09T16:58:18Z</dcterms:created>
  <dcterms:modified xsi:type="dcterms:W3CDTF">2015-07-17T20:16:21Z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