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customProperty2.bin" ContentType="application/vnd.openxmlformats-officedocument.spreadsheetml.customProperty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sestdpt2\RPL\GrpRevnu\PUBLIC\# 2022 GRC\Original Filing\RevReq-COS-Rate Years Exh\"/>
    </mc:Choice>
  </mc:AlternateContent>
  <bookViews>
    <workbookView xWindow="-105" yWindow="345" windowWidth="23250" windowHeight="12570" tabRatio="931"/>
  </bookViews>
  <sheets>
    <sheet name="Table of Contents" sheetId="324" r:id="rId1"/>
    <sheet name="Exhibit BDJ-10, Page 1" sheetId="120" r:id="rId2"/>
    <sheet name="Exhibit BDJ-10, Page 2" sheetId="189" r:id="rId3"/>
    <sheet name="Exhibit BDJ-10, Pages 3-5" sheetId="185" r:id="rId4"/>
  </sheets>
  <calcPr calcId="162913"/>
</workbook>
</file>

<file path=xl/calcChain.xml><?xml version="1.0" encoding="utf-8"?>
<calcChain xmlns="http://schemas.openxmlformats.org/spreadsheetml/2006/main">
  <c r="AN26" i="185" l="1"/>
  <c r="AN22" i="185"/>
  <c r="AN18" i="185"/>
  <c r="AN14" i="185"/>
  <c r="AN10" i="185"/>
  <c r="U26" i="185"/>
  <c r="U22" i="185"/>
  <c r="U18" i="185"/>
  <c r="U14" i="185"/>
  <c r="U10" i="185"/>
  <c r="A2" i="324"/>
  <c r="A3" i="324"/>
  <c r="A1" i="324"/>
  <c r="AQ44" i="185" l="1"/>
  <c r="X48" i="185"/>
  <c r="AQ48" i="185" s="1"/>
  <c r="X44" i="185"/>
  <c r="X40" i="185"/>
  <c r="AQ40" i="185" s="1"/>
  <c r="X36" i="185"/>
  <c r="AQ36" i="185" s="1"/>
  <c r="X32" i="185"/>
  <c r="AQ32" i="185" s="1"/>
  <c r="C70" i="189" l="1"/>
  <c r="C45" i="189"/>
  <c r="C20" i="189"/>
  <c r="C68" i="120"/>
  <c r="C44" i="120"/>
  <c r="C20" i="120"/>
  <c r="AO11" i="185" l="1"/>
  <c r="AM5" i="185"/>
  <c r="T5" i="185"/>
  <c r="W11" i="185"/>
  <c r="AP11" i="185" s="1"/>
  <c r="V11" i="185"/>
  <c r="W32" i="185"/>
  <c r="AP32" i="185" s="1"/>
  <c r="C37" i="189"/>
  <c r="C36" i="189"/>
  <c r="C42" i="189"/>
  <c r="C62" i="189" s="1"/>
  <c r="C41" i="189"/>
  <c r="C66" i="189" s="1"/>
  <c r="C61" i="189" l="1"/>
  <c r="C67" i="189"/>
  <c r="A55" i="189" l="1"/>
  <c r="A53" i="189"/>
  <c r="A30" i="189"/>
  <c r="A28" i="189"/>
  <c r="A29" i="189"/>
  <c r="A54" i="189" s="1"/>
  <c r="A26" i="189"/>
  <c r="A51" i="189" s="1"/>
  <c r="A61" i="189"/>
  <c r="A36" i="189"/>
  <c r="C59" i="120"/>
  <c r="C60" i="120"/>
  <c r="C64" i="120" s="1"/>
  <c r="C65" i="120" s="1"/>
  <c r="A52" i="120"/>
  <c r="A49" i="120"/>
  <c r="C40" i="120"/>
  <c r="C41" i="120"/>
  <c r="A59" i="120"/>
  <c r="C35" i="120"/>
  <c r="C36" i="120" s="1"/>
  <c r="A27" i="120"/>
  <c r="A51" i="120" s="1"/>
  <c r="A28" i="120"/>
  <c r="A25" i="120"/>
  <c r="A26" i="120"/>
  <c r="A50" i="120" s="1"/>
  <c r="A35" i="120"/>
  <c r="A36" i="120" s="1"/>
  <c r="A37" i="120" s="1"/>
  <c r="A38" i="120" s="1"/>
  <c r="A39" i="120" s="1"/>
  <c r="A40" i="120" s="1"/>
  <c r="A62" i="189" l="1"/>
  <c r="A63" i="189" s="1"/>
  <c r="A64" i="189" s="1"/>
  <c r="A65" i="189" s="1"/>
  <c r="A66" i="189" s="1"/>
  <c r="C63" i="189"/>
  <c r="A37" i="189"/>
  <c r="A38" i="189" s="1"/>
  <c r="A39" i="189" s="1"/>
  <c r="A40" i="189" s="1"/>
  <c r="A41" i="189" s="1"/>
  <c r="A42" i="189" s="1"/>
  <c r="A43" i="189" s="1"/>
  <c r="A44" i="189" s="1"/>
  <c r="A45" i="189" s="1"/>
  <c r="C38" i="189"/>
  <c r="A67" i="189"/>
  <c r="A68" i="189" s="1"/>
  <c r="A69" i="189" s="1"/>
  <c r="A70" i="189" s="1"/>
  <c r="A60" i="120"/>
  <c r="A61" i="120" s="1"/>
  <c r="A62" i="120" s="1"/>
  <c r="A63" i="120" s="1"/>
  <c r="A64" i="120" s="1"/>
  <c r="A41" i="120"/>
  <c r="A42" i="120" s="1"/>
  <c r="A43" i="120" s="1"/>
  <c r="A44" i="120" s="1"/>
  <c r="A45" i="120" s="1"/>
  <c r="C37" i="120"/>
  <c r="C43" i="189" l="1"/>
  <c r="C68" i="189"/>
  <c r="C42" i="120"/>
  <c r="A65" i="120"/>
  <c r="A66" i="120" s="1"/>
  <c r="A67" i="120" s="1"/>
  <c r="A68" i="120" s="1"/>
  <c r="A69" i="120" s="1"/>
  <c r="C61" i="120"/>
  <c r="C66" i="120" l="1"/>
  <c r="C17" i="120" l="1"/>
  <c r="H62" i="189" l="1"/>
  <c r="I62" i="189"/>
  <c r="E62" i="189"/>
  <c r="F62" i="189"/>
  <c r="AP48" i="185"/>
  <c r="AN47" i="185"/>
  <c r="AP44" i="185"/>
  <c r="AN43" i="185"/>
  <c r="AP40" i="185"/>
  <c r="AN39" i="185"/>
  <c r="AP36" i="185"/>
  <c r="AN35" i="185"/>
  <c r="AN31" i="185"/>
  <c r="AP27" i="185"/>
  <c r="AO27" i="185"/>
  <c r="AP23" i="185"/>
  <c r="AO23" i="185"/>
  <c r="AP19" i="185"/>
  <c r="AO19" i="185"/>
  <c r="AP15" i="185"/>
  <c r="AO15" i="185"/>
  <c r="AM10" i="185"/>
  <c r="AM11" i="185" s="1"/>
  <c r="AM12" i="185" s="1"/>
  <c r="A5" i="185"/>
  <c r="A2" i="185"/>
  <c r="T2" i="185" s="1"/>
  <c r="AM2" i="185" s="1"/>
  <c r="W48" i="185"/>
  <c r="U47" i="185"/>
  <c r="W44" i="185"/>
  <c r="U43" i="185"/>
  <c r="W40" i="185"/>
  <c r="U39" i="185"/>
  <c r="W36" i="185"/>
  <c r="U35" i="185"/>
  <c r="U31" i="185"/>
  <c r="W27" i="185"/>
  <c r="V27" i="185"/>
  <c r="W23" i="185"/>
  <c r="V23" i="185"/>
  <c r="W19" i="185"/>
  <c r="V19" i="185"/>
  <c r="W15" i="185"/>
  <c r="V15" i="185"/>
  <c r="T10" i="185"/>
  <c r="T11" i="185" s="1"/>
  <c r="T12" i="185" s="1"/>
  <c r="AM13" i="185" l="1"/>
  <c r="AM14" i="185" s="1"/>
  <c r="AM15" i="185" s="1"/>
  <c r="AM16" i="185" s="1"/>
  <c r="T13" i="185"/>
  <c r="T14" i="185" s="1"/>
  <c r="T15" i="185" s="1"/>
  <c r="T16" i="185" s="1"/>
  <c r="AM17" i="185" l="1"/>
  <c r="AM18" i="185" s="1"/>
  <c r="AM19" i="185" s="1"/>
  <c r="AM20" i="185" s="1"/>
  <c r="T17" i="185"/>
  <c r="T18" i="185" s="1"/>
  <c r="T19" i="185" s="1"/>
  <c r="T20" i="185" s="1"/>
  <c r="AM21" i="185" l="1"/>
  <c r="AM22" i="185" s="1"/>
  <c r="AM23" i="185" s="1"/>
  <c r="AM24" i="185" s="1"/>
  <c r="T21" i="185"/>
  <c r="T22" i="185" s="1"/>
  <c r="T23" i="185" s="1"/>
  <c r="T24" i="185" s="1"/>
  <c r="AM25" i="185" l="1"/>
  <c r="AM26" i="185" s="1"/>
  <c r="AM27" i="185" s="1"/>
  <c r="AM28" i="185" s="1"/>
  <c r="T25" i="185"/>
  <c r="T26" i="185" s="1"/>
  <c r="T27" i="185" s="1"/>
  <c r="T28" i="185" s="1"/>
  <c r="AM29" i="185" l="1"/>
  <c r="AM30" i="185" s="1"/>
  <c r="AM31" i="185" s="1"/>
  <c r="AM32" i="185" s="1"/>
  <c r="T29" i="185"/>
  <c r="T30" i="185" s="1"/>
  <c r="T31" i="185" s="1"/>
  <c r="T32" i="185" s="1"/>
  <c r="AM33" i="185" l="1"/>
  <c r="AM34" i="185" s="1"/>
  <c r="AM35" i="185" s="1"/>
  <c r="AM36" i="185" s="1"/>
  <c r="AP33" i="185"/>
  <c r="T33" i="185"/>
  <c r="T34" i="185" s="1"/>
  <c r="T35" i="185" s="1"/>
  <c r="T36" i="185" s="1"/>
  <c r="W33" i="185"/>
  <c r="AM37" i="185" l="1"/>
  <c r="AM38" i="185" s="1"/>
  <c r="AM39" i="185" s="1"/>
  <c r="AM40" i="185" s="1"/>
  <c r="AP37" i="185"/>
  <c r="T37" i="185"/>
  <c r="T38" i="185" s="1"/>
  <c r="T39" i="185" s="1"/>
  <c r="T40" i="185" s="1"/>
  <c r="W37" i="185"/>
  <c r="AM41" i="185" l="1"/>
  <c r="AM42" i="185" s="1"/>
  <c r="AM43" i="185" s="1"/>
  <c r="AM44" i="185" s="1"/>
  <c r="AP41" i="185"/>
  <c r="T41" i="185"/>
  <c r="T42" i="185" s="1"/>
  <c r="T43" i="185" s="1"/>
  <c r="T44" i="185" s="1"/>
  <c r="W41" i="185"/>
  <c r="AM45" i="185" l="1"/>
  <c r="AM46" i="185" s="1"/>
  <c r="AM47" i="185" s="1"/>
  <c r="AM48" i="185" s="1"/>
  <c r="AP45" i="185"/>
  <c r="T45" i="185"/>
  <c r="T46" i="185" s="1"/>
  <c r="T47" i="185" s="1"/>
  <c r="T48" i="185" s="1"/>
  <c r="W45" i="185"/>
  <c r="AM49" i="185" l="1"/>
  <c r="AP49" i="185"/>
  <c r="T49" i="185"/>
  <c r="W49" i="185"/>
  <c r="E37" i="189" l="1"/>
  <c r="G37" i="189"/>
  <c r="F37" i="189"/>
  <c r="H37" i="189"/>
  <c r="I37" i="189"/>
  <c r="AK27" i="185" l="1"/>
  <c r="AK23" i="185"/>
  <c r="AK15" i="185"/>
  <c r="AK19" i="185"/>
  <c r="AK11" i="185"/>
  <c r="G62" i="189"/>
  <c r="BD15" i="185"/>
  <c r="BD27" i="185"/>
  <c r="BD23" i="185"/>
  <c r="BD19" i="185"/>
  <c r="BD11" i="185"/>
  <c r="AT12" i="185" l="1"/>
  <c r="AX12" i="185"/>
  <c r="BB12" i="185"/>
  <c r="BA12" i="185"/>
  <c r="AS12" i="185"/>
  <c r="AW12" i="185"/>
  <c r="BC12" i="185"/>
  <c r="AZ12" i="185"/>
  <c r="AY12" i="185"/>
  <c r="AV12" i="185"/>
  <c r="AU12" i="185"/>
  <c r="AR28" i="185"/>
  <c r="AT28" i="185"/>
  <c r="AX28" i="185"/>
  <c r="BB28" i="185"/>
  <c r="AW28" i="185"/>
  <c r="AU28" i="185"/>
  <c r="AY28" i="185"/>
  <c r="BC28" i="185"/>
  <c r="AS28" i="185"/>
  <c r="BA28" i="185"/>
  <c r="AZ28" i="185"/>
  <c r="AV28" i="185"/>
  <c r="AR16" i="185"/>
  <c r="AV16" i="185"/>
  <c r="AZ16" i="185"/>
  <c r="AU16" i="185"/>
  <c r="AY16" i="185"/>
  <c r="BC16" i="185"/>
  <c r="AS16" i="185"/>
  <c r="AX16" i="185"/>
  <c r="BA16" i="185"/>
  <c r="AW16" i="185"/>
  <c r="AT16" i="185"/>
  <c r="BB16" i="185"/>
  <c r="AR20" i="185"/>
  <c r="AT20" i="185"/>
  <c r="AX20" i="185"/>
  <c r="BB20" i="185"/>
  <c r="AU20" i="185"/>
  <c r="AY20" i="185"/>
  <c r="BC20" i="185"/>
  <c r="AS20" i="185"/>
  <c r="AW20" i="185"/>
  <c r="BA20" i="185"/>
  <c r="AV20" i="185"/>
  <c r="AZ20" i="185"/>
  <c r="AR24" i="185"/>
  <c r="AV24" i="185"/>
  <c r="AZ24" i="185"/>
  <c r="AY24" i="185"/>
  <c r="AS24" i="185"/>
  <c r="AW24" i="185"/>
  <c r="BA24" i="185"/>
  <c r="AU24" i="185"/>
  <c r="BC24" i="185"/>
  <c r="AT24" i="185"/>
  <c r="AX24" i="185"/>
  <c r="BB24" i="185"/>
  <c r="Y20" i="185"/>
  <c r="AA20" i="185"/>
  <c r="AE20" i="185"/>
  <c r="AI20" i="185"/>
  <c r="AB20" i="185"/>
  <c r="AF20" i="185"/>
  <c r="AJ20" i="185"/>
  <c r="Z20" i="185"/>
  <c r="AD20" i="185"/>
  <c r="AH20" i="185"/>
  <c r="AC20" i="185"/>
  <c r="AG20" i="185"/>
  <c r="Y16" i="185"/>
  <c r="AC16" i="185"/>
  <c r="AG16" i="185"/>
  <c r="AB16" i="185"/>
  <c r="Z16" i="185"/>
  <c r="AD16" i="185"/>
  <c r="AH16" i="185"/>
  <c r="AF16" i="185"/>
  <c r="AJ16" i="185"/>
  <c r="AE16" i="185"/>
  <c r="AA16" i="185"/>
  <c r="AI16" i="185"/>
  <c r="Y24" i="185"/>
  <c r="AC24" i="185"/>
  <c r="AG24" i="185"/>
  <c r="AF24" i="185"/>
  <c r="Z24" i="185"/>
  <c r="AD24" i="185"/>
  <c r="AH24" i="185"/>
  <c r="AB24" i="185"/>
  <c r="AJ24" i="185"/>
  <c r="AA24" i="185"/>
  <c r="AE24" i="185"/>
  <c r="AI24" i="185"/>
  <c r="AA12" i="185"/>
  <c r="AE12" i="185"/>
  <c r="AI12" i="185"/>
  <c r="AH12" i="185"/>
  <c r="AB12" i="185"/>
  <c r="AF12" i="185"/>
  <c r="AJ12" i="185"/>
  <c r="Z12" i="185"/>
  <c r="AD12" i="185"/>
  <c r="AG12" i="185"/>
  <c r="AC12" i="185"/>
  <c r="AA28" i="185"/>
  <c r="AE28" i="185"/>
  <c r="AI28" i="185"/>
  <c r="AH28" i="185"/>
  <c r="AB28" i="185"/>
  <c r="AF28" i="185"/>
  <c r="AJ28" i="185"/>
  <c r="AD28" i="185"/>
  <c r="Y28" i="185"/>
  <c r="Z28" i="185"/>
  <c r="AC28" i="185"/>
  <c r="AG28" i="185"/>
  <c r="AR12" i="185"/>
  <c r="Y12" i="185"/>
  <c r="C12" i="120" l="1"/>
  <c r="F11" i="120"/>
  <c r="F12" i="120"/>
  <c r="A10" i="185" l="1"/>
  <c r="A11" i="189"/>
  <c r="A12" i="189" s="1"/>
  <c r="A13" i="189" s="1"/>
  <c r="A14" i="189" s="1"/>
  <c r="A15" i="189" s="1"/>
  <c r="A16" i="189" s="1"/>
  <c r="A11" i="120"/>
  <c r="A12" i="120" s="1"/>
  <c r="A13" i="120" s="1"/>
  <c r="A14" i="120" s="1"/>
  <c r="A15" i="120" s="1"/>
  <c r="A16" i="120" s="1"/>
  <c r="A17" i="189" l="1"/>
  <c r="A18" i="189" s="1"/>
  <c r="A19" i="189" s="1"/>
  <c r="A20" i="189" s="1"/>
  <c r="C18" i="189"/>
  <c r="A17" i="120"/>
  <c r="A18" i="120" s="1"/>
  <c r="A19" i="120" s="1"/>
  <c r="A20" i="120" s="1"/>
  <c r="A21" i="120" s="1"/>
  <c r="C18" i="120" l="1"/>
  <c r="A5" i="189" l="1"/>
  <c r="B43" i="185" l="1"/>
  <c r="D44" i="185"/>
  <c r="A2" i="189" l="1"/>
  <c r="A27" i="189" s="1"/>
  <c r="A52" i="189" s="1"/>
  <c r="D27" i="185" l="1"/>
  <c r="D23" i="185"/>
  <c r="D19" i="185"/>
  <c r="D15" i="185"/>
  <c r="C27" i="185" l="1"/>
  <c r="C23" i="185"/>
  <c r="C13" i="189" l="1"/>
  <c r="D48" i="185" l="1"/>
  <c r="B47" i="185"/>
  <c r="D40" i="185"/>
  <c r="B39" i="185"/>
  <c r="D36" i="185"/>
  <c r="B35" i="185"/>
  <c r="B31" i="185"/>
  <c r="R19" i="185"/>
  <c r="C19" i="185"/>
  <c r="C15" i="185"/>
  <c r="A11" i="185"/>
  <c r="A12" i="185" s="1"/>
  <c r="H20" i="185" l="1"/>
  <c r="L20" i="185"/>
  <c r="P20" i="185"/>
  <c r="G20" i="185"/>
  <c r="K20" i="185"/>
  <c r="O20" i="185"/>
  <c r="J20" i="185"/>
  <c r="N20" i="185"/>
  <c r="Q20" i="185"/>
  <c r="M20" i="185"/>
  <c r="I20" i="185"/>
  <c r="AK20" i="185"/>
  <c r="F20" i="185"/>
  <c r="R15" i="185"/>
  <c r="R23" i="185"/>
  <c r="A13" i="185"/>
  <c r="A14" i="185" s="1"/>
  <c r="A15" i="185" s="1"/>
  <c r="A16" i="185" s="1"/>
  <c r="R27" i="185"/>
  <c r="R11" i="185"/>
  <c r="J24" i="185" l="1"/>
  <c r="N24" i="185"/>
  <c r="I24" i="185"/>
  <c r="M24" i="185"/>
  <c r="Q24" i="185"/>
  <c r="L24" i="185"/>
  <c r="G24" i="185"/>
  <c r="H24" i="185"/>
  <c r="P24" i="185"/>
  <c r="O24" i="185"/>
  <c r="K24" i="185"/>
  <c r="H12" i="185"/>
  <c r="L12" i="185"/>
  <c r="P12" i="185"/>
  <c r="G12" i="185"/>
  <c r="O12" i="185"/>
  <c r="K12" i="185"/>
  <c r="I12" i="185"/>
  <c r="M12" i="185"/>
  <c r="Q12" i="185"/>
  <c r="N12" i="185"/>
  <c r="J12" i="185"/>
  <c r="J16" i="185"/>
  <c r="N16" i="185"/>
  <c r="M16" i="185"/>
  <c r="Q16" i="185"/>
  <c r="I16" i="185"/>
  <c r="P16" i="185"/>
  <c r="H16" i="185"/>
  <c r="K16" i="185"/>
  <c r="O16" i="185"/>
  <c r="L16" i="185"/>
  <c r="G16" i="185"/>
  <c r="H28" i="185"/>
  <c r="L28" i="185"/>
  <c r="P28" i="185"/>
  <c r="K28" i="185"/>
  <c r="G28" i="185"/>
  <c r="O28" i="185"/>
  <c r="J28" i="185"/>
  <c r="I28" i="185"/>
  <c r="N28" i="185"/>
  <c r="M28" i="185"/>
  <c r="Q28" i="185"/>
  <c r="BD20" i="185"/>
  <c r="F16" i="185"/>
  <c r="F24" i="185"/>
  <c r="F12" i="185"/>
  <c r="R20" i="185"/>
  <c r="F28" i="185"/>
  <c r="A17" i="185"/>
  <c r="A18" i="185" s="1"/>
  <c r="A19" i="185" s="1"/>
  <c r="A20" i="185" s="1"/>
  <c r="AK28" i="185" l="1"/>
  <c r="AK16" i="185"/>
  <c r="AK24" i="185"/>
  <c r="AK12" i="185"/>
  <c r="BD16" i="185"/>
  <c r="BD12" i="185"/>
  <c r="BD28" i="185"/>
  <c r="BD24" i="185"/>
  <c r="A21" i="185"/>
  <c r="A22" i="185" s="1"/>
  <c r="A23" i="185" s="1"/>
  <c r="R28" i="185"/>
  <c r="R16" i="185"/>
  <c r="R12" i="185"/>
  <c r="R24" i="185"/>
  <c r="A24" i="185" l="1"/>
  <c r="A25" i="185" l="1"/>
  <c r="A26" i="185" s="1"/>
  <c r="A27" i="185" s="1"/>
  <c r="A28" i="185" s="1"/>
  <c r="A29" i="185" s="1"/>
  <c r="A30" i="185" s="1"/>
  <c r="A31" i="185" s="1"/>
  <c r="A32" i="185" s="1"/>
  <c r="A33" i="185" l="1"/>
  <c r="A34" i="185" s="1"/>
  <c r="A35" i="185" s="1"/>
  <c r="A36" i="185" s="1"/>
  <c r="D33" i="185"/>
  <c r="A37" i="185" l="1"/>
  <c r="A38" i="185" s="1"/>
  <c r="A39" i="185" s="1"/>
  <c r="A40" i="185" s="1"/>
  <c r="D41" i="185" s="1"/>
  <c r="D37" i="185"/>
  <c r="A41" i="185" l="1"/>
  <c r="A42" i="185" s="1"/>
  <c r="A43" i="185" s="1"/>
  <c r="A44" i="185" s="1"/>
  <c r="A45" i="185" l="1"/>
  <c r="A46" i="185" s="1"/>
  <c r="A47" i="185" s="1"/>
  <c r="A48" i="185" s="1"/>
  <c r="A49" i="185" l="1"/>
  <c r="D49" i="185"/>
  <c r="D45" i="185"/>
  <c r="C13" i="120"/>
  <c r="K60" i="120" l="1"/>
  <c r="E60" i="120"/>
  <c r="H60" i="120"/>
  <c r="D60" i="120"/>
  <c r="G60" i="120"/>
  <c r="L60" i="120"/>
  <c r="F65" i="120" l="1"/>
  <c r="F41" i="120"/>
  <c r="J60" i="120"/>
  <c r="F60" i="120" s="1"/>
  <c r="K13" i="120"/>
  <c r="E13" i="120"/>
  <c r="G13" i="120"/>
  <c r="H13" i="120"/>
  <c r="L13" i="120"/>
  <c r="F13" i="120"/>
  <c r="J13" i="120"/>
  <c r="I11" i="189" l="1"/>
  <c r="I13" i="189" s="1"/>
  <c r="H11" i="189"/>
  <c r="H13" i="189" s="1"/>
  <c r="G11" i="189"/>
  <c r="G13" i="189" s="1"/>
  <c r="F11" i="189"/>
  <c r="F13" i="189" s="1"/>
  <c r="D13" i="120"/>
  <c r="E11" i="189" l="1"/>
  <c r="E13" i="189"/>
  <c r="H36" i="120" l="1"/>
  <c r="J36" i="120"/>
  <c r="D36" i="120" l="1"/>
  <c r="K36" i="120"/>
  <c r="E36" i="120"/>
  <c r="G36" i="120"/>
  <c r="L36" i="120"/>
  <c r="F36" i="120" l="1"/>
  <c r="F17" i="120"/>
  <c r="L42" i="120" l="1"/>
  <c r="J35" i="120"/>
  <c r="L18" i="120"/>
  <c r="L20" i="120" s="1"/>
  <c r="K66" i="120"/>
  <c r="E66" i="120"/>
  <c r="H66" i="120"/>
  <c r="G42" i="120"/>
  <c r="G59" i="120"/>
  <c r="G61" i="120" s="1"/>
  <c r="D66" i="120"/>
  <c r="L35" i="120"/>
  <c r="L37" i="120" s="1"/>
  <c r="J42" i="120"/>
  <c r="J59" i="120"/>
  <c r="L66" i="120"/>
  <c r="G66" i="120"/>
  <c r="L59" i="120" l="1"/>
  <c r="L61" i="120" s="1"/>
  <c r="F40" i="120"/>
  <c r="F42" i="120" s="1"/>
  <c r="G41" i="189" s="1"/>
  <c r="F16" i="120"/>
  <c r="F18" i="120" s="1"/>
  <c r="F20" i="120" s="1"/>
  <c r="J18" i="120"/>
  <c r="J20" i="120" s="1"/>
  <c r="L44" i="120"/>
  <c r="G35" i="120"/>
  <c r="G37" i="120" s="1"/>
  <c r="G44" i="120" s="1"/>
  <c r="G18" i="120"/>
  <c r="L68" i="120"/>
  <c r="H35" i="120"/>
  <c r="H37" i="120" s="1"/>
  <c r="H18" i="120"/>
  <c r="J61" i="120"/>
  <c r="BD32" i="185"/>
  <c r="E66" i="189"/>
  <c r="E68" i="189" s="1"/>
  <c r="D42" i="120"/>
  <c r="D59" i="120"/>
  <c r="D61" i="120" s="1"/>
  <c r="D68" i="120" s="1"/>
  <c r="BD48" i="185"/>
  <c r="I66" i="189"/>
  <c r="I68" i="189" s="1"/>
  <c r="E42" i="120"/>
  <c r="E59" i="120"/>
  <c r="E61" i="120" s="1"/>
  <c r="E68" i="120" s="1"/>
  <c r="E35" i="120"/>
  <c r="E37" i="120" s="1"/>
  <c r="E18" i="120"/>
  <c r="K35" i="120"/>
  <c r="K37" i="120" s="1"/>
  <c r="K18" i="120"/>
  <c r="K20" i="120" s="1"/>
  <c r="J37" i="120"/>
  <c r="J44" i="120" s="1"/>
  <c r="AK44" i="185"/>
  <c r="H41" i="189"/>
  <c r="BD36" i="185"/>
  <c r="F66" i="189"/>
  <c r="F68" i="189" s="1"/>
  <c r="H66" i="189"/>
  <c r="H68" i="189" s="1"/>
  <c r="G68" i="120"/>
  <c r="BD44" i="185"/>
  <c r="D35" i="120"/>
  <c r="D37" i="120" s="1"/>
  <c r="D18" i="120"/>
  <c r="J66" i="120"/>
  <c r="F64" i="120"/>
  <c r="F66" i="120" s="1"/>
  <c r="H42" i="120"/>
  <c r="H59" i="120"/>
  <c r="H61" i="120" s="1"/>
  <c r="H68" i="120" s="1"/>
  <c r="K42" i="120"/>
  <c r="K59" i="120"/>
  <c r="K61" i="120" s="1"/>
  <c r="K68" i="120" s="1"/>
  <c r="AK40" i="185" l="1"/>
  <c r="G16" i="189"/>
  <c r="AV45" i="185"/>
  <c r="AZ45" i="185"/>
  <c r="AY45" i="185"/>
  <c r="AS45" i="185"/>
  <c r="AW45" i="185"/>
  <c r="BA45" i="185"/>
  <c r="AT45" i="185"/>
  <c r="AX45" i="185"/>
  <c r="BB45" i="185"/>
  <c r="AU45" i="185"/>
  <c r="BC45" i="185"/>
  <c r="AT37" i="185"/>
  <c r="AX37" i="185"/>
  <c r="BB37" i="185"/>
  <c r="AW37" i="185"/>
  <c r="AU37" i="185"/>
  <c r="AY37" i="185"/>
  <c r="BC37" i="185"/>
  <c r="AS37" i="185"/>
  <c r="AV37" i="185"/>
  <c r="AZ37" i="185"/>
  <c r="BA37" i="185"/>
  <c r="AS49" i="185"/>
  <c r="AW49" i="185"/>
  <c r="BA49" i="185"/>
  <c r="AT49" i="185"/>
  <c r="AX49" i="185"/>
  <c r="BB49" i="185"/>
  <c r="AZ49" i="185"/>
  <c r="AU49" i="185"/>
  <c r="AY49" i="185"/>
  <c r="BC49" i="185"/>
  <c r="AV49" i="185"/>
  <c r="AS33" i="185"/>
  <c r="AW33" i="185"/>
  <c r="BA33" i="185"/>
  <c r="AZ33" i="185"/>
  <c r="AT33" i="185"/>
  <c r="AX33" i="185"/>
  <c r="BB33" i="185"/>
  <c r="AU33" i="185"/>
  <c r="AY33" i="185"/>
  <c r="BC33" i="185"/>
  <c r="AV33" i="185"/>
  <c r="AA45" i="185"/>
  <c r="AE45" i="185"/>
  <c r="AI45" i="185"/>
  <c r="AH45" i="185"/>
  <c r="AB45" i="185"/>
  <c r="AF45" i="185"/>
  <c r="AJ45" i="185"/>
  <c r="Z45" i="185"/>
  <c r="AC45" i="185"/>
  <c r="AG45" i="185"/>
  <c r="AD45" i="185"/>
  <c r="Z41" i="185"/>
  <c r="AD41" i="185"/>
  <c r="AH41" i="185"/>
  <c r="AG41" i="185"/>
  <c r="AA41" i="185"/>
  <c r="AE41" i="185"/>
  <c r="AI41" i="185"/>
  <c r="AB41" i="185"/>
  <c r="AF41" i="185"/>
  <c r="AJ41" i="185"/>
  <c r="AC41" i="185"/>
  <c r="R40" i="185"/>
  <c r="AR45" i="185"/>
  <c r="AR37" i="185"/>
  <c r="Y45" i="185"/>
  <c r="AR49" i="185"/>
  <c r="AR33" i="185"/>
  <c r="D44" i="120"/>
  <c r="F35" i="120"/>
  <c r="F37" i="120" s="1"/>
  <c r="F44" i="120" s="1"/>
  <c r="Y41" i="185"/>
  <c r="J68" i="120"/>
  <c r="E44" i="120"/>
  <c r="K44" i="120"/>
  <c r="H44" i="120"/>
  <c r="AK48" i="185"/>
  <c r="I41" i="189"/>
  <c r="G61" i="189"/>
  <c r="G63" i="189" s="1"/>
  <c r="G43" i="189"/>
  <c r="H20" i="120"/>
  <c r="I16" i="189"/>
  <c r="R48" i="185"/>
  <c r="H16" i="189"/>
  <c r="G20" i="120"/>
  <c r="R44" i="185"/>
  <c r="G36" i="189"/>
  <c r="G38" i="189" s="1"/>
  <c r="G18" i="189"/>
  <c r="G20" i="189" s="1"/>
  <c r="E20" i="120"/>
  <c r="F16" i="189"/>
  <c r="R36" i="185"/>
  <c r="G66" i="189"/>
  <c r="G68" i="189" s="1"/>
  <c r="BD40" i="185"/>
  <c r="D20" i="120"/>
  <c r="R32" i="185"/>
  <c r="E16" i="189"/>
  <c r="H61" i="189"/>
  <c r="H63" i="189" s="1"/>
  <c r="H70" i="189" s="1"/>
  <c r="H43" i="189"/>
  <c r="F59" i="120"/>
  <c r="F61" i="120" s="1"/>
  <c r="F68" i="120" s="1"/>
  <c r="H69" i="120" s="1"/>
  <c r="AK36" i="185"/>
  <c r="F41" i="189"/>
  <c r="E41" i="189"/>
  <c r="AK32" i="185"/>
  <c r="F41" i="185"/>
  <c r="AU41" i="185" l="1"/>
  <c r="AY41" i="185"/>
  <c r="BC41" i="185"/>
  <c r="AT41" i="185"/>
  <c r="BB41" i="185"/>
  <c r="AV41" i="185"/>
  <c r="AZ41" i="185"/>
  <c r="AS41" i="185"/>
  <c r="AW41" i="185"/>
  <c r="BA41" i="185"/>
  <c r="AX41" i="185"/>
  <c r="AB33" i="185"/>
  <c r="AF33" i="185"/>
  <c r="AJ33" i="185"/>
  <c r="AE33" i="185"/>
  <c r="AI33" i="185"/>
  <c r="AC33" i="185"/>
  <c r="AG33" i="185"/>
  <c r="Z33" i="185"/>
  <c r="AD33" i="185"/>
  <c r="AH33" i="185"/>
  <c r="AA33" i="185"/>
  <c r="H37" i="185"/>
  <c r="L37" i="185"/>
  <c r="P37" i="185"/>
  <c r="G37" i="185"/>
  <c r="O37" i="185"/>
  <c r="I37" i="185"/>
  <c r="M37" i="185"/>
  <c r="Q37" i="185"/>
  <c r="J37" i="185"/>
  <c r="N37" i="185"/>
  <c r="K37" i="185"/>
  <c r="AB49" i="185"/>
  <c r="AF49" i="185"/>
  <c r="AJ49" i="185"/>
  <c r="AI49" i="185"/>
  <c r="AC49" i="185"/>
  <c r="AG49" i="185"/>
  <c r="AA49" i="185"/>
  <c r="Z49" i="185"/>
  <c r="AD49" i="185"/>
  <c r="AH49" i="185"/>
  <c r="AE49" i="185"/>
  <c r="AC37" i="185"/>
  <c r="AG37" i="185"/>
  <c r="AJ37" i="185"/>
  <c r="Z37" i="185"/>
  <c r="AD37" i="185"/>
  <c r="AH37" i="185"/>
  <c r="AB37" i="185"/>
  <c r="AA37" i="185"/>
  <c r="AE37" i="185"/>
  <c r="AI37" i="185"/>
  <c r="AF37" i="185"/>
  <c r="I41" i="185"/>
  <c r="M41" i="185"/>
  <c r="Q41" i="185"/>
  <c r="L41" i="185"/>
  <c r="J41" i="185"/>
  <c r="N41" i="185"/>
  <c r="H41" i="185"/>
  <c r="G41" i="185"/>
  <c r="K41" i="185"/>
  <c r="O41" i="185"/>
  <c r="P41" i="185"/>
  <c r="G33" i="185"/>
  <c r="K33" i="185"/>
  <c r="O33" i="185"/>
  <c r="J33" i="185"/>
  <c r="H33" i="185"/>
  <c r="L33" i="185"/>
  <c r="P33" i="185"/>
  <c r="N33" i="185"/>
  <c r="I33" i="185"/>
  <c r="M33" i="185"/>
  <c r="Q33" i="185"/>
  <c r="G49" i="185"/>
  <c r="K49" i="185"/>
  <c r="O49" i="185"/>
  <c r="N49" i="185"/>
  <c r="H49" i="185"/>
  <c r="L49" i="185"/>
  <c r="P49" i="185"/>
  <c r="J49" i="185"/>
  <c r="I49" i="185"/>
  <c r="M49" i="185"/>
  <c r="Q49" i="185"/>
  <c r="J45" i="185"/>
  <c r="N45" i="185"/>
  <c r="M45" i="185"/>
  <c r="G45" i="185"/>
  <c r="K45" i="185"/>
  <c r="O45" i="185"/>
  <c r="I45" i="185"/>
  <c r="H45" i="185"/>
  <c r="L45" i="185"/>
  <c r="P45" i="185"/>
  <c r="Q45" i="185"/>
  <c r="H45" i="120"/>
  <c r="Y37" i="185"/>
  <c r="AR41" i="185"/>
  <c r="Y49" i="185"/>
  <c r="Y33" i="185"/>
  <c r="G70" i="189"/>
  <c r="H21" i="120"/>
  <c r="E61" i="189"/>
  <c r="E63" i="189" s="1"/>
  <c r="E70" i="189" s="1"/>
  <c r="E43" i="189"/>
  <c r="F37" i="185"/>
  <c r="F45" i="185"/>
  <c r="AK41" i="185"/>
  <c r="F61" i="189"/>
  <c r="F63" i="189" s="1"/>
  <c r="F70" i="189" s="1"/>
  <c r="F43" i="189"/>
  <c r="F18" i="189"/>
  <c r="F20" i="189" s="1"/>
  <c r="F36" i="189"/>
  <c r="F38" i="189" s="1"/>
  <c r="E18" i="189"/>
  <c r="E20" i="189" s="1"/>
  <c r="E36" i="189"/>
  <c r="E38" i="189" s="1"/>
  <c r="H18" i="189"/>
  <c r="H20" i="189" s="1"/>
  <c r="H36" i="189"/>
  <c r="H38" i="189" s="1"/>
  <c r="H45" i="189" s="1"/>
  <c r="F49" i="185"/>
  <c r="I43" i="189"/>
  <c r="I61" i="189"/>
  <c r="I63" i="189" s="1"/>
  <c r="I70" i="189" s="1"/>
  <c r="F33" i="185"/>
  <c r="I18" i="189"/>
  <c r="I20" i="189" s="1"/>
  <c r="I36" i="189"/>
  <c r="I38" i="189" s="1"/>
  <c r="G45" i="189"/>
  <c r="R41" i="185" l="1"/>
  <c r="I45" i="189"/>
  <c r="BD41" i="185"/>
  <c r="AK33" i="185"/>
  <c r="R33" i="185"/>
  <c r="BD33" i="185"/>
  <c r="R49" i="185"/>
  <c r="AK49" i="185"/>
  <c r="R45" i="185"/>
  <c r="BD45" i="185"/>
  <c r="R37" i="185"/>
  <c r="BD49" i="185"/>
  <c r="E45" i="189"/>
  <c r="F45" i="189"/>
  <c r="AK45" i="185"/>
  <c r="AK37" i="185"/>
  <c r="BD37" i="185"/>
</calcChain>
</file>

<file path=xl/sharedStrings.xml><?xml version="1.0" encoding="utf-8"?>
<sst xmlns="http://schemas.openxmlformats.org/spreadsheetml/2006/main" count="418" uniqueCount="99">
  <si>
    <t>(n)</t>
  </si>
  <si>
    <t>(m)</t>
  </si>
  <si>
    <t>(l)</t>
  </si>
  <si>
    <t>(k)</t>
  </si>
  <si>
    <t>(j)</t>
  </si>
  <si>
    <t>(i)</t>
  </si>
  <si>
    <t>(h)</t>
  </si>
  <si>
    <t>(g)</t>
  </si>
  <si>
    <t>(f)</t>
  </si>
  <si>
    <t>(e)</t>
  </si>
  <si>
    <t>(d)</t>
  </si>
  <si>
    <t>(c)</t>
  </si>
  <si>
    <t>(b)</t>
  </si>
  <si>
    <t>(a)</t>
  </si>
  <si>
    <t>Source</t>
  </si>
  <si>
    <t>Line No.</t>
  </si>
  <si>
    <t>Puget Sound Energy</t>
  </si>
  <si>
    <t>(o)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</si>
  <si>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</si>
  <si>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</si>
  <si>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</si>
  <si>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</si>
  <si>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</si>
  <si>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</si>
  <si>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</si>
  <si>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</si>
  <si>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</si>
  <si>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</si>
  <si>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</si>
  <si>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</si>
  <si>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</si>
  <si>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Schedule</t>
  </si>
  <si>
    <t>% of Annual Total</t>
  </si>
  <si>
    <t>Sales</t>
  </si>
  <si>
    <t>Schedules 8 &amp; 24</t>
  </si>
  <si>
    <t>Schedules 12 &amp; 26</t>
  </si>
  <si>
    <t>Schedules 10 &amp; 31</t>
  </si>
  <si>
    <t>8 &amp; 24</t>
  </si>
  <si>
    <t>12 &amp; 26</t>
  </si>
  <si>
    <t>10 &amp; 31</t>
  </si>
  <si>
    <t>Total Allocated Power Costs</t>
  </si>
  <si>
    <t xml:space="preserve">   Allocated Variable Power Costs</t>
  </si>
  <si>
    <t>Test Year Base Sales (kWh)</t>
  </si>
  <si>
    <t>Line</t>
  </si>
  <si>
    <t>No.</t>
  </si>
  <si>
    <t xml:space="preserve">Schedule  </t>
  </si>
  <si>
    <t>Schedules</t>
  </si>
  <si>
    <t>7A, 11, 25, 29, 35 &amp; 43</t>
  </si>
  <si>
    <t>7A, 11, 25 &amp; 29</t>
  </si>
  <si>
    <t>Schedules 7A, 11, 25, 29, 35 &amp; 43</t>
  </si>
  <si>
    <t>Volumetric Fixed Power Cost Revenue Per Unit ($/kWh)</t>
  </si>
  <si>
    <t>% of (C(o):R(2))</t>
  </si>
  <si>
    <t>% of (C(o):R(6))</t>
  </si>
  <si>
    <t>% of (C(o):R(10))</t>
  </si>
  <si>
    <t>% of (C(o):R(18))</t>
  </si>
  <si>
    <t>% of (C(o):R(22))</t>
  </si>
  <si>
    <t>Allowed Fixed Power Cost Revenue</t>
  </si>
  <si>
    <t>Annual Allowed Fixed Power Cost Revenue</t>
  </si>
  <si>
    <t>Development of Fixed Power Cost Revenue Per Unit Rates ($/kWh)</t>
  </si>
  <si>
    <t>Development of Monthly Allowed Fixed Power Cost Revenue</t>
  </si>
  <si>
    <t>Monthly Allowed Fixed Power Cost (FPC) Revenue</t>
  </si>
  <si>
    <t>Monthly Allowed FPC Revenue</t>
  </si>
  <si>
    <t>Development of Fixed Power Cost Allowed Revenue by Decoupling Group</t>
  </si>
  <si>
    <t>(e) = Σ (i thru k)</t>
  </si>
  <si>
    <t>Electric Decoupling Mechanism (Schedule 142)</t>
  </si>
  <si>
    <t>Tariff</t>
  </si>
  <si>
    <t>(p)</t>
  </si>
  <si>
    <t>Current:</t>
  </si>
  <si>
    <t>Proposed:</t>
  </si>
  <si>
    <t>Proposed Effective January 1, 2023</t>
  </si>
  <si>
    <t>Change in Allowed Fixed Power Cost Revenue</t>
  </si>
  <si>
    <t>Proposed Effective January 1, 2024</t>
  </si>
  <si>
    <t>Proposed Effective January 1, 2025</t>
  </si>
  <si>
    <t>Change in Volumetric Fixed Power Cost Revenue Per Unit ($/kWh)</t>
  </si>
  <si>
    <t>Forecasted Delivered Volumes</t>
  </si>
  <si>
    <t>F2021 Forecasted Volumes (KWHs)</t>
  </si>
  <si>
    <t>Work Papers, Exhibit A-1</t>
  </si>
  <si>
    <t>TOTAL Change in Allowed Fixed Power Cost Revenue</t>
  </si>
  <si>
    <t>Note: Decrease in Decoupling Allowed Fixed Power Cost Revenues during 2023-2025 is due to Colstrip costs being re-classed to it's own tracker under Schedule 141C, which is excluded from Decoupling Mechanism.</t>
  </si>
  <si>
    <t>Exhibit BDJ-10, Page 1</t>
  </si>
  <si>
    <t>2020 PCORC filing (UE-200890)</t>
  </si>
  <si>
    <t>Table of Contents</t>
  </si>
  <si>
    <t xml:space="preserve">Category </t>
  </si>
  <si>
    <t>Exhibit</t>
  </si>
  <si>
    <t>Exhibit BDJ-10, Page 2</t>
  </si>
  <si>
    <t>Exhibit BDJ-10, Pages 3-5</t>
  </si>
  <si>
    <t>7 (7D1, 7D2)</t>
  </si>
  <si>
    <t>Schedule 7 (7D1, 7D2)</t>
  </si>
  <si>
    <t>Exhibit BDJ-3, Electric F2021 Billing Determinants</t>
  </si>
  <si>
    <t>2022 General Rate Case (GRC)</t>
  </si>
  <si>
    <t>Electric Fixed Power Cost Decoupling Mechanism (Schedule 142)</t>
  </si>
  <si>
    <t>Links from Other Spreadsheets</t>
  </si>
  <si>
    <t>NEW-PSE-WP-BDJ-3-ELEC-F2021-BILL-DETERMINANTS-22GRC-01-2022.xlsx</t>
  </si>
  <si>
    <t>Sheet No. 142-H</t>
  </si>
  <si>
    <t>Sheet No. 142-I</t>
  </si>
  <si>
    <t>Sheet No. 142-J</t>
  </si>
  <si>
    <t>Sheet No. 142-K</t>
  </si>
  <si>
    <t>Sheet No. 142-L</t>
  </si>
  <si>
    <t>Sheet No. 142-M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</si>
</sst>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\-yy;@"/>
    <numFmt numFmtId="167" formatCode="_(&quot;$&quot;* #,##0.000000_);_(&quot;$&quot;* \(#,##0.000000\);_(&quot;$&quot;* &quot;-&quot;??_);_(@_)"/>
    <numFmt numFmtId="175" formatCode="_(&quot;$&quot;* #,##0.0000000_);_(&quot;$&quot;* \(#,##0.000000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i/>
      <u/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u/>
      <sz val="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41" fontId="1" fillId="0" borderId="3" xfId="0" applyNumberFormat="1" applyFont="1" applyFill="1" applyBorder="1" applyAlignment="1">
      <alignment horizontal="center" vertical="center" wrapText="1"/>
    </xf>
    <xf numFmtId="166" fontId="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/>
    <xf numFmtId="0" fontId="2" fillId="0" borderId="0" xfId="0" quotePrefix="1" applyFont="1" applyFill="1" applyAlignment="1">
      <alignment horizontal="center"/>
    </xf>
    <xf numFmtId="10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41" fontId="1" fillId="0" borderId="0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wrapText="1"/>
    </xf>
    <xf numFmtId="41" fontId="1" fillId="0" borderId="3" xfId="0" applyNumberFormat="1" applyFont="1" applyFill="1" applyBorder="1" applyAlignment="1">
      <alignment horizontal="center" wrapText="1"/>
    </xf>
    <xf numFmtId="41" fontId="1" fillId="0" borderId="3" xfId="0" applyNumberFormat="1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 wrapText="1"/>
    </xf>
    <xf numFmtId="0" fontId="2" fillId="0" borderId="3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165" fontId="2" fillId="0" borderId="0" xfId="0" applyNumberFormat="1" applyFont="1" applyFill="1" applyBorder="1"/>
    <xf numFmtId="165" fontId="2" fillId="0" borderId="0" xfId="0" applyNumberFormat="1" applyFont="1" applyFill="1"/>
    <xf numFmtId="165" fontId="2" fillId="0" borderId="2" xfId="0" applyNumberFormat="1" applyFont="1" applyFill="1" applyBorder="1"/>
    <xf numFmtId="0" fontId="4" fillId="0" borderId="0" xfId="0" applyFont="1" applyFill="1"/>
    <xf numFmtId="0" fontId="5" fillId="0" borderId="0" xfId="0" applyFont="1" applyFill="1"/>
    <xf numFmtId="164" fontId="2" fillId="0" borderId="0" xfId="0" applyNumberFormat="1" applyFont="1" applyFill="1"/>
    <xf numFmtId="44" fontId="2" fillId="0" borderId="0" xfId="0" applyNumberFormat="1" applyFont="1" applyFill="1"/>
    <xf numFmtId="44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0" fontId="2" fillId="0" borderId="3" xfId="0" applyFont="1" applyFill="1" applyBorder="1" applyAlignment="1"/>
    <xf numFmtId="167" fontId="2" fillId="0" borderId="1" xfId="0" applyNumberFormat="1" applyFont="1" applyFill="1" applyBorder="1"/>
    <xf numFmtId="167" fontId="2" fillId="0" borderId="0" xfId="0" applyNumberFormat="1" applyFont="1" applyFill="1" applyBorder="1"/>
    <xf numFmtId="0" fontId="6" fillId="0" borderId="0" xfId="0" applyFont="1" applyFill="1"/>
    <xf numFmtId="0" fontId="6" fillId="0" borderId="0" xfId="0" applyFont="1"/>
    <xf numFmtId="175" fontId="2" fillId="0" borderId="0" xfId="0" applyNumberFormat="1" applyFont="1" applyFill="1"/>
    <xf numFmtId="0" fontId="2" fillId="0" borderId="0" xfId="0" applyFont="1" applyFill="1" applyAlignment="1"/>
    <xf numFmtId="167" fontId="2" fillId="0" borderId="0" xfId="0" applyNumberFormat="1" applyFont="1" applyFill="1"/>
    <xf numFmtId="164" fontId="2" fillId="0" borderId="0" xfId="0" applyNumberFormat="1" applyFont="1" applyFill="1" applyBorder="1"/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/>
    <xf numFmtId="0" fontId="2" fillId="2" borderId="0" xfId="0" applyFont="1" applyFill="1"/>
    <xf numFmtId="164" fontId="2" fillId="2" borderId="0" xfId="0" applyNumberFormat="1" applyFont="1" applyFill="1"/>
    <xf numFmtId="3" fontId="2" fillId="2" borderId="0" xfId="0" applyNumberFormat="1" applyFont="1" applyFill="1"/>
    <xf numFmtId="0" fontId="7" fillId="0" borderId="0" xfId="0" quotePrefix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008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pane ySplit="5" topLeftCell="A6" activePane="bottomLeft" state="frozen"/>
      <selection pane="bottomLeft" activeCell="G15" sqref="G15"/>
    </sheetView>
  </sheetViews>
  <sheetFormatPr defaultRowHeight="11.25" x14ac:dyDescent="0.2"/>
  <cols>
    <col min="1" max="1" width="3" style="33" customWidth="1"/>
    <col min="2" max="2" width="23.140625" style="33" bestFit="1" customWidth="1"/>
    <col min="3" max="3" width="10.7109375" style="33" customWidth="1"/>
    <col min="4" max="4" width="55.85546875" style="33" bestFit="1" customWidth="1"/>
    <col min="5" max="16384" width="9.140625" style="33"/>
  </cols>
  <sheetData>
    <row r="1" spans="1:11" s="32" customFormat="1" x14ac:dyDescent="0.2">
      <c r="A1" s="40" t="str">
        <f>'Exhibit BDJ-10, Page 1'!A1:L1</f>
        <v>Puget Sound Energy</v>
      </c>
      <c r="B1" s="40"/>
    </row>
    <row r="2" spans="1:11" s="32" customFormat="1" x14ac:dyDescent="0.2">
      <c r="A2" s="40" t="str">
        <f>'Exhibit BDJ-10, Page 1'!A2:L2</f>
        <v>2022 General Rate Case (GRC)</v>
      </c>
      <c r="B2" s="40"/>
    </row>
    <row r="3" spans="1:11" s="32" customFormat="1" x14ac:dyDescent="0.2">
      <c r="A3" s="40" t="str">
        <f>'Exhibit BDJ-10, Page 1'!A3:L3</f>
        <v>Electric Fixed Power Cost Decoupling Mechanism (Schedule 142)</v>
      </c>
      <c r="B3" s="40"/>
    </row>
    <row r="4" spans="1:11" s="32" customFormat="1" x14ac:dyDescent="0.2">
      <c r="B4" s="41"/>
    </row>
    <row r="5" spans="1:11" s="32" customFormat="1" x14ac:dyDescent="0.2">
      <c r="B5" s="40" t="s">
        <v>81</v>
      </c>
      <c r="C5" s="40" t="s">
        <v>82</v>
      </c>
      <c r="D5" s="46" t="s">
        <v>91</v>
      </c>
      <c r="E5" s="33"/>
      <c r="F5" s="33"/>
      <c r="G5" s="33"/>
      <c r="H5" s="33"/>
      <c r="I5" s="33"/>
      <c r="J5" s="33"/>
      <c r="K5" s="33"/>
    </row>
    <row r="6" spans="1:11" s="32" customFormat="1" x14ac:dyDescent="0.2">
      <c r="B6" s="40"/>
      <c r="C6" s="40"/>
      <c r="D6" s="33"/>
      <c r="E6" s="33"/>
      <c r="F6" s="33"/>
      <c r="G6" s="33"/>
      <c r="H6" s="33"/>
      <c r="I6" s="33"/>
      <c r="J6" s="33"/>
      <c r="K6" s="33"/>
    </row>
    <row r="7" spans="1:11" x14ac:dyDescent="0.2">
      <c r="B7" s="42" t="s">
        <v>79</v>
      </c>
      <c r="C7" s="33" t="s">
        <v>83</v>
      </c>
    </row>
    <row r="8" spans="1:11" x14ac:dyDescent="0.2">
      <c r="B8" s="42" t="s">
        <v>84</v>
      </c>
      <c r="C8" s="33" t="s">
        <v>83</v>
      </c>
      <c r="D8" s="33" t="s">
        <v>92</v>
      </c>
    </row>
    <row r="9" spans="1:11" x14ac:dyDescent="0.2">
      <c r="B9" s="42" t="s">
        <v>85</v>
      </c>
      <c r="C9" s="33" t="s">
        <v>83</v>
      </c>
    </row>
  </sheetData>
  <hyperlinks>
    <hyperlink ref="B7" location="'Exhibit BDJ-10, Page 1'!A1" display="Exhibit BDJ-10, Page 1"/>
    <hyperlink ref="B8" location="'Exhibit BDJ-10, Page 2'!A1" display="Exhibit BDJ-10, Page 2"/>
    <hyperlink ref="B9" location="'Exhibit BDJ-10, Pages 3-5'!A1" display="Exhibit BDJ-10, Pages 3-5"/>
  </hyperlinks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L72"/>
  <sheetViews>
    <sheetView workbookViewId="0">
      <pane ySplit="8" topLeftCell="A9" activePane="bottomLeft" state="frozen"/>
      <selection activeCell="G31" sqref="G31"/>
      <selection pane="bottomLeft" activeCell="H69" sqref="H69"/>
    </sheetView>
  </sheetViews>
  <sheetFormatPr defaultColWidth="8.85546875" defaultRowHeight="11.25" x14ac:dyDescent="0.2"/>
  <cols>
    <col min="1" max="1" width="4.28515625" style="9" bestFit="1" customWidth="1"/>
    <col min="2" max="2" width="34.140625" style="9" bestFit="1" customWidth="1"/>
    <col min="3" max="3" width="23" style="9" bestFit="1" customWidth="1"/>
    <col min="4" max="4" width="12.140625" style="9" bestFit="1" customWidth="1"/>
    <col min="5" max="5" width="11.5703125" style="9" customWidth="1"/>
    <col min="6" max="6" width="16.85546875" style="9" customWidth="1"/>
    <col min="7" max="8" width="11.5703125" style="9" customWidth="1"/>
    <col min="9" max="9" width="1.140625" style="9" customWidth="1"/>
    <col min="10" max="10" width="11.85546875" style="9" bestFit="1" customWidth="1"/>
    <col min="11" max="12" width="11.5703125" style="9" customWidth="1"/>
    <col min="13" max="16384" width="8.85546875" style="9"/>
  </cols>
  <sheetData>
    <row r="1" spans="1:12" ht="15" customHeight="1" x14ac:dyDescent="0.2">
      <c r="A1" s="2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" customHeight="1" x14ac:dyDescent="0.2">
      <c r="A2" s="2" t="s">
        <v>89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" customHeight="1" x14ac:dyDescent="0.2">
      <c r="A3" s="2" t="s">
        <v>90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s="35" customFormat="1" ht="15" customHeight="1" x14ac:dyDescent="0.2">
      <c r="A4" s="2" t="s">
        <v>62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s="35" customFormat="1" ht="15" customHeight="1" x14ac:dyDescent="0.2">
      <c r="A5" s="2" t="s">
        <v>69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5" customHeight="1" x14ac:dyDescent="0.2">
      <c r="A6" s="10"/>
      <c r="B6" s="39"/>
      <c r="C6" s="39"/>
      <c r="D6" s="39"/>
      <c r="E6" s="39"/>
      <c r="F6" s="39"/>
      <c r="G6" s="39"/>
      <c r="I6" s="39"/>
      <c r="J6" s="39"/>
      <c r="K6" s="39"/>
      <c r="L6" s="39"/>
    </row>
    <row r="7" spans="1:12" ht="15" customHeight="1" x14ac:dyDescent="0.2">
      <c r="A7" s="11" t="s">
        <v>43</v>
      </c>
      <c r="B7" s="39"/>
      <c r="C7" s="39"/>
      <c r="D7" s="39" t="s">
        <v>45</v>
      </c>
      <c r="E7" s="39" t="s">
        <v>46</v>
      </c>
      <c r="F7" s="39" t="s">
        <v>46</v>
      </c>
      <c r="G7" s="39" t="s">
        <v>46</v>
      </c>
      <c r="H7" s="39" t="s">
        <v>46</v>
      </c>
      <c r="I7" s="39"/>
      <c r="J7" s="39" t="s">
        <v>46</v>
      </c>
      <c r="K7" s="39" t="s">
        <v>31</v>
      </c>
      <c r="L7" s="39" t="s">
        <v>31</v>
      </c>
    </row>
    <row r="8" spans="1:12" ht="15" customHeight="1" x14ac:dyDescent="0.2">
      <c r="A8" s="12" t="s">
        <v>44</v>
      </c>
      <c r="B8" s="16"/>
      <c r="C8" s="13" t="s">
        <v>14</v>
      </c>
      <c r="D8" s="14" t="s">
        <v>86</v>
      </c>
      <c r="E8" s="14" t="s">
        <v>37</v>
      </c>
      <c r="F8" s="14" t="s">
        <v>47</v>
      </c>
      <c r="G8" s="14" t="s">
        <v>38</v>
      </c>
      <c r="H8" s="14" t="s">
        <v>39</v>
      </c>
      <c r="I8" s="15"/>
      <c r="J8" s="14" t="s">
        <v>48</v>
      </c>
      <c r="K8" s="14">
        <v>35</v>
      </c>
      <c r="L8" s="14">
        <v>43</v>
      </c>
    </row>
    <row r="9" spans="1:12" ht="15" customHeight="1" x14ac:dyDescent="0.2">
      <c r="B9" s="8" t="s">
        <v>13</v>
      </c>
      <c r="C9" s="8" t="s">
        <v>12</v>
      </c>
      <c r="D9" s="8" t="s">
        <v>11</v>
      </c>
      <c r="E9" s="8" t="s">
        <v>10</v>
      </c>
      <c r="F9" s="8" t="s">
        <v>63</v>
      </c>
      <c r="G9" s="8" t="s">
        <v>7</v>
      </c>
      <c r="H9" s="8" t="s">
        <v>6</v>
      </c>
      <c r="I9" s="17"/>
      <c r="J9" s="8" t="s">
        <v>5</v>
      </c>
      <c r="K9" s="8" t="s">
        <v>4</v>
      </c>
      <c r="L9" s="8" t="s">
        <v>3</v>
      </c>
    </row>
    <row r="10" spans="1:12" ht="15" customHeight="1" x14ac:dyDescent="0.2">
      <c r="A10" s="8">
        <v>1</v>
      </c>
      <c r="B10" s="18" t="s">
        <v>67</v>
      </c>
      <c r="C10" s="8"/>
      <c r="D10" s="8"/>
      <c r="E10" s="8"/>
      <c r="F10" s="8"/>
      <c r="G10" s="8"/>
      <c r="H10" s="8"/>
      <c r="I10" s="17"/>
      <c r="J10" s="8"/>
      <c r="K10" s="8"/>
      <c r="L10" s="8"/>
    </row>
    <row r="11" spans="1:12" ht="15" customHeight="1" x14ac:dyDescent="0.2">
      <c r="A11" s="8">
        <f t="shared" ref="A11:A21" si="0">A10+1</f>
        <v>2</v>
      </c>
      <c r="B11" s="9" t="s">
        <v>40</v>
      </c>
      <c r="C11" s="6" t="s">
        <v>80</v>
      </c>
      <c r="D11" s="19">
        <v>673505184.36631358</v>
      </c>
      <c r="E11" s="19">
        <v>166857153.90226841</v>
      </c>
      <c r="F11" s="19">
        <f>SUM(J11:L11)</f>
        <v>189448239.79104358</v>
      </c>
      <c r="G11" s="19">
        <v>113251802.98996776</v>
      </c>
      <c r="H11" s="19">
        <v>79045507.88103494</v>
      </c>
      <c r="I11" s="19"/>
      <c r="J11" s="19">
        <v>183810975.24923477</v>
      </c>
      <c r="K11" s="19">
        <v>197658.87105276439</v>
      </c>
      <c r="L11" s="19">
        <v>5439605.6707560429</v>
      </c>
    </row>
    <row r="12" spans="1:12" ht="15" customHeight="1" x14ac:dyDescent="0.2">
      <c r="A12" s="8">
        <f t="shared" si="0"/>
        <v>3</v>
      </c>
      <c r="B12" s="9" t="s">
        <v>41</v>
      </c>
      <c r="C12" s="6" t="str">
        <f>C11</f>
        <v>2020 PCORC filing (UE-200890)</v>
      </c>
      <c r="D12" s="19">
        <v>431582892.8631655</v>
      </c>
      <c r="E12" s="19">
        <v>106922255.16246115</v>
      </c>
      <c r="F12" s="20">
        <f>SUM(J12:L12)</f>
        <v>121398648.85194896</v>
      </c>
      <c r="G12" s="19">
        <v>72571884.954927862</v>
      </c>
      <c r="H12" s="19">
        <v>50652451.905374683</v>
      </c>
      <c r="I12" s="19"/>
      <c r="J12" s="19">
        <v>117786283.28259124</v>
      </c>
      <c r="K12" s="19">
        <v>126660.03076024159</v>
      </c>
      <c r="L12" s="19">
        <v>3485705.5385974753</v>
      </c>
    </row>
    <row r="13" spans="1:12" ht="15" customHeight="1" thickBot="1" x14ac:dyDescent="0.25">
      <c r="A13" s="8">
        <f t="shared" si="0"/>
        <v>4</v>
      </c>
      <c r="B13" s="9" t="s">
        <v>57</v>
      </c>
      <c r="C13" s="8" t="str">
        <f>"("&amp;A11&amp;") - ("&amp;A12&amp;")"</f>
        <v>(2) - (3)</v>
      </c>
      <c r="D13" s="21">
        <f>D11-D12</f>
        <v>241922291.50314808</v>
      </c>
      <c r="E13" s="21">
        <f t="shared" ref="E13:L13" si="1">E11-E12</f>
        <v>59934898.739807263</v>
      </c>
      <c r="F13" s="21">
        <f t="shared" si="1"/>
        <v>68049590.939094618</v>
      </c>
      <c r="G13" s="21">
        <f t="shared" si="1"/>
        <v>40679918.035039902</v>
      </c>
      <c r="H13" s="21">
        <f t="shared" si="1"/>
        <v>28393055.975660257</v>
      </c>
      <c r="I13" s="20"/>
      <c r="J13" s="21">
        <f t="shared" si="1"/>
        <v>66024691.966643527</v>
      </c>
      <c r="K13" s="21">
        <f t="shared" si="1"/>
        <v>70998.8402925228</v>
      </c>
      <c r="L13" s="21">
        <f t="shared" si="1"/>
        <v>1953900.1321585677</v>
      </c>
    </row>
    <row r="14" spans="1:12" ht="12" thickTop="1" x14ac:dyDescent="0.2">
      <c r="A14" s="8">
        <f t="shared" si="0"/>
        <v>5</v>
      </c>
      <c r="E14" s="5"/>
      <c r="F14" s="5"/>
      <c r="G14" s="5"/>
      <c r="H14" s="5"/>
      <c r="I14" s="5"/>
      <c r="J14" s="5"/>
      <c r="K14" s="5"/>
      <c r="L14" s="5"/>
    </row>
    <row r="15" spans="1:12" x14ac:dyDescent="0.2">
      <c r="A15" s="8">
        <f t="shared" si="0"/>
        <v>6</v>
      </c>
      <c r="B15" s="18" t="s">
        <v>68</v>
      </c>
      <c r="D15" s="36"/>
    </row>
    <row r="16" spans="1:12" ht="15" customHeight="1" x14ac:dyDescent="0.2">
      <c r="A16" s="8">
        <f t="shared" si="0"/>
        <v>7</v>
      </c>
      <c r="B16" s="9" t="s">
        <v>40</v>
      </c>
      <c r="C16" s="6" t="s">
        <v>76</v>
      </c>
      <c r="D16" s="19">
        <v>752276193.5014255</v>
      </c>
      <c r="E16" s="19">
        <v>172167076.06492957</v>
      </c>
      <c r="F16" s="19">
        <f>SUM(J16:L16)</f>
        <v>191511833.90154251</v>
      </c>
      <c r="G16" s="19">
        <v>112146329.63849913</v>
      </c>
      <c r="H16" s="19">
        <v>78984851.518523991</v>
      </c>
      <c r="I16" s="19"/>
      <c r="J16" s="19">
        <v>186006072.31010938</v>
      </c>
      <c r="K16" s="19">
        <v>243679.31427376508</v>
      </c>
      <c r="L16" s="19">
        <v>5262082.2771593546</v>
      </c>
    </row>
    <row r="17" spans="1:12" ht="15" customHeight="1" x14ac:dyDescent="0.2">
      <c r="A17" s="8">
        <f t="shared" si="0"/>
        <v>8</v>
      </c>
      <c r="B17" s="9" t="s">
        <v>41</v>
      </c>
      <c r="C17" s="6" t="str">
        <f>C16</f>
        <v>Work Papers, Exhibit A-1</v>
      </c>
      <c r="D17" s="19">
        <v>513084386.89770526</v>
      </c>
      <c r="E17" s="19">
        <v>120458104.61790296</v>
      </c>
      <c r="F17" s="20">
        <f>SUM(J17:L17)</f>
        <v>135172171.89159232</v>
      </c>
      <c r="G17" s="19">
        <v>80061726.657423973</v>
      </c>
      <c r="H17" s="19">
        <v>56579982.321477123</v>
      </c>
      <c r="I17" s="19"/>
      <c r="J17" s="19">
        <v>130140035.66959298</v>
      </c>
      <c r="K17" s="19">
        <v>189768.46610920868</v>
      </c>
      <c r="L17" s="19">
        <v>4842367.7558901524</v>
      </c>
    </row>
    <row r="18" spans="1:12" ht="15" customHeight="1" thickBot="1" x14ac:dyDescent="0.25">
      <c r="A18" s="8">
        <f t="shared" si="0"/>
        <v>9</v>
      </c>
      <c r="B18" s="9" t="s">
        <v>57</v>
      </c>
      <c r="C18" s="8" t="str">
        <f>"("&amp;A16&amp;") - ("&amp;A17&amp;")"</f>
        <v>(7) - (8)</v>
      </c>
      <c r="D18" s="21">
        <f>D16-D17</f>
        <v>239191806.60372025</v>
      </c>
      <c r="E18" s="21">
        <f t="shared" ref="E18:H18" si="2">E16-E17</f>
        <v>51708971.44702661</v>
      </c>
      <c r="F18" s="21">
        <f t="shared" si="2"/>
        <v>56339662.009950191</v>
      </c>
      <c r="G18" s="21">
        <f t="shared" si="2"/>
        <v>32084602.981075153</v>
      </c>
      <c r="H18" s="21">
        <f t="shared" si="2"/>
        <v>22404869.197046869</v>
      </c>
      <c r="I18" s="20"/>
      <c r="J18" s="21">
        <f t="shared" ref="J18:L18" si="3">J16-J17</f>
        <v>55866036.6405164</v>
      </c>
      <c r="K18" s="21">
        <f t="shared" si="3"/>
        <v>53910.848164556402</v>
      </c>
      <c r="L18" s="21">
        <f t="shared" si="3"/>
        <v>419714.52126920223</v>
      </c>
    </row>
    <row r="19" spans="1:12" ht="12" thickTop="1" x14ac:dyDescent="0.2">
      <c r="A19" s="8">
        <f t="shared" si="0"/>
        <v>10</v>
      </c>
    </row>
    <row r="20" spans="1:12" x14ac:dyDescent="0.2">
      <c r="A20" s="8">
        <f t="shared" si="0"/>
        <v>11</v>
      </c>
      <c r="B20" s="9" t="s">
        <v>70</v>
      </c>
      <c r="C20" s="8" t="str">
        <f>"("&amp;A18&amp;") - ("&amp;A13&amp;")"</f>
        <v>(9) - (4)</v>
      </c>
      <c r="D20" s="20">
        <f>D18-D13</f>
        <v>-2730484.8994278312</v>
      </c>
      <c r="E20" s="20">
        <f t="shared" ref="E20:L20" si="4">E18-E13</f>
        <v>-8225927.2927806526</v>
      </c>
      <c r="F20" s="20">
        <f t="shared" si="4"/>
        <v>-11709928.929144427</v>
      </c>
      <c r="G20" s="20">
        <f t="shared" si="4"/>
        <v>-8595315.053964749</v>
      </c>
      <c r="H20" s="20">
        <f t="shared" si="4"/>
        <v>-5988186.7786133885</v>
      </c>
      <c r="J20" s="20">
        <f t="shared" si="4"/>
        <v>-10158655.326127127</v>
      </c>
      <c r="K20" s="20">
        <f t="shared" si="4"/>
        <v>-17087.992127966398</v>
      </c>
      <c r="L20" s="20">
        <f t="shared" si="4"/>
        <v>-1534185.6108893654</v>
      </c>
    </row>
    <row r="21" spans="1:12" ht="12" thickBot="1" x14ac:dyDescent="0.25">
      <c r="A21" s="8">
        <f t="shared" si="0"/>
        <v>12</v>
      </c>
      <c r="B21" s="9" t="s">
        <v>77</v>
      </c>
      <c r="H21" s="21">
        <f>SUM(D20:H20)</f>
        <v>-37249842.953931049</v>
      </c>
    </row>
    <row r="22" spans="1:12" ht="12" thickTop="1" x14ac:dyDescent="0.2"/>
    <row r="23" spans="1:12" ht="4.5" customHeight="1" x14ac:dyDescent="0.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</row>
    <row r="25" spans="1:12" x14ac:dyDescent="0.2">
      <c r="A25" s="2" t="str">
        <f>A1</f>
        <v>Puget Sound Energy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">
      <c r="A26" s="2" t="str">
        <f>A2</f>
        <v>2022 General Rate Case (GRC)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">
      <c r="A27" s="2" t="str">
        <f>A3</f>
        <v>Electric Fixed Power Cost Decoupling Mechanism (Schedule 142)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">
      <c r="A28" s="2" t="str">
        <f>A4</f>
        <v>Development of Fixed Power Cost Allowed Revenue by Decoupling Group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">
      <c r="A29" s="2" t="s">
        <v>71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">
      <c r="A30" s="10"/>
      <c r="B30" s="39"/>
      <c r="C30" s="39"/>
      <c r="D30" s="39"/>
      <c r="E30" s="39"/>
      <c r="F30" s="39"/>
      <c r="G30" s="39"/>
      <c r="I30" s="39"/>
      <c r="J30" s="39"/>
      <c r="K30" s="39"/>
      <c r="L30" s="39"/>
    </row>
    <row r="31" spans="1:12" ht="33.75" x14ac:dyDescent="0.2">
      <c r="A31" s="11" t="s">
        <v>43</v>
      </c>
      <c r="B31" s="39"/>
      <c r="C31" s="39"/>
      <c r="D31" s="39" t="s">
        <v>45</v>
      </c>
      <c r="E31" s="39" t="s">
        <v>46</v>
      </c>
      <c r="F31" s="39" t="s">
        <v>46</v>
      </c>
      <c r="G31" s="39" t="s">
        <v>46</v>
      </c>
      <c r="H31" s="39" t="s">
        <v>46</v>
      </c>
      <c r="I31" s="39"/>
      <c r="J31" s="39" t="s">
        <v>46</v>
      </c>
      <c r="K31" s="39" t="s">
        <v>31</v>
      </c>
      <c r="L31" s="39" t="s">
        <v>31</v>
      </c>
    </row>
    <row r="32" spans="1:12" x14ac:dyDescent="0.2">
      <c r="A32" s="12" t="s">
        <v>44</v>
      </c>
      <c r="B32" s="16"/>
      <c r="C32" s="13" t="s">
        <v>14</v>
      </c>
      <c r="D32" s="14" t="s">
        <v>86</v>
      </c>
      <c r="E32" s="14" t="s">
        <v>37</v>
      </c>
      <c r="F32" s="14" t="s">
        <v>47</v>
      </c>
      <c r="G32" s="14" t="s">
        <v>38</v>
      </c>
      <c r="H32" s="14" t="s">
        <v>39</v>
      </c>
      <c r="I32" s="15"/>
      <c r="J32" s="14" t="s">
        <v>48</v>
      </c>
      <c r="K32" s="14">
        <v>35</v>
      </c>
      <c r="L32" s="14">
        <v>43</v>
      </c>
    </row>
    <row r="33" spans="1:12" x14ac:dyDescent="0.2">
      <c r="B33" s="8" t="s">
        <v>13</v>
      </c>
      <c r="C33" s="8" t="s">
        <v>12</v>
      </c>
      <c r="D33" s="8" t="s">
        <v>11</v>
      </c>
      <c r="E33" s="8" t="s">
        <v>10</v>
      </c>
      <c r="F33" s="8" t="s">
        <v>63</v>
      </c>
      <c r="G33" s="8" t="s">
        <v>7</v>
      </c>
      <c r="H33" s="8" t="s">
        <v>6</v>
      </c>
      <c r="I33" s="17"/>
      <c r="J33" s="8" t="s">
        <v>5</v>
      </c>
      <c r="K33" s="8" t="s">
        <v>4</v>
      </c>
      <c r="L33" s="8" t="s">
        <v>3</v>
      </c>
    </row>
    <row r="34" spans="1:12" x14ac:dyDescent="0.2">
      <c r="A34" s="8">
        <v>1</v>
      </c>
      <c r="B34" s="18" t="s">
        <v>67</v>
      </c>
      <c r="C34" s="8"/>
      <c r="D34" s="8"/>
      <c r="E34" s="8"/>
      <c r="F34" s="8"/>
      <c r="G34" s="8"/>
      <c r="H34" s="8"/>
      <c r="I34" s="17"/>
      <c r="J34" s="8"/>
      <c r="K34" s="8"/>
      <c r="L34" s="8"/>
    </row>
    <row r="35" spans="1:12" x14ac:dyDescent="0.2">
      <c r="A35" s="8">
        <f t="shared" ref="A35:A45" si="5">A34+1</f>
        <v>2</v>
      </c>
      <c r="B35" s="9" t="s">
        <v>40</v>
      </c>
      <c r="C35" s="6" t="str">
        <f>C16</f>
        <v>Work Papers, Exhibit A-1</v>
      </c>
      <c r="D35" s="19">
        <f>D16</f>
        <v>752276193.5014255</v>
      </c>
      <c r="E35" s="19">
        <f>E16</f>
        <v>172167076.06492957</v>
      </c>
      <c r="F35" s="19">
        <f>SUM(J35:L35)</f>
        <v>191511833.90154251</v>
      </c>
      <c r="G35" s="19">
        <f t="shared" ref="G35:H35" si="6">G16</f>
        <v>112146329.63849913</v>
      </c>
      <c r="H35" s="19">
        <f t="shared" si="6"/>
        <v>78984851.518523991</v>
      </c>
      <c r="I35" s="19"/>
      <c r="J35" s="19">
        <f t="shared" ref="J35:L35" si="7">J16</f>
        <v>186006072.31010938</v>
      </c>
      <c r="K35" s="19">
        <f t="shared" si="7"/>
        <v>243679.31427376508</v>
      </c>
      <c r="L35" s="19">
        <f t="shared" si="7"/>
        <v>5262082.2771593546</v>
      </c>
    </row>
    <row r="36" spans="1:12" x14ac:dyDescent="0.2">
      <c r="A36" s="8">
        <f t="shared" si="5"/>
        <v>3</v>
      </c>
      <c r="B36" s="9" t="s">
        <v>41</v>
      </c>
      <c r="C36" s="6" t="str">
        <f>C35</f>
        <v>Work Papers, Exhibit A-1</v>
      </c>
      <c r="D36" s="19">
        <f>D17</f>
        <v>513084386.89770526</v>
      </c>
      <c r="E36" s="19">
        <f>E17</f>
        <v>120458104.61790296</v>
      </c>
      <c r="F36" s="20">
        <f>SUM(J36:L36)</f>
        <v>135172171.89159232</v>
      </c>
      <c r="G36" s="19">
        <f t="shared" ref="G36:H36" si="8">G17</f>
        <v>80061726.657423973</v>
      </c>
      <c r="H36" s="19">
        <f t="shared" si="8"/>
        <v>56579982.321477123</v>
      </c>
      <c r="I36" s="19"/>
      <c r="J36" s="19">
        <f t="shared" ref="J36:L36" si="9">J17</f>
        <v>130140035.66959298</v>
      </c>
      <c r="K36" s="19">
        <f t="shared" si="9"/>
        <v>189768.46610920868</v>
      </c>
      <c r="L36" s="19">
        <f t="shared" si="9"/>
        <v>4842367.7558901524</v>
      </c>
    </row>
    <row r="37" spans="1:12" ht="12" thickBot="1" x14ac:dyDescent="0.25">
      <c r="A37" s="8">
        <f t="shared" si="5"/>
        <v>4</v>
      </c>
      <c r="B37" s="9" t="s">
        <v>57</v>
      </c>
      <c r="C37" s="8" t="str">
        <f>"("&amp;A35&amp;") - ("&amp;A36&amp;")"</f>
        <v>(2) - (3)</v>
      </c>
      <c r="D37" s="21">
        <f>D35-D36</f>
        <v>239191806.60372025</v>
      </c>
      <c r="E37" s="21">
        <f t="shared" ref="E37:H37" si="10">E35-E36</f>
        <v>51708971.44702661</v>
      </c>
      <c r="F37" s="21">
        <f t="shared" si="10"/>
        <v>56339662.009950191</v>
      </c>
      <c r="G37" s="21">
        <f t="shared" si="10"/>
        <v>32084602.981075153</v>
      </c>
      <c r="H37" s="21">
        <f t="shared" si="10"/>
        <v>22404869.197046869</v>
      </c>
      <c r="I37" s="20"/>
      <c r="J37" s="21">
        <f t="shared" ref="J37:L37" si="11">J35-J36</f>
        <v>55866036.6405164</v>
      </c>
      <c r="K37" s="21">
        <f t="shared" si="11"/>
        <v>53910.848164556402</v>
      </c>
      <c r="L37" s="21">
        <f t="shared" si="11"/>
        <v>419714.52126920223</v>
      </c>
    </row>
    <row r="38" spans="1:12" ht="12" thickTop="1" x14ac:dyDescent="0.2">
      <c r="A38" s="8">
        <f t="shared" si="5"/>
        <v>5</v>
      </c>
      <c r="B38" s="8"/>
      <c r="C38" s="8"/>
      <c r="D38" s="8"/>
      <c r="E38" s="8"/>
      <c r="F38" s="8"/>
      <c r="G38" s="8"/>
      <c r="H38" s="8"/>
      <c r="I38" s="17"/>
      <c r="J38" s="8"/>
      <c r="K38" s="8"/>
      <c r="L38" s="8"/>
    </row>
    <row r="39" spans="1:12" x14ac:dyDescent="0.2">
      <c r="A39" s="8">
        <f t="shared" si="5"/>
        <v>6</v>
      </c>
      <c r="B39" s="18" t="s">
        <v>68</v>
      </c>
      <c r="C39" s="8"/>
      <c r="D39" s="36"/>
    </row>
    <row r="40" spans="1:12" x14ac:dyDescent="0.2">
      <c r="A40" s="8">
        <f t="shared" si="5"/>
        <v>7</v>
      </c>
      <c r="B40" s="9" t="s">
        <v>40</v>
      </c>
      <c r="C40" s="6" t="str">
        <f>C36</f>
        <v>Work Papers, Exhibit A-1</v>
      </c>
      <c r="D40" s="19">
        <v>756131196.8105154</v>
      </c>
      <c r="E40" s="19">
        <v>173115599.7690748</v>
      </c>
      <c r="F40" s="19">
        <f>SUM(J40:L40)</f>
        <v>192592700.69074151</v>
      </c>
      <c r="G40" s="19">
        <v>112799085.32090402</v>
      </c>
      <c r="H40" s="19">
        <v>79448791.386475012</v>
      </c>
      <c r="I40" s="19"/>
      <c r="J40" s="19">
        <v>187030825.41165501</v>
      </c>
      <c r="K40" s="19">
        <v>245442.97510849289</v>
      </c>
      <c r="L40" s="19">
        <v>5316432.3039780101</v>
      </c>
    </row>
    <row r="41" spans="1:12" x14ac:dyDescent="0.2">
      <c r="A41" s="8">
        <f t="shared" si="5"/>
        <v>8</v>
      </c>
      <c r="B41" s="9" t="s">
        <v>41</v>
      </c>
      <c r="C41" s="6" t="str">
        <f>C40</f>
        <v>Work Papers, Exhibit A-1</v>
      </c>
      <c r="D41" s="19">
        <v>519217592.99357265</v>
      </c>
      <c r="E41" s="19">
        <v>121898012.75076622</v>
      </c>
      <c r="F41" s="20">
        <f>SUM(J41:L41)</f>
        <v>136787966.11532584</v>
      </c>
      <c r="G41" s="19">
        <v>81018752.601927891</v>
      </c>
      <c r="H41" s="19">
        <v>57256316.86086224</v>
      </c>
      <c r="I41" s="19"/>
      <c r="J41" s="19">
        <v>131695677.7442061</v>
      </c>
      <c r="K41" s="19">
        <v>192036.88265601048</v>
      </c>
      <c r="L41" s="19">
        <v>4900251.4884637157</v>
      </c>
    </row>
    <row r="42" spans="1:12" ht="12" thickBot="1" x14ac:dyDescent="0.25">
      <c r="A42" s="8">
        <f t="shared" si="5"/>
        <v>9</v>
      </c>
      <c r="B42" s="9" t="s">
        <v>57</v>
      </c>
      <c r="C42" s="8" t="str">
        <f>"("&amp;A40&amp;") - ("&amp;A41&amp;")"</f>
        <v>(7) - (8)</v>
      </c>
      <c r="D42" s="21">
        <f>D40-D41</f>
        <v>236913603.81694275</v>
      </c>
      <c r="E42" s="21">
        <f t="shared" ref="E42:H42" si="12">E40-E41</f>
        <v>51217587.01830858</v>
      </c>
      <c r="F42" s="21">
        <f t="shared" si="12"/>
        <v>55804734.575415671</v>
      </c>
      <c r="G42" s="21">
        <f t="shared" si="12"/>
        <v>31780332.718976125</v>
      </c>
      <c r="H42" s="21">
        <f t="shared" si="12"/>
        <v>22192474.525612772</v>
      </c>
      <c r="I42" s="20"/>
      <c r="J42" s="21">
        <f t="shared" ref="J42:L42" si="13">J40-J41</f>
        <v>55335147.667448908</v>
      </c>
      <c r="K42" s="21">
        <f t="shared" si="13"/>
        <v>53406.092452482408</v>
      </c>
      <c r="L42" s="21">
        <f t="shared" si="13"/>
        <v>416180.81551429443</v>
      </c>
    </row>
    <row r="43" spans="1:12" ht="12" thickTop="1" x14ac:dyDescent="0.2">
      <c r="A43" s="8">
        <f t="shared" si="5"/>
        <v>10</v>
      </c>
      <c r="C43" s="8"/>
    </row>
    <row r="44" spans="1:12" x14ac:dyDescent="0.2">
      <c r="A44" s="8">
        <f t="shared" si="5"/>
        <v>11</v>
      </c>
      <c r="B44" s="9" t="s">
        <v>70</v>
      </c>
      <c r="C44" s="8" t="str">
        <f t="shared" ref="C44" si="14">"("&amp;A42&amp;") - ("&amp;A37&amp;")"</f>
        <v>(9) - (4)</v>
      </c>
      <c r="D44" s="20">
        <f>D42-D37</f>
        <v>-2278202.7867774963</v>
      </c>
      <c r="E44" s="20">
        <f t="shared" ref="E44:H44" si="15">E42-E37</f>
        <v>-491384.42871803045</v>
      </c>
      <c r="F44" s="20">
        <f t="shared" si="15"/>
        <v>-534927.43453451991</v>
      </c>
      <c r="G44" s="20">
        <f t="shared" si="15"/>
        <v>-304270.26209902763</v>
      </c>
      <c r="H44" s="20">
        <f t="shared" si="15"/>
        <v>-212394.67143409699</v>
      </c>
      <c r="I44" s="20"/>
      <c r="J44" s="20">
        <f t="shared" ref="J44:L44" si="16">J42-J37</f>
        <v>-530888.97306749225</v>
      </c>
      <c r="K44" s="20">
        <f t="shared" si="16"/>
        <v>-504.7557120739948</v>
      </c>
      <c r="L44" s="20">
        <f t="shared" si="16"/>
        <v>-3533.7057549078017</v>
      </c>
    </row>
    <row r="45" spans="1:12" ht="12" thickBot="1" x14ac:dyDescent="0.25">
      <c r="A45" s="8">
        <f t="shared" si="5"/>
        <v>12</v>
      </c>
      <c r="B45" s="9" t="s">
        <v>77</v>
      </c>
      <c r="H45" s="21">
        <f>SUM(D44:H44)</f>
        <v>-3821179.5835631713</v>
      </c>
    </row>
    <row r="46" spans="1:12" ht="12" thickTop="1" x14ac:dyDescent="0.2"/>
    <row r="47" spans="1:12" ht="4.5" customHeight="1" x14ac:dyDescent="0.2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</row>
    <row r="49" spans="1:12" x14ac:dyDescent="0.2">
      <c r="A49" s="2" t="str">
        <f>A25</f>
        <v>Puget Sound Energy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">
      <c r="A50" s="2" t="str">
        <f>A26</f>
        <v>2022 General Rate Case (GRC)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">
      <c r="A51" s="2" t="str">
        <f>A27</f>
        <v>Electric Fixed Power Cost Decoupling Mechanism (Schedule 142)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">
      <c r="A52" s="2" t="str">
        <f>A28</f>
        <v>Development of Fixed Power Cost Allowed Revenue by Decoupling Group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">
      <c r="A53" s="2" t="s">
        <v>72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">
      <c r="A54" s="10"/>
      <c r="B54" s="39"/>
      <c r="C54" s="39"/>
      <c r="D54" s="39"/>
      <c r="E54" s="39"/>
      <c r="F54" s="39"/>
      <c r="G54" s="39"/>
      <c r="I54" s="39"/>
      <c r="J54" s="39"/>
      <c r="K54" s="39"/>
      <c r="L54" s="39"/>
    </row>
    <row r="55" spans="1:12" ht="33.75" x14ac:dyDescent="0.2">
      <c r="A55" s="11" t="s">
        <v>43</v>
      </c>
      <c r="B55" s="39"/>
      <c r="C55" s="39"/>
      <c r="D55" s="39" t="s">
        <v>45</v>
      </c>
      <c r="E55" s="39" t="s">
        <v>46</v>
      </c>
      <c r="F55" s="39" t="s">
        <v>46</v>
      </c>
      <c r="G55" s="39" t="s">
        <v>46</v>
      </c>
      <c r="H55" s="39" t="s">
        <v>46</v>
      </c>
      <c r="I55" s="39"/>
      <c r="J55" s="39" t="s">
        <v>46</v>
      </c>
      <c r="K55" s="39" t="s">
        <v>31</v>
      </c>
      <c r="L55" s="39" t="s">
        <v>31</v>
      </c>
    </row>
    <row r="56" spans="1:12" x14ac:dyDescent="0.2">
      <c r="A56" s="12" t="s">
        <v>44</v>
      </c>
      <c r="B56" s="16"/>
      <c r="C56" s="13" t="s">
        <v>14</v>
      </c>
      <c r="D56" s="14" t="s">
        <v>86</v>
      </c>
      <c r="E56" s="14" t="s">
        <v>37</v>
      </c>
      <c r="F56" s="14" t="s">
        <v>47</v>
      </c>
      <c r="G56" s="14" t="s">
        <v>38</v>
      </c>
      <c r="H56" s="14" t="s">
        <v>39</v>
      </c>
      <c r="I56" s="15"/>
      <c r="J56" s="14" t="s">
        <v>48</v>
      </c>
      <c r="K56" s="14">
        <v>35</v>
      </c>
      <c r="L56" s="14">
        <v>43</v>
      </c>
    </row>
    <row r="57" spans="1:12" x14ac:dyDescent="0.2">
      <c r="B57" s="8" t="s">
        <v>13</v>
      </c>
      <c r="C57" s="8" t="s">
        <v>12</v>
      </c>
      <c r="D57" s="8" t="s">
        <v>11</v>
      </c>
      <c r="E57" s="8" t="s">
        <v>10</v>
      </c>
      <c r="F57" s="8" t="s">
        <v>63</v>
      </c>
      <c r="G57" s="8" t="s">
        <v>7</v>
      </c>
      <c r="H57" s="8" t="s">
        <v>6</v>
      </c>
      <c r="I57" s="17"/>
      <c r="J57" s="8" t="s">
        <v>5</v>
      </c>
      <c r="K57" s="8" t="s">
        <v>4</v>
      </c>
      <c r="L57" s="8" t="s">
        <v>3</v>
      </c>
    </row>
    <row r="58" spans="1:12" x14ac:dyDescent="0.2">
      <c r="A58" s="8">
        <v>1</v>
      </c>
      <c r="B58" s="18" t="s">
        <v>67</v>
      </c>
      <c r="C58" s="8"/>
      <c r="D58" s="8"/>
      <c r="E58" s="8"/>
      <c r="F58" s="8"/>
      <c r="G58" s="8"/>
      <c r="H58" s="8"/>
      <c r="I58" s="17"/>
      <c r="J58" s="8"/>
      <c r="K58" s="8"/>
      <c r="L58" s="8"/>
    </row>
    <row r="59" spans="1:12" x14ac:dyDescent="0.2">
      <c r="A59" s="8">
        <f t="shared" ref="A59:A69" si="17">A58+1</f>
        <v>2</v>
      </c>
      <c r="B59" s="9" t="s">
        <v>40</v>
      </c>
      <c r="C59" s="6" t="str">
        <f>C41</f>
        <v>Work Papers, Exhibit A-1</v>
      </c>
      <c r="D59" s="19">
        <f>D40</f>
        <v>756131196.8105154</v>
      </c>
      <c r="E59" s="19">
        <f>E40</f>
        <v>173115599.7690748</v>
      </c>
      <c r="F59" s="19">
        <f>SUM(J59:L59)</f>
        <v>192592700.69074151</v>
      </c>
      <c r="G59" s="19">
        <f>G40</f>
        <v>112799085.32090402</v>
      </c>
      <c r="H59" s="19">
        <f>H40</f>
        <v>79448791.386475012</v>
      </c>
      <c r="I59" s="19"/>
      <c r="J59" s="19">
        <f t="shared" ref="J59:L60" si="18">J40</f>
        <v>187030825.41165501</v>
      </c>
      <c r="K59" s="19">
        <f t="shared" si="18"/>
        <v>245442.97510849289</v>
      </c>
      <c r="L59" s="19">
        <f t="shared" si="18"/>
        <v>5316432.3039780101</v>
      </c>
    </row>
    <row r="60" spans="1:12" x14ac:dyDescent="0.2">
      <c r="A60" s="8">
        <f t="shared" si="17"/>
        <v>3</v>
      </c>
      <c r="B60" s="9" t="s">
        <v>41</v>
      </c>
      <c r="C60" s="6" t="str">
        <f>C59</f>
        <v>Work Papers, Exhibit A-1</v>
      </c>
      <c r="D60" s="19">
        <f>D41</f>
        <v>519217592.99357265</v>
      </c>
      <c r="E60" s="19">
        <f>E41</f>
        <v>121898012.75076622</v>
      </c>
      <c r="F60" s="20">
        <f>SUM(J60:L60)</f>
        <v>136787966.11532584</v>
      </c>
      <c r="G60" s="19">
        <f>G41</f>
        <v>81018752.601927891</v>
      </c>
      <c r="H60" s="19">
        <f>H41</f>
        <v>57256316.86086224</v>
      </c>
      <c r="I60" s="19"/>
      <c r="J60" s="19">
        <f t="shared" si="18"/>
        <v>131695677.7442061</v>
      </c>
      <c r="K60" s="19">
        <f t="shared" si="18"/>
        <v>192036.88265601048</v>
      </c>
      <c r="L60" s="19">
        <f t="shared" si="18"/>
        <v>4900251.4884637157</v>
      </c>
    </row>
    <row r="61" spans="1:12" ht="12" thickBot="1" x14ac:dyDescent="0.25">
      <c r="A61" s="8">
        <f t="shared" si="17"/>
        <v>4</v>
      </c>
      <c r="B61" s="9" t="s">
        <v>57</v>
      </c>
      <c r="C61" s="8" t="str">
        <f>"("&amp;A59&amp;") - ("&amp;A60&amp;")"</f>
        <v>(2) - (3)</v>
      </c>
      <c r="D61" s="21">
        <f>D59-D60</f>
        <v>236913603.81694275</v>
      </c>
      <c r="E61" s="21">
        <f t="shared" ref="E61:H61" si="19">E59-E60</f>
        <v>51217587.01830858</v>
      </c>
      <c r="F61" s="21">
        <f t="shared" si="19"/>
        <v>55804734.575415671</v>
      </c>
      <c r="G61" s="21">
        <f t="shared" si="19"/>
        <v>31780332.718976125</v>
      </c>
      <c r="H61" s="21">
        <f t="shared" si="19"/>
        <v>22192474.525612772</v>
      </c>
      <c r="I61" s="20"/>
      <c r="J61" s="21">
        <f t="shared" ref="J61:L61" si="20">J59-J60</f>
        <v>55335147.667448908</v>
      </c>
      <c r="K61" s="21">
        <f t="shared" si="20"/>
        <v>53406.092452482408</v>
      </c>
      <c r="L61" s="21">
        <f t="shared" si="20"/>
        <v>416180.81551429443</v>
      </c>
    </row>
    <row r="62" spans="1:12" ht="12" thickTop="1" x14ac:dyDescent="0.2">
      <c r="A62" s="8">
        <f t="shared" si="17"/>
        <v>5</v>
      </c>
      <c r="B62" s="8"/>
      <c r="C62" s="8"/>
      <c r="D62" s="8"/>
      <c r="E62" s="8"/>
      <c r="F62" s="8"/>
      <c r="G62" s="8"/>
      <c r="H62" s="8"/>
      <c r="I62" s="17"/>
      <c r="J62" s="8"/>
      <c r="K62" s="8"/>
      <c r="L62" s="8"/>
    </row>
    <row r="63" spans="1:12" x14ac:dyDescent="0.2">
      <c r="A63" s="8">
        <f t="shared" si="17"/>
        <v>6</v>
      </c>
      <c r="B63" s="18" t="s">
        <v>68</v>
      </c>
      <c r="C63" s="8"/>
      <c r="D63" s="36"/>
    </row>
    <row r="64" spans="1:12" x14ac:dyDescent="0.2">
      <c r="A64" s="8">
        <f t="shared" si="17"/>
        <v>7</v>
      </c>
      <c r="B64" s="9" t="s">
        <v>40</v>
      </c>
      <c r="C64" s="6" t="str">
        <f>C60</f>
        <v>Work Papers, Exhibit A-1</v>
      </c>
      <c r="D64" s="19">
        <v>717833133.16814971</v>
      </c>
      <c r="E64" s="19">
        <v>164152305.35480514</v>
      </c>
      <c r="F64" s="19">
        <f>SUM(J64:L64)</f>
        <v>182545159.96839467</v>
      </c>
      <c r="G64" s="19">
        <v>106856085.78084697</v>
      </c>
      <c r="H64" s="19">
        <v>75250545.899687663</v>
      </c>
      <c r="I64" s="19"/>
      <c r="J64" s="19">
        <v>177347092.05083957</v>
      </c>
      <c r="K64" s="19">
        <v>231496.0127698218</v>
      </c>
      <c r="L64" s="19">
        <v>4966571.9047852652</v>
      </c>
    </row>
    <row r="65" spans="1:12" x14ac:dyDescent="0.2">
      <c r="A65" s="8">
        <f t="shared" si="17"/>
        <v>8</v>
      </c>
      <c r="B65" s="9" t="s">
        <v>41</v>
      </c>
      <c r="C65" s="6" t="str">
        <f>C64</f>
        <v>Work Papers, Exhibit A-1</v>
      </c>
      <c r="D65" s="19">
        <v>482369466.42218411</v>
      </c>
      <c r="E65" s="19">
        <v>113247085.92691998</v>
      </c>
      <c r="F65" s="20">
        <f>SUM(J65:L65)</f>
        <v>127080320.69483882</v>
      </c>
      <c r="G65" s="19">
        <v>75268968.136190772</v>
      </c>
      <c r="H65" s="19">
        <v>53192918.31818863</v>
      </c>
      <c r="I65" s="19"/>
      <c r="J65" s="19">
        <v>122349424.71290062</v>
      </c>
      <c r="K65" s="19">
        <v>178408.30100937284</v>
      </c>
      <c r="L65" s="19">
        <v>4552487.6809288245</v>
      </c>
    </row>
    <row r="66" spans="1:12" ht="12" thickBot="1" x14ac:dyDescent="0.25">
      <c r="A66" s="8">
        <f t="shared" si="17"/>
        <v>9</v>
      </c>
      <c r="B66" s="9" t="s">
        <v>57</v>
      </c>
      <c r="C66" s="8" t="str">
        <f>"("&amp;A64&amp;") - ("&amp;A65&amp;")"</f>
        <v>(7) - (8)</v>
      </c>
      <c r="D66" s="21">
        <f>D64-D65</f>
        <v>235463666.7459656</v>
      </c>
      <c r="E66" s="21">
        <f t="shared" ref="E66:H66" si="21">E64-E65</f>
        <v>50905219.42788516</v>
      </c>
      <c r="F66" s="21">
        <f t="shared" si="21"/>
        <v>55464839.273555845</v>
      </c>
      <c r="G66" s="21">
        <f t="shared" si="21"/>
        <v>31587117.644656196</v>
      </c>
      <c r="H66" s="21">
        <f t="shared" si="21"/>
        <v>22057627.581499033</v>
      </c>
      <c r="I66" s="20"/>
      <c r="J66" s="21">
        <f t="shared" ref="J66:L66" si="22">J64-J65</f>
        <v>54997667.337938949</v>
      </c>
      <c r="K66" s="21">
        <f t="shared" si="22"/>
        <v>53087.711760448961</v>
      </c>
      <c r="L66" s="21">
        <f t="shared" si="22"/>
        <v>414084.22385644075</v>
      </c>
    </row>
    <row r="67" spans="1:12" ht="12" thickTop="1" x14ac:dyDescent="0.2">
      <c r="A67" s="8">
        <f t="shared" si="17"/>
        <v>10</v>
      </c>
    </row>
    <row r="68" spans="1:12" x14ac:dyDescent="0.2">
      <c r="A68" s="8">
        <f t="shared" si="17"/>
        <v>11</v>
      </c>
      <c r="B68" s="9" t="s">
        <v>70</v>
      </c>
      <c r="C68" s="8" t="str">
        <f t="shared" ref="C68" si="23">"("&amp;A66&amp;") - ("&amp;A61&amp;")"</f>
        <v>(9) - (4)</v>
      </c>
      <c r="D68" s="20">
        <f>D66-D61</f>
        <v>-1449937.0709771514</v>
      </c>
      <c r="E68" s="20">
        <f t="shared" ref="E68:H68" si="24">E66-E61</f>
        <v>-312367.59042342007</v>
      </c>
      <c r="F68" s="20">
        <f t="shared" si="24"/>
        <v>-339895.30185982585</v>
      </c>
      <c r="G68" s="20">
        <f t="shared" si="24"/>
        <v>-193215.07431992888</v>
      </c>
      <c r="H68" s="20">
        <f t="shared" si="24"/>
        <v>-134846.94411373883</v>
      </c>
      <c r="I68" s="20"/>
      <c r="J68" s="20">
        <f t="shared" ref="J68:L68" si="25">J66-J61</f>
        <v>-337480.32950995862</v>
      </c>
      <c r="K68" s="20">
        <f t="shared" si="25"/>
        <v>-318.38069203344639</v>
      </c>
      <c r="L68" s="20">
        <f t="shared" si="25"/>
        <v>-2096.5916578536853</v>
      </c>
    </row>
    <row r="69" spans="1:12" ht="12" thickBot="1" x14ac:dyDescent="0.25">
      <c r="A69" s="8">
        <f t="shared" si="17"/>
        <v>12</v>
      </c>
      <c r="B69" s="9" t="s">
        <v>77</v>
      </c>
      <c r="H69" s="21">
        <f>SUM(D68:H68)</f>
        <v>-2430261.981694065</v>
      </c>
    </row>
    <row r="70" spans="1:12" ht="12" thickTop="1" x14ac:dyDescent="0.2"/>
    <row r="72" spans="1:12" x14ac:dyDescent="0.2">
      <c r="B72" s="9" t="s">
        <v>78</v>
      </c>
    </row>
  </sheetData>
  <mergeCells count="15">
    <mergeCell ref="A49:L49"/>
    <mergeCell ref="A50:L50"/>
    <mergeCell ref="A51:L51"/>
    <mergeCell ref="A52:L52"/>
    <mergeCell ref="A53:L53"/>
    <mergeCell ref="A25:L25"/>
    <mergeCell ref="A26:L26"/>
    <mergeCell ref="A27:L27"/>
    <mergeCell ref="A28:L28"/>
    <mergeCell ref="A29:L29"/>
    <mergeCell ref="A1:L1"/>
    <mergeCell ref="A3:L3"/>
    <mergeCell ref="A4:L4"/>
    <mergeCell ref="A2:L2"/>
    <mergeCell ref="A5:L5"/>
  </mergeCells>
  <printOptions horizontalCentered="1"/>
  <pageMargins left="0.7" right="0.7" top="0.75" bottom="0.75" header="0.3" footer="0.3"/>
  <pageSetup scale="57" orientation="landscape" blackAndWhite="1" horizontalDpi="300" verticalDpi="300" r:id="rId1"/>
  <headerFooter alignWithMargins="0"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I74"/>
  <sheetViews>
    <sheetView zoomScaleNormal="100" workbookViewId="0">
      <pane ySplit="8" topLeftCell="A9" activePane="bottomLeft" state="frozen"/>
      <selection activeCell="F9" sqref="A1:XFD1048576"/>
      <selection pane="bottomLeft" activeCell="E17" sqref="E17"/>
    </sheetView>
  </sheetViews>
  <sheetFormatPr defaultColWidth="9.140625" defaultRowHeight="11.25" x14ac:dyDescent="0.2"/>
  <cols>
    <col min="1" max="1" width="4.28515625" style="9" bestFit="1" customWidth="1"/>
    <col min="2" max="2" width="47.7109375" style="9" bestFit="1" customWidth="1"/>
    <col min="3" max="3" width="35.28515625" style="9" bestFit="1" customWidth="1"/>
    <col min="4" max="6" width="13.28515625" style="9" customWidth="1"/>
    <col min="7" max="7" width="16.5703125" style="9" customWidth="1"/>
    <col min="8" max="9" width="13.28515625" style="9" customWidth="1"/>
    <col min="10" max="16384" width="9.140625" style="9"/>
  </cols>
  <sheetData>
    <row r="1" spans="1:9" ht="15" customHeight="1" x14ac:dyDescent="0.2">
      <c r="A1" s="2" t="s">
        <v>16</v>
      </c>
      <c r="B1" s="2"/>
      <c r="C1" s="2"/>
      <c r="D1" s="2"/>
      <c r="E1" s="2"/>
      <c r="F1" s="2"/>
      <c r="G1" s="2"/>
      <c r="H1" s="2"/>
      <c r="I1" s="2"/>
    </row>
    <row r="2" spans="1:9" ht="15" customHeight="1" x14ac:dyDescent="0.2">
      <c r="A2" s="2" t="str">
        <f>'Exhibit BDJ-10, Page 1'!A2:L2</f>
        <v>2022 General Rate Case (GRC)</v>
      </c>
      <c r="B2" s="2"/>
      <c r="C2" s="2"/>
      <c r="D2" s="2"/>
      <c r="E2" s="2"/>
      <c r="F2" s="2"/>
      <c r="G2" s="2"/>
      <c r="H2" s="2"/>
      <c r="I2" s="2"/>
    </row>
    <row r="3" spans="1:9" ht="15" customHeight="1" x14ac:dyDescent="0.2">
      <c r="A3" s="2" t="s">
        <v>64</v>
      </c>
      <c r="B3" s="2"/>
      <c r="C3" s="2"/>
      <c r="D3" s="2"/>
      <c r="E3" s="2"/>
      <c r="F3" s="2"/>
      <c r="G3" s="2"/>
      <c r="H3" s="2"/>
      <c r="I3" s="2"/>
    </row>
    <row r="4" spans="1:9" ht="15" customHeight="1" x14ac:dyDescent="0.2">
      <c r="A4" s="2" t="s">
        <v>58</v>
      </c>
      <c r="B4" s="2"/>
      <c r="C4" s="2"/>
      <c r="D4" s="2"/>
      <c r="E4" s="2"/>
      <c r="F4" s="2"/>
      <c r="G4" s="2"/>
      <c r="H4" s="2"/>
      <c r="I4" s="2"/>
    </row>
    <row r="5" spans="1:9" ht="15" customHeight="1" x14ac:dyDescent="0.2">
      <c r="A5" s="1" t="str">
        <f>'Exhibit BDJ-10, Page 1'!A5:L5</f>
        <v>Proposed Effective January 1, 2023</v>
      </c>
      <c r="B5" s="1"/>
      <c r="C5" s="1"/>
      <c r="D5" s="1"/>
      <c r="E5" s="1"/>
      <c r="F5" s="1"/>
      <c r="G5" s="1"/>
      <c r="H5" s="1"/>
      <c r="I5" s="1"/>
    </row>
    <row r="6" spans="1:9" ht="15" customHeight="1" x14ac:dyDescent="0.2"/>
    <row r="7" spans="1:9" ht="15" customHeight="1" x14ac:dyDescent="0.2">
      <c r="A7" s="11" t="s">
        <v>43</v>
      </c>
      <c r="E7" s="39" t="s">
        <v>45</v>
      </c>
      <c r="F7" s="39" t="s">
        <v>46</v>
      </c>
      <c r="G7" s="39" t="s">
        <v>46</v>
      </c>
      <c r="H7" s="39" t="s">
        <v>46</v>
      </c>
      <c r="I7" s="39" t="s">
        <v>46</v>
      </c>
    </row>
    <row r="8" spans="1:9" ht="15" customHeight="1" x14ac:dyDescent="0.2">
      <c r="A8" s="12" t="s">
        <v>44</v>
      </c>
      <c r="B8" s="29"/>
      <c r="C8" s="13" t="s">
        <v>14</v>
      </c>
      <c r="D8" s="13" t="s">
        <v>65</v>
      </c>
      <c r="E8" s="14" t="s">
        <v>86</v>
      </c>
      <c r="F8" s="14" t="s">
        <v>37</v>
      </c>
      <c r="G8" s="14" t="s">
        <v>47</v>
      </c>
      <c r="H8" s="14" t="s">
        <v>38</v>
      </c>
      <c r="I8" s="14" t="s">
        <v>39</v>
      </c>
    </row>
    <row r="9" spans="1:9" ht="15" customHeight="1" x14ac:dyDescent="0.2">
      <c r="B9" s="8" t="s">
        <v>13</v>
      </c>
      <c r="C9" s="8" t="s">
        <v>12</v>
      </c>
      <c r="D9" s="8" t="s">
        <v>11</v>
      </c>
      <c r="E9" s="8" t="s">
        <v>10</v>
      </c>
      <c r="F9" s="8" t="s">
        <v>9</v>
      </c>
      <c r="G9" s="8" t="s">
        <v>7</v>
      </c>
      <c r="H9" s="8" t="s">
        <v>6</v>
      </c>
      <c r="I9" s="8" t="s">
        <v>5</v>
      </c>
    </row>
    <row r="10" spans="1:9" ht="15" customHeight="1" x14ac:dyDescent="0.2">
      <c r="A10" s="8">
        <v>1</v>
      </c>
      <c r="B10" s="18" t="s">
        <v>67</v>
      </c>
      <c r="C10" s="8"/>
      <c r="D10" s="8"/>
      <c r="E10" s="8"/>
      <c r="F10" s="8"/>
      <c r="G10" s="8"/>
    </row>
    <row r="11" spans="1:9" ht="15" customHeight="1" x14ac:dyDescent="0.2">
      <c r="A11" s="8">
        <f>A10+1</f>
        <v>2</v>
      </c>
      <c r="B11" s="9" t="s">
        <v>57</v>
      </c>
      <c r="C11" s="6" t="s">
        <v>79</v>
      </c>
      <c r="D11" s="6"/>
      <c r="E11" s="20">
        <f>'Exhibit BDJ-10, Page 1'!D13</f>
        <v>241922291.50314808</v>
      </c>
      <c r="F11" s="20">
        <f>'Exhibit BDJ-10, Page 1'!E13</f>
        <v>59934898.739807263</v>
      </c>
      <c r="G11" s="20">
        <f>'Exhibit BDJ-10, Page 1'!F13</f>
        <v>68049590.939094618</v>
      </c>
      <c r="H11" s="20">
        <f>'Exhibit BDJ-10, Page 1'!G13</f>
        <v>40679918.035039902</v>
      </c>
      <c r="I11" s="20">
        <f>'Exhibit BDJ-10, Page 1'!H13</f>
        <v>28393055.975660257</v>
      </c>
    </row>
    <row r="12" spans="1:9" ht="15" customHeight="1" x14ac:dyDescent="0.2">
      <c r="A12" s="8">
        <f t="shared" ref="A12:A20" si="0">A11+1</f>
        <v>3</v>
      </c>
      <c r="B12" s="9" t="s">
        <v>42</v>
      </c>
      <c r="C12" s="6" t="s">
        <v>80</v>
      </c>
      <c r="D12" s="6"/>
      <c r="E12" s="37">
        <v>10863043096.423161</v>
      </c>
      <c r="F12" s="37">
        <v>2586338527.0197582</v>
      </c>
      <c r="G12" s="37">
        <v>3018321991.5991917</v>
      </c>
      <c r="H12" s="37">
        <v>1841173274.4018717</v>
      </c>
      <c r="I12" s="37">
        <v>1335654342.6468146</v>
      </c>
    </row>
    <row r="13" spans="1:9" ht="15" customHeight="1" x14ac:dyDescent="0.2">
      <c r="A13" s="8">
        <f t="shared" si="0"/>
        <v>4</v>
      </c>
      <c r="B13" s="9" t="s">
        <v>50</v>
      </c>
      <c r="C13" s="8" t="str">
        <f>"("&amp;A11&amp;") / ("&amp;A12&amp;")"</f>
        <v>(2) / (3)</v>
      </c>
      <c r="D13" s="6"/>
      <c r="E13" s="30">
        <f>ROUND(E11/E12,6)</f>
        <v>2.2270000000000002E-2</v>
      </c>
      <c r="F13" s="30">
        <f>ROUND(F11/F12,6)</f>
        <v>2.3174E-2</v>
      </c>
      <c r="G13" s="30">
        <f>ROUND(G11/G12,6)</f>
        <v>2.2546E-2</v>
      </c>
      <c r="H13" s="30">
        <f>ROUND(H11/H12,6)</f>
        <v>2.2095E-2</v>
      </c>
      <c r="I13" s="30">
        <f>ROUND(I11/I12,6)</f>
        <v>2.1257999999999999E-2</v>
      </c>
    </row>
    <row r="14" spans="1:9" ht="15" customHeight="1" x14ac:dyDescent="0.2">
      <c r="A14" s="8">
        <f t="shared" si="0"/>
        <v>5</v>
      </c>
      <c r="C14" s="8"/>
      <c r="D14" s="6"/>
      <c r="E14" s="31"/>
      <c r="F14" s="31"/>
      <c r="G14" s="31"/>
      <c r="H14" s="31"/>
      <c r="I14" s="31"/>
    </row>
    <row r="15" spans="1:9" x14ac:dyDescent="0.2">
      <c r="A15" s="8">
        <f t="shared" si="0"/>
        <v>6</v>
      </c>
      <c r="B15" s="18" t="s">
        <v>68</v>
      </c>
      <c r="C15" s="8"/>
      <c r="D15" s="8"/>
      <c r="E15" s="8"/>
      <c r="F15" s="8"/>
      <c r="G15" s="8"/>
    </row>
    <row r="16" spans="1:9" x14ac:dyDescent="0.2">
      <c r="A16" s="8">
        <f t="shared" si="0"/>
        <v>7</v>
      </c>
      <c r="B16" s="9" t="s">
        <v>57</v>
      </c>
      <c r="C16" s="6" t="s">
        <v>79</v>
      </c>
      <c r="D16" s="6"/>
      <c r="E16" s="20">
        <f>'Exhibit BDJ-10, Page 1'!D18</f>
        <v>239191806.60372025</v>
      </c>
      <c r="F16" s="20">
        <f>'Exhibit BDJ-10, Page 1'!E18</f>
        <v>51708971.44702661</v>
      </c>
      <c r="G16" s="20">
        <f>'Exhibit BDJ-10, Page 1'!F18</f>
        <v>56339662.009950191</v>
      </c>
      <c r="H16" s="20">
        <f>'Exhibit BDJ-10, Page 1'!G18</f>
        <v>32084602.981075153</v>
      </c>
      <c r="I16" s="20">
        <f>'Exhibit BDJ-10, Page 1'!H18</f>
        <v>22404869.197046869</v>
      </c>
    </row>
    <row r="17" spans="1:9" x14ac:dyDescent="0.2">
      <c r="A17" s="8">
        <f t="shared" si="0"/>
        <v>8</v>
      </c>
      <c r="B17" s="9" t="s">
        <v>75</v>
      </c>
      <c r="C17" s="6" t="s">
        <v>88</v>
      </c>
      <c r="D17" s="6"/>
      <c r="E17" s="37">
        <v>10846482000</v>
      </c>
      <c r="F17" s="37">
        <v>2697633000</v>
      </c>
      <c r="G17" s="37">
        <v>3049220000.0000005</v>
      </c>
      <c r="H17" s="37">
        <v>1831289000</v>
      </c>
      <c r="I17" s="37">
        <v>1332008000</v>
      </c>
    </row>
    <row r="18" spans="1:9" x14ac:dyDescent="0.2">
      <c r="A18" s="8">
        <f t="shared" si="0"/>
        <v>9</v>
      </c>
      <c r="B18" s="9" t="s">
        <v>50</v>
      </c>
      <c r="C18" s="8" t="str">
        <f>"("&amp;A16&amp;") / ("&amp;A17&amp;")"</f>
        <v>(7) / (8)</v>
      </c>
      <c r="D18" s="6" t="s">
        <v>93</v>
      </c>
      <c r="E18" s="30">
        <f>ROUND(E16/E17,6)</f>
        <v>2.2051999999999999E-2</v>
      </c>
      <c r="F18" s="30">
        <f>ROUND(F16/F17,6)</f>
        <v>1.9168000000000001E-2</v>
      </c>
      <c r="G18" s="30">
        <f>ROUND(G16/G17,6)</f>
        <v>1.8477E-2</v>
      </c>
      <c r="H18" s="30">
        <f>ROUND(H16/H17,6)</f>
        <v>1.7520000000000001E-2</v>
      </c>
      <c r="I18" s="30">
        <f>ROUND(I16/I17,6)</f>
        <v>1.6820000000000002E-2</v>
      </c>
    </row>
    <row r="19" spans="1:9" x14ac:dyDescent="0.2">
      <c r="A19" s="8">
        <f t="shared" si="0"/>
        <v>10</v>
      </c>
    </row>
    <row r="20" spans="1:9" x14ac:dyDescent="0.2">
      <c r="A20" s="8">
        <f t="shared" si="0"/>
        <v>11</v>
      </c>
      <c r="B20" s="9" t="s">
        <v>73</v>
      </c>
      <c r="C20" s="8" t="str">
        <f t="shared" ref="C20" si="1">"("&amp;A18&amp;") - ("&amp;A13&amp;")"</f>
        <v>(9) - (4)</v>
      </c>
      <c r="E20" s="34">
        <f>E18-E13</f>
        <v>-2.1800000000000291E-4</v>
      </c>
      <c r="F20" s="34">
        <f t="shared" ref="F20:I20" si="2">F18-F13</f>
        <v>-4.0059999999999991E-3</v>
      </c>
      <c r="G20" s="34">
        <f t="shared" si="2"/>
        <v>-4.0689999999999997E-3</v>
      </c>
      <c r="H20" s="34">
        <f t="shared" si="2"/>
        <v>-4.5749999999999992E-3</v>
      </c>
      <c r="I20" s="34">
        <f t="shared" si="2"/>
        <v>-4.4379999999999975E-3</v>
      </c>
    </row>
    <row r="21" spans="1:9" x14ac:dyDescent="0.2">
      <c r="A21" s="8"/>
    </row>
    <row r="22" spans="1:9" x14ac:dyDescent="0.2">
      <c r="E22" s="24"/>
      <c r="F22" s="24"/>
      <c r="G22" s="24"/>
      <c r="H22" s="24"/>
      <c r="I22" s="24"/>
    </row>
    <row r="23" spans="1:9" x14ac:dyDescent="0.2">
      <c r="E23" s="24"/>
      <c r="F23" s="24"/>
      <c r="G23" s="24"/>
      <c r="H23" s="24"/>
      <c r="I23" s="24"/>
    </row>
    <row r="24" spans="1:9" ht="4.5" customHeight="1" x14ac:dyDescent="0.2">
      <c r="A24" s="43"/>
      <c r="B24" s="43"/>
      <c r="C24" s="43"/>
      <c r="D24" s="43"/>
      <c r="E24" s="43"/>
      <c r="F24" s="43"/>
      <c r="G24" s="43"/>
      <c r="H24" s="43"/>
      <c r="I24" s="43"/>
    </row>
    <row r="25" spans="1:9" x14ac:dyDescent="0.2">
      <c r="E25" s="24"/>
      <c r="F25" s="24"/>
      <c r="G25" s="24"/>
      <c r="H25" s="24"/>
      <c r="I25" s="24"/>
    </row>
    <row r="26" spans="1:9" x14ac:dyDescent="0.2">
      <c r="A26" s="2" t="str">
        <f>A1</f>
        <v>Puget Sound Energy</v>
      </c>
      <c r="B26" s="2"/>
      <c r="C26" s="2"/>
      <c r="D26" s="2"/>
      <c r="E26" s="2"/>
      <c r="F26" s="2"/>
      <c r="G26" s="2"/>
      <c r="H26" s="2"/>
      <c r="I26" s="2"/>
    </row>
    <row r="27" spans="1:9" x14ac:dyDescent="0.2">
      <c r="A27" s="2" t="str">
        <f t="shared" ref="A27:A29" si="3">A2</f>
        <v>2022 General Rate Case (GRC)</v>
      </c>
      <c r="B27" s="2"/>
      <c r="C27" s="2"/>
      <c r="D27" s="2"/>
      <c r="E27" s="2"/>
      <c r="F27" s="2"/>
      <c r="G27" s="2"/>
      <c r="H27" s="2"/>
      <c r="I27" s="2"/>
    </row>
    <row r="28" spans="1:9" x14ac:dyDescent="0.2">
      <c r="A28" s="2" t="str">
        <f t="shared" si="3"/>
        <v>Electric Decoupling Mechanism (Schedule 142)</v>
      </c>
      <c r="B28" s="2"/>
      <c r="C28" s="2"/>
      <c r="D28" s="2"/>
      <c r="E28" s="2"/>
      <c r="F28" s="2"/>
      <c r="G28" s="2"/>
      <c r="H28" s="2"/>
      <c r="I28" s="2"/>
    </row>
    <row r="29" spans="1:9" x14ac:dyDescent="0.2">
      <c r="A29" s="2" t="str">
        <f t="shared" si="3"/>
        <v>Development of Fixed Power Cost Revenue Per Unit Rates ($/kWh)</v>
      </c>
      <c r="B29" s="2"/>
      <c r="C29" s="2"/>
      <c r="D29" s="2"/>
      <c r="E29" s="2"/>
      <c r="F29" s="2"/>
      <c r="G29" s="2"/>
      <c r="H29" s="2"/>
      <c r="I29" s="2"/>
    </row>
    <row r="30" spans="1:9" x14ac:dyDescent="0.2">
      <c r="A30" s="2" t="str">
        <f>'Exhibit BDJ-10, Page 1'!A29:L29</f>
        <v>Proposed Effective January 1, 2024</v>
      </c>
      <c r="B30" s="2"/>
      <c r="C30" s="2"/>
      <c r="D30" s="2"/>
      <c r="E30" s="2"/>
      <c r="F30" s="2"/>
      <c r="G30" s="2"/>
      <c r="H30" s="2"/>
      <c r="I30" s="2"/>
    </row>
    <row r="32" spans="1:9" ht="33.75" x14ac:dyDescent="0.2">
      <c r="A32" s="11" t="s">
        <v>43</v>
      </c>
      <c r="E32" s="39" t="s">
        <v>45</v>
      </c>
      <c r="F32" s="39" t="s">
        <v>46</v>
      </c>
      <c r="G32" s="39" t="s">
        <v>46</v>
      </c>
      <c r="H32" s="39" t="s">
        <v>46</v>
      </c>
      <c r="I32" s="39" t="s">
        <v>46</v>
      </c>
    </row>
    <row r="33" spans="1:9" x14ac:dyDescent="0.2">
      <c r="A33" s="12" t="s">
        <v>44</v>
      </c>
      <c r="B33" s="29"/>
      <c r="C33" s="13" t="s">
        <v>14</v>
      </c>
      <c r="D33" s="13" t="s">
        <v>65</v>
      </c>
      <c r="E33" s="14" t="s">
        <v>86</v>
      </c>
      <c r="F33" s="14" t="s">
        <v>37</v>
      </c>
      <c r="G33" s="14" t="s">
        <v>47</v>
      </c>
      <c r="H33" s="14" t="s">
        <v>38</v>
      </c>
      <c r="I33" s="14" t="s">
        <v>39</v>
      </c>
    </row>
    <row r="34" spans="1:9" x14ac:dyDescent="0.2">
      <c r="B34" s="8" t="s">
        <v>13</v>
      </c>
      <c r="C34" s="8" t="s">
        <v>12</v>
      </c>
      <c r="D34" s="8" t="s">
        <v>11</v>
      </c>
      <c r="E34" s="8" t="s">
        <v>10</v>
      </c>
      <c r="F34" s="8" t="s">
        <v>9</v>
      </c>
      <c r="G34" s="8" t="s">
        <v>7</v>
      </c>
      <c r="H34" s="8" t="s">
        <v>6</v>
      </c>
      <c r="I34" s="8" t="s">
        <v>5</v>
      </c>
    </row>
    <row r="35" spans="1:9" x14ac:dyDescent="0.2">
      <c r="A35" s="8">
        <v>1</v>
      </c>
      <c r="B35" s="18" t="s">
        <v>67</v>
      </c>
      <c r="C35" s="8"/>
      <c r="D35" s="8"/>
      <c r="E35" s="8"/>
      <c r="F35" s="8"/>
      <c r="G35" s="8"/>
    </row>
    <row r="36" spans="1:9" x14ac:dyDescent="0.2">
      <c r="A36" s="8">
        <f>A35+1</f>
        <v>2</v>
      </c>
      <c r="B36" s="9" t="s">
        <v>57</v>
      </c>
      <c r="C36" s="6" t="str">
        <f>C16</f>
        <v>Exhibit BDJ-10, Page 1</v>
      </c>
      <c r="D36" s="6"/>
      <c r="E36" s="20">
        <f>E16</f>
        <v>239191806.60372025</v>
      </c>
      <c r="F36" s="20">
        <f t="shared" ref="F36:I36" si="4">F16</f>
        <v>51708971.44702661</v>
      </c>
      <c r="G36" s="20">
        <f t="shared" si="4"/>
        <v>56339662.009950191</v>
      </c>
      <c r="H36" s="20">
        <f t="shared" si="4"/>
        <v>32084602.981075153</v>
      </c>
      <c r="I36" s="20">
        <f t="shared" si="4"/>
        <v>22404869.197046869</v>
      </c>
    </row>
    <row r="37" spans="1:9" x14ac:dyDescent="0.2">
      <c r="A37" s="8">
        <f t="shared" ref="A37:A45" si="5">A36+1</f>
        <v>3</v>
      </c>
      <c r="B37" s="9" t="s">
        <v>42</v>
      </c>
      <c r="C37" s="6" t="str">
        <f>C17</f>
        <v>Exhibit BDJ-3, Electric F2021 Billing Determinants</v>
      </c>
      <c r="D37" s="6"/>
      <c r="E37" s="37">
        <f>E17</f>
        <v>10846482000</v>
      </c>
      <c r="F37" s="37">
        <f t="shared" ref="F37:I37" si="6">F17</f>
        <v>2697633000</v>
      </c>
      <c r="G37" s="37">
        <f t="shared" si="6"/>
        <v>3049220000.0000005</v>
      </c>
      <c r="H37" s="37">
        <f t="shared" si="6"/>
        <v>1831289000</v>
      </c>
      <c r="I37" s="37">
        <f t="shared" si="6"/>
        <v>1332008000</v>
      </c>
    </row>
    <row r="38" spans="1:9" x14ac:dyDescent="0.2">
      <c r="A38" s="8">
        <f t="shared" si="5"/>
        <v>4</v>
      </c>
      <c r="B38" s="9" t="s">
        <v>50</v>
      </c>
      <c r="C38" s="8" t="str">
        <f>"("&amp;A36&amp;") / ("&amp;A37&amp;")"</f>
        <v>(2) / (3)</v>
      </c>
      <c r="D38" s="6"/>
      <c r="E38" s="30">
        <f>ROUND(E36/E37,6)</f>
        <v>2.2051999999999999E-2</v>
      </c>
      <c r="F38" s="30">
        <f>ROUND(F36/F37,6)</f>
        <v>1.9168000000000001E-2</v>
      </c>
      <c r="G38" s="30">
        <f>ROUND(G36/G37,6)</f>
        <v>1.8477E-2</v>
      </c>
      <c r="H38" s="30">
        <f>ROUND(H36/H37,6)</f>
        <v>1.7520000000000001E-2</v>
      </c>
      <c r="I38" s="30">
        <f>ROUND(I36/I37,6)</f>
        <v>1.6820000000000002E-2</v>
      </c>
    </row>
    <row r="39" spans="1:9" x14ac:dyDescent="0.2">
      <c r="A39" s="8">
        <f t="shared" si="5"/>
        <v>5</v>
      </c>
      <c r="C39" s="6"/>
      <c r="D39" s="6"/>
      <c r="E39" s="20"/>
      <c r="F39" s="20"/>
      <c r="G39" s="20"/>
      <c r="H39" s="20"/>
      <c r="I39" s="20"/>
    </row>
    <row r="40" spans="1:9" x14ac:dyDescent="0.2">
      <c r="A40" s="8">
        <f t="shared" si="5"/>
        <v>6</v>
      </c>
      <c r="B40" s="18" t="s">
        <v>68</v>
      </c>
      <c r="C40" s="8"/>
      <c r="D40" s="8"/>
      <c r="E40" s="8"/>
      <c r="F40" s="8"/>
      <c r="G40" s="8"/>
    </row>
    <row r="41" spans="1:9" x14ac:dyDescent="0.2">
      <c r="A41" s="8">
        <f t="shared" si="5"/>
        <v>7</v>
      </c>
      <c r="B41" s="9" t="s">
        <v>57</v>
      </c>
      <c r="C41" s="6" t="str">
        <f>C16</f>
        <v>Exhibit BDJ-10, Page 1</v>
      </c>
      <c r="D41" s="6"/>
      <c r="E41" s="20">
        <f>'Exhibit BDJ-10, Page 1'!D42</f>
        <v>236913603.81694275</v>
      </c>
      <c r="F41" s="20">
        <f>'Exhibit BDJ-10, Page 1'!E42</f>
        <v>51217587.01830858</v>
      </c>
      <c r="G41" s="20">
        <f>'Exhibit BDJ-10, Page 1'!F42</f>
        <v>55804734.575415671</v>
      </c>
      <c r="H41" s="20">
        <f>'Exhibit BDJ-10, Page 1'!G42</f>
        <v>31780332.718976125</v>
      </c>
      <c r="I41" s="20">
        <f>'Exhibit BDJ-10, Page 1'!H42</f>
        <v>22192474.525612772</v>
      </c>
    </row>
    <row r="42" spans="1:9" x14ac:dyDescent="0.2">
      <c r="A42" s="8">
        <f t="shared" si="5"/>
        <v>8</v>
      </c>
      <c r="B42" s="9" t="s">
        <v>75</v>
      </c>
      <c r="C42" s="6" t="str">
        <f>C17</f>
        <v>Exhibit BDJ-3, Electric F2021 Billing Determinants</v>
      </c>
      <c r="D42" s="6"/>
      <c r="E42" s="37">
        <v>10953273000</v>
      </c>
      <c r="F42" s="37">
        <v>2730372000</v>
      </c>
      <c r="G42" s="37">
        <v>3087427000</v>
      </c>
      <c r="H42" s="37">
        <v>1853862000</v>
      </c>
      <c r="I42" s="37">
        <v>1335448000</v>
      </c>
    </row>
    <row r="43" spans="1:9" x14ac:dyDescent="0.2">
      <c r="A43" s="8">
        <f t="shared" si="5"/>
        <v>9</v>
      </c>
      <c r="B43" s="9" t="s">
        <v>50</v>
      </c>
      <c r="C43" s="8" t="str">
        <f>"("&amp;A41&amp;") / ("&amp;A42&amp;")"</f>
        <v>(7) / (8)</v>
      </c>
      <c r="D43" s="6" t="s">
        <v>93</v>
      </c>
      <c r="E43" s="30">
        <f>ROUND(E41/E42,6)</f>
        <v>2.1628999999999999E-2</v>
      </c>
      <c r="F43" s="30">
        <f>ROUND(F41/F42,6)</f>
        <v>1.8758E-2</v>
      </c>
      <c r="G43" s="30">
        <f>ROUND(G41/G42,6)</f>
        <v>1.8075000000000001E-2</v>
      </c>
      <c r="H43" s="30">
        <f>ROUND(H41/H42,6)</f>
        <v>1.7142999999999999E-2</v>
      </c>
      <c r="I43" s="30">
        <f>ROUND(I41/I42,6)</f>
        <v>1.6618000000000001E-2</v>
      </c>
    </row>
    <row r="44" spans="1:9" x14ac:dyDescent="0.2">
      <c r="A44" s="8">
        <f t="shared" si="5"/>
        <v>10</v>
      </c>
    </row>
    <row r="45" spans="1:9" x14ac:dyDescent="0.2">
      <c r="A45" s="8">
        <f t="shared" si="5"/>
        <v>11</v>
      </c>
      <c r="B45" s="9" t="s">
        <v>73</v>
      </c>
      <c r="C45" s="8" t="str">
        <f t="shared" ref="C45" si="7">"("&amp;A43&amp;") - ("&amp;A38&amp;")"</f>
        <v>(9) - (4)</v>
      </c>
      <c r="E45" s="34">
        <f>E43-E38</f>
        <v>-4.2299999999999977E-4</v>
      </c>
      <c r="F45" s="34">
        <f t="shared" ref="F45:I45" si="8">F43-F38</f>
        <v>-4.1000000000000064E-4</v>
      </c>
      <c r="G45" s="34">
        <f t="shared" si="8"/>
        <v>-4.0199999999999958E-4</v>
      </c>
      <c r="H45" s="34">
        <f t="shared" si="8"/>
        <v>-3.7700000000000233E-4</v>
      </c>
      <c r="I45" s="34">
        <f t="shared" si="8"/>
        <v>-2.0200000000000079E-4</v>
      </c>
    </row>
    <row r="46" spans="1:9" x14ac:dyDescent="0.2">
      <c r="A46" s="8"/>
    </row>
    <row r="47" spans="1:9" x14ac:dyDescent="0.2">
      <c r="E47" s="24"/>
      <c r="F47" s="24"/>
      <c r="G47" s="24"/>
      <c r="H47" s="24"/>
      <c r="I47" s="24"/>
    </row>
    <row r="48" spans="1:9" x14ac:dyDescent="0.2">
      <c r="E48" s="5"/>
      <c r="F48" s="5"/>
      <c r="G48" s="5"/>
      <c r="H48" s="5"/>
      <c r="I48" s="5"/>
    </row>
    <row r="49" spans="1:9" ht="4.5" customHeight="1" x14ac:dyDescent="0.2">
      <c r="A49" s="43"/>
      <c r="B49" s="43"/>
      <c r="C49" s="43"/>
      <c r="D49" s="43"/>
      <c r="E49" s="43"/>
      <c r="F49" s="43"/>
      <c r="G49" s="43"/>
      <c r="H49" s="43"/>
      <c r="I49" s="43"/>
    </row>
    <row r="51" spans="1:9" x14ac:dyDescent="0.2">
      <c r="A51" s="2" t="str">
        <f>A26</f>
        <v>Puget Sound Energy</v>
      </c>
      <c r="B51" s="2"/>
      <c r="C51" s="2"/>
      <c r="D51" s="2"/>
      <c r="E51" s="2"/>
      <c r="F51" s="2"/>
      <c r="G51" s="2"/>
      <c r="H51" s="2"/>
      <c r="I51" s="2"/>
    </row>
    <row r="52" spans="1:9" x14ac:dyDescent="0.2">
      <c r="A52" s="2" t="str">
        <f t="shared" ref="A52:A54" si="9">A27</f>
        <v>2022 General Rate Case (GRC)</v>
      </c>
      <c r="B52" s="2"/>
      <c r="C52" s="2"/>
      <c r="D52" s="2"/>
      <c r="E52" s="2"/>
      <c r="F52" s="2"/>
      <c r="G52" s="2"/>
      <c r="H52" s="2"/>
      <c r="I52" s="2"/>
    </row>
    <row r="53" spans="1:9" x14ac:dyDescent="0.2">
      <c r="A53" s="2" t="str">
        <f t="shared" si="9"/>
        <v>Electric Decoupling Mechanism (Schedule 142)</v>
      </c>
      <c r="B53" s="2"/>
      <c r="C53" s="2"/>
      <c r="D53" s="2"/>
      <c r="E53" s="2"/>
      <c r="F53" s="2"/>
      <c r="G53" s="2"/>
      <c r="H53" s="2"/>
      <c r="I53" s="2"/>
    </row>
    <row r="54" spans="1:9" x14ac:dyDescent="0.2">
      <c r="A54" s="2" t="str">
        <f t="shared" si="9"/>
        <v>Development of Fixed Power Cost Revenue Per Unit Rates ($/kWh)</v>
      </c>
      <c r="B54" s="2"/>
      <c r="C54" s="2"/>
      <c r="D54" s="2"/>
      <c r="E54" s="2"/>
      <c r="F54" s="2"/>
      <c r="G54" s="2"/>
      <c r="H54" s="2"/>
      <c r="I54" s="2"/>
    </row>
    <row r="55" spans="1:9" x14ac:dyDescent="0.2">
      <c r="A55" s="2" t="str">
        <f>'Exhibit BDJ-10, Page 1'!A53:L53</f>
        <v>Proposed Effective January 1, 2025</v>
      </c>
      <c r="B55" s="2"/>
      <c r="C55" s="2"/>
      <c r="D55" s="2"/>
      <c r="E55" s="2"/>
      <c r="F55" s="2"/>
      <c r="G55" s="2"/>
      <c r="H55" s="2"/>
      <c r="I55" s="2"/>
    </row>
    <row r="57" spans="1:9" ht="33.75" x14ac:dyDescent="0.2">
      <c r="A57" s="11" t="s">
        <v>43</v>
      </c>
      <c r="E57" s="39" t="s">
        <v>45</v>
      </c>
      <c r="F57" s="39" t="s">
        <v>46</v>
      </c>
      <c r="G57" s="39" t="s">
        <v>46</v>
      </c>
      <c r="H57" s="39" t="s">
        <v>46</v>
      </c>
      <c r="I57" s="39" t="s">
        <v>46</v>
      </c>
    </row>
    <row r="58" spans="1:9" x14ac:dyDescent="0.2">
      <c r="A58" s="12" t="s">
        <v>44</v>
      </c>
      <c r="B58" s="29"/>
      <c r="C58" s="13" t="s">
        <v>14</v>
      </c>
      <c r="D58" s="13" t="s">
        <v>65</v>
      </c>
      <c r="E58" s="14" t="s">
        <v>86</v>
      </c>
      <c r="F58" s="14" t="s">
        <v>37</v>
      </c>
      <c r="G58" s="14" t="s">
        <v>47</v>
      </c>
      <c r="H58" s="14" t="s">
        <v>38</v>
      </c>
      <c r="I58" s="14" t="s">
        <v>39</v>
      </c>
    </row>
    <row r="59" spans="1:9" x14ac:dyDescent="0.2">
      <c r="B59" s="8" t="s">
        <v>13</v>
      </c>
      <c r="C59" s="8" t="s">
        <v>12</v>
      </c>
      <c r="D59" s="8" t="s">
        <v>11</v>
      </c>
      <c r="E59" s="8" t="s">
        <v>10</v>
      </c>
      <c r="F59" s="8" t="s">
        <v>9</v>
      </c>
      <c r="G59" s="8" t="s">
        <v>7</v>
      </c>
      <c r="H59" s="8" t="s">
        <v>6</v>
      </c>
      <c r="I59" s="8" t="s">
        <v>5</v>
      </c>
    </row>
    <row r="60" spans="1:9" x14ac:dyDescent="0.2">
      <c r="A60" s="8">
        <v>1</v>
      </c>
      <c r="B60" s="18" t="s">
        <v>67</v>
      </c>
      <c r="C60" s="8"/>
      <c r="D60" s="8"/>
      <c r="E60" s="8"/>
      <c r="F60" s="8"/>
      <c r="G60" s="8"/>
    </row>
    <row r="61" spans="1:9" x14ac:dyDescent="0.2">
      <c r="A61" s="8">
        <f>A60+1</f>
        <v>2</v>
      </c>
      <c r="B61" s="9" t="s">
        <v>57</v>
      </c>
      <c r="C61" s="6" t="str">
        <f>C41</f>
        <v>Exhibit BDJ-10, Page 1</v>
      </c>
      <c r="D61" s="6"/>
      <c r="E61" s="20">
        <f>E41</f>
        <v>236913603.81694275</v>
      </c>
      <c r="F61" s="20">
        <f t="shared" ref="F61:I61" si="10">F41</f>
        <v>51217587.01830858</v>
      </c>
      <c r="G61" s="20">
        <f t="shared" si="10"/>
        <v>55804734.575415671</v>
      </c>
      <c r="H61" s="20">
        <f t="shared" si="10"/>
        <v>31780332.718976125</v>
      </c>
      <c r="I61" s="20">
        <f t="shared" si="10"/>
        <v>22192474.525612772</v>
      </c>
    </row>
    <row r="62" spans="1:9" x14ac:dyDescent="0.2">
      <c r="A62" s="8">
        <f t="shared" ref="A62:A70" si="11">A61+1</f>
        <v>3</v>
      </c>
      <c r="B62" s="9" t="s">
        <v>42</v>
      </c>
      <c r="C62" s="6" t="str">
        <f>C42</f>
        <v>Exhibit BDJ-3, Electric F2021 Billing Determinants</v>
      </c>
      <c r="D62" s="6"/>
      <c r="E62" s="37">
        <f>E42</f>
        <v>10953273000</v>
      </c>
      <c r="F62" s="37">
        <f t="shared" ref="F62:I62" si="12">F42</f>
        <v>2730372000</v>
      </c>
      <c r="G62" s="37">
        <f t="shared" si="12"/>
        <v>3087427000</v>
      </c>
      <c r="H62" s="37">
        <f t="shared" si="12"/>
        <v>1853862000</v>
      </c>
      <c r="I62" s="37">
        <f t="shared" si="12"/>
        <v>1335448000</v>
      </c>
    </row>
    <row r="63" spans="1:9" x14ac:dyDescent="0.2">
      <c r="A63" s="8">
        <f t="shared" si="11"/>
        <v>4</v>
      </c>
      <c r="B63" s="9" t="s">
        <v>50</v>
      </c>
      <c r="C63" s="8" t="str">
        <f>"("&amp;A61&amp;") / ("&amp;A62&amp;")"</f>
        <v>(2) / (3)</v>
      </c>
      <c r="D63" s="6"/>
      <c r="E63" s="30">
        <f>ROUND(E61/E62,6)</f>
        <v>2.1628999999999999E-2</v>
      </c>
      <c r="F63" s="30">
        <f>ROUND(F61/F62,6)</f>
        <v>1.8758E-2</v>
      </c>
      <c r="G63" s="30">
        <f>ROUND(G61/G62,6)</f>
        <v>1.8075000000000001E-2</v>
      </c>
      <c r="H63" s="30">
        <f>ROUND(H61/H62,6)</f>
        <v>1.7142999999999999E-2</v>
      </c>
      <c r="I63" s="30">
        <f>ROUND(I61/I62,6)</f>
        <v>1.6618000000000001E-2</v>
      </c>
    </row>
    <row r="64" spans="1:9" x14ac:dyDescent="0.2">
      <c r="A64" s="8">
        <f t="shared" si="11"/>
        <v>5</v>
      </c>
      <c r="C64" s="6"/>
      <c r="D64" s="6"/>
      <c r="E64" s="20"/>
      <c r="F64" s="20"/>
      <c r="G64" s="20"/>
      <c r="H64" s="20"/>
      <c r="I64" s="20"/>
    </row>
    <row r="65" spans="1:9" x14ac:dyDescent="0.2">
      <c r="A65" s="8">
        <f t="shared" si="11"/>
        <v>6</v>
      </c>
      <c r="B65" s="18" t="s">
        <v>68</v>
      </c>
      <c r="C65" s="8"/>
      <c r="D65" s="8"/>
      <c r="E65" s="8"/>
      <c r="F65" s="8"/>
      <c r="G65" s="8"/>
    </row>
    <row r="66" spans="1:9" x14ac:dyDescent="0.2">
      <c r="A66" s="8">
        <f t="shared" si="11"/>
        <v>7</v>
      </c>
      <c r="B66" s="9" t="s">
        <v>57</v>
      </c>
      <c r="C66" s="6" t="str">
        <f>C41</f>
        <v>Exhibit BDJ-10, Page 1</v>
      </c>
      <c r="D66" s="6"/>
      <c r="E66" s="20">
        <f>'Exhibit BDJ-10, Page 1'!D66</f>
        <v>235463666.7459656</v>
      </c>
      <c r="F66" s="20">
        <f>'Exhibit BDJ-10, Page 1'!E66</f>
        <v>50905219.42788516</v>
      </c>
      <c r="G66" s="20">
        <f>'Exhibit BDJ-10, Page 1'!F66</f>
        <v>55464839.273555845</v>
      </c>
      <c r="H66" s="20">
        <f>'Exhibit BDJ-10, Page 1'!G66</f>
        <v>31587117.644656196</v>
      </c>
      <c r="I66" s="20">
        <f>'Exhibit BDJ-10, Page 1'!H66</f>
        <v>22057627.581499033</v>
      </c>
    </row>
    <row r="67" spans="1:9" x14ac:dyDescent="0.2">
      <c r="A67" s="8">
        <f t="shared" si="11"/>
        <v>8</v>
      </c>
      <c r="B67" s="9" t="s">
        <v>75</v>
      </c>
      <c r="C67" s="6" t="str">
        <f>C42</f>
        <v>Exhibit BDJ-3, Electric F2021 Billing Determinants</v>
      </c>
      <c r="D67" s="6"/>
      <c r="E67" s="37">
        <v>11003417000</v>
      </c>
      <c r="F67" s="37">
        <v>2726800000</v>
      </c>
      <c r="G67" s="37">
        <v>3085273000</v>
      </c>
      <c r="H67" s="37">
        <v>1858617000</v>
      </c>
      <c r="I67" s="37">
        <v>1324706000</v>
      </c>
    </row>
    <row r="68" spans="1:9" x14ac:dyDescent="0.2">
      <c r="A68" s="8">
        <f t="shared" si="11"/>
        <v>9</v>
      </c>
      <c r="B68" s="9" t="s">
        <v>50</v>
      </c>
      <c r="C68" s="8" t="str">
        <f>"("&amp;A66&amp;") / ("&amp;A67&amp;")"</f>
        <v>(7) / (8)</v>
      </c>
      <c r="D68" s="6" t="s">
        <v>93</v>
      </c>
      <c r="E68" s="30">
        <f>ROUND(E66/E67,6)</f>
        <v>2.1399000000000001E-2</v>
      </c>
      <c r="F68" s="30">
        <f>ROUND(F66/F67,6)</f>
        <v>1.8668000000000001E-2</v>
      </c>
      <c r="G68" s="30">
        <f>ROUND(G66/G67,6)</f>
        <v>1.7977E-2</v>
      </c>
      <c r="H68" s="30">
        <f>ROUND(H66/H67,6)</f>
        <v>1.6995E-2</v>
      </c>
      <c r="I68" s="30">
        <f>ROUND(I66/I67,6)</f>
        <v>1.6650999999999999E-2</v>
      </c>
    </row>
    <row r="69" spans="1:9" x14ac:dyDescent="0.2">
      <c r="A69" s="8">
        <f t="shared" si="11"/>
        <v>10</v>
      </c>
    </row>
    <row r="70" spans="1:9" x14ac:dyDescent="0.2">
      <c r="A70" s="8">
        <f t="shared" si="11"/>
        <v>11</v>
      </c>
      <c r="B70" s="9" t="s">
        <v>73</v>
      </c>
      <c r="C70" s="8" t="str">
        <f t="shared" ref="C70" si="13">"("&amp;A68&amp;") - ("&amp;A63&amp;")"</f>
        <v>(9) - (4)</v>
      </c>
      <c r="E70" s="34">
        <f>E68-E63</f>
        <v>-2.2999999999999757E-4</v>
      </c>
      <c r="F70" s="34">
        <f t="shared" ref="F70:I70" si="14">F68-F63</f>
        <v>-8.9999999999999802E-5</v>
      </c>
      <c r="G70" s="34">
        <f t="shared" si="14"/>
        <v>-9.8000000000000864E-5</v>
      </c>
      <c r="H70" s="34">
        <f t="shared" si="14"/>
        <v>-1.4799999999999883E-4</v>
      </c>
      <c r="I70" s="34">
        <f t="shared" si="14"/>
        <v>3.2999999999998308E-5</v>
      </c>
    </row>
    <row r="71" spans="1:9" x14ac:dyDescent="0.2">
      <c r="A71" s="8"/>
    </row>
    <row r="72" spans="1:9" x14ac:dyDescent="0.2">
      <c r="E72" s="24"/>
      <c r="F72" s="24"/>
      <c r="G72" s="24"/>
      <c r="H72" s="24"/>
      <c r="I72" s="24"/>
    </row>
    <row r="73" spans="1:9" x14ac:dyDescent="0.2">
      <c r="E73" s="5"/>
      <c r="F73" s="5"/>
      <c r="G73" s="5"/>
      <c r="H73" s="5"/>
      <c r="I73" s="5"/>
    </row>
    <row r="74" spans="1:9" x14ac:dyDescent="0.2">
      <c r="E74" s="24"/>
      <c r="F74" s="24"/>
      <c r="G74" s="24"/>
      <c r="H74" s="24"/>
      <c r="I74" s="24"/>
    </row>
  </sheetData>
  <mergeCells count="15">
    <mergeCell ref="A51:I51"/>
    <mergeCell ref="A52:I52"/>
    <mergeCell ref="A53:I53"/>
    <mergeCell ref="A54:I54"/>
    <mergeCell ref="A55:I55"/>
    <mergeCell ref="A26:I26"/>
    <mergeCell ref="A27:I27"/>
    <mergeCell ref="A28:I28"/>
    <mergeCell ref="A29:I29"/>
    <mergeCell ref="A30:I30"/>
    <mergeCell ref="A1:I1"/>
    <mergeCell ref="A3:I3"/>
    <mergeCell ref="A4:I4"/>
    <mergeCell ref="A2:I2"/>
    <mergeCell ref="A5:I5"/>
  </mergeCells>
  <printOptions horizontalCentered="1"/>
  <pageMargins left="0.7" right="0.7" top="0.75" bottom="0.75" header="0.3" footer="0.3"/>
  <pageSetup scale="59" orientation="landscape" blackAndWhite="1" horizontalDpi="1200" verticalDpi="1200" r:id="rId1"/>
  <headerFoot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BE53"/>
  <sheetViews>
    <sheetView zoomScaleNormal="100" workbookViewId="0">
      <pane ySplit="7" topLeftCell="A20" activePane="bottomLeft" state="frozen"/>
      <selection activeCell="G31" sqref="G31"/>
      <selection pane="bottomLeft" activeCell="AI30" sqref="AI30"/>
    </sheetView>
  </sheetViews>
  <sheetFormatPr defaultColWidth="9.140625" defaultRowHeight="11.25" x14ac:dyDescent="0.2"/>
  <cols>
    <col min="1" max="1" width="4.28515625" style="9" bestFit="1" customWidth="1"/>
    <col min="2" max="2" width="1.28515625" style="9" customWidth="1"/>
    <col min="3" max="3" width="26.5703125" style="9" bestFit="1" customWidth="1"/>
    <col min="4" max="4" width="34.5703125" style="8" customWidth="1"/>
    <col min="5" max="5" width="12.42578125" style="8" bestFit="1" customWidth="1"/>
    <col min="6" max="9" width="12.85546875" style="8" bestFit="1" customWidth="1"/>
    <col min="10" max="17" width="12.85546875" style="9" bestFit="1" customWidth="1"/>
    <col min="18" max="18" width="13.85546875" style="9" bestFit="1" customWidth="1"/>
    <col min="19" max="19" width="0.5703125" style="9" customWidth="1"/>
    <col min="20" max="20" width="5.5703125" style="9" customWidth="1"/>
    <col min="21" max="21" width="1.5703125" style="9" customWidth="1"/>
    <col min="22" max="22" width="26.5703125" style="9" bestFit="1" customWidth="1"/>
    <col min="23" max="23" width="34.7109375" style="9" customWidth="1"/>
    <col min="24" max="24" width="12.42578125" style="9" bestFit="1" customWidth="1"/>
    <col min="25" max="36" width="12.85546875" style="9" bestFit="1" customWidth="1"/>
    <col min="37" max="37" width="13.85546875" style="9" bestFit="1" customWidth="1"/>
    <col min="38" max="38" width="0.5703125" style="9" customWidth="1"/>
    <col min="39" max="39" width="5.28515625" style="9" customWidth="1"/>
    <col min="40" max="40" width="1.7109375" style="9" customWidth="1"/>
    <col min="41" max="41" width="26.5703125" style="9" bestFit="1" customWidth="1"/>
    <col min="42" max="42" width="35.140625" style="9" bestFit="1" customWidth="1"/>
    <col min="43" max="43" width="12.42578125" style="9" bestFit="1" customWidth="1"/>
    <col min="44" max="55" width="12.85546875" style="9" bestFit="1" customWidth="1"/>
    <col min="56" max="56" width="13.85546875" style="9" bestFit="1" customWidth="1"/>
    <col min="57" max="57" width="0.85546875" style="9" customWidth="1"/>
    <col min="58" max="16384" width="9.140625" style="9"/>
  </cols>
  <sheetData>
    <row r="1" spans="1:57" x14ac:dyDescent="0.2">
      <c r="A1" s="2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43"/>
      <c r="T1" s="2" t="s">
        <v>16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43"/>
      <c r="AM1" s="2" t="s">
        <v>16</v>
      </c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57" x14ac:dyDescent="0.2">
      <c r="A2" s="2" t="str">
        <f>'Exhibit BDJ-10, Page 1'!A2</f>
        <v>2022 General Rate Case (GRC)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43"/>
      <c r="T2" s="2" t="str">
        <f>A2</f>
        <v>2022 General Rate Case (GRC)</v>
      </c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43"/>
      <c r="AM2" s="2" t="str">
        <f>T2</f>
        <v>2022 General Rate Case (GRC)</v>
      </c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57" x14ac:dyDescent="0.2">
      <c r="A3" s="2" t="s">
        <v>64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43"/>
      <c r="T3" s="2" t="s">
        <v>64</v>
      </c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43"/>
      <c r="AM3" s="2" t="s">
        <v>64</v>
      </c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7" x14ac:dyDescent="0.2">
      <c r="A4" s="2" t="s">
        <v>59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43"/>
      <c r="T4" s="2" t="s">
        <v>59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43"/>
      <c r="AM4" s="2" t="s">
        <v>59</v>
      </c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7" x14ac:dyDescent="0.2">
      <c r="A5" s="1" t="str">
        <f>'Exhibit BDJ-10, Page 1'!A5</f>
        <v>Proposed Effective January 1, 2023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43"/>
      <c r="T5" s="2" t="str">
        <f>'Exhibit BDJ-10, Page 1'!A29</f>
        <v>Proposed Effective January 1, 2024</v>
      </c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43"/>
      <c r="AM5" s="2" t="str">
        <f>'Exhibit BDJ-10, Page 1'!A53</f>
        <v>Proposed Effective January 1, 2025</v>
      </c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</row>
    <row r="6" spans="1:57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43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43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</row>
    <row r="7" spans="1:57" ht="45" x14ac:dyDescent="0.2">
      <c r="A7" s="3" t="s">
        <v>15</v>
      </c>
      <c r="B7" s="3"/>
      <c r="C7" s="16"/>
      <c r="D7" s="3" t="s">
        <v>14</v>
      </c>
      <c r="E7" s="13" t="s">
        <v>65</v>
      </c>
      <c r="F7" s="4" t="s">
        <v>18</v>
      </c>
      <c r="G7" s="4" t="s">
        <v>19</v>
      </c>
      <c r="H7" s="4" t="s">
        <v>20</v>
      </c>
      <c r="I7" s="4" t="s">
        <v>21</v>
      </c>
      <c r="J7" s="4" t="s">
        <v>22</v>
      </c>
      <c r="K7" s="4" t="s">
        <v>23</v>
      </c>
      <c r="L7" s="4" t="s">
        <v>24</v>
      </c>
      <c r="M7" s="4" t="s">
        <v>25</v>
      </c>
      <c r="N7" s="4" t="s">
        <v>26</v>
      </c>
      <c r="O7" s="4" t="s">
        <v>27</v>
      </c>
      <c r="P7" s="4" t="s">
        <v>28</v>
      </c>
      <c r="Q7" s="4" t="s">
        <v>29</v>
      </c>
      <c r="R7" s="3" t="s">
        <v>30</v>
      </c>
      <c r="S7" s="43"/>
      <c r="T7" s="3" t="s">
        <v>15</v>
      </c>
      <c r="U7" s="3"/>
      <c r="V7" s="16"/>
      <c r="W7" s="3" t="s">
        <v>14</v>
      </c>
      <c r="X7" s="13" t="s">
        <v>65</v>
      </c>
      <c r="Y7" s="4" t="s">
        <v>18</v>
      </c>
      <c r="Z7" s="4" t="s">
        <v>19</v>
      </c>
      <c r="AA7" s="4" t="s">
        <v>20</v>
      </c>
      <c r="AB7" s="4" t="s">
        <v>21</v>
      </c>
      <c r="AC7" s="4" t="s">
        <v>22</v>
      </c>
      <c r="AD7" s="4" t="s">
        <v>23</v>
      </c>
      <c r="AE7" s="4" t="s">
        <v>24</v>
      </c>
      <c r="AF7" s="4" t="s">
        <v>25</v>
      </c>
      <c r="AG7" s="4" t="s">
        <v>26</v>
      </c>
      <c r="AH7" s="4" t="s">
        <v>27</v>
      </c>
      <c r="AI7" s="4" t="s">
        <v>28</v>
      </c>
      <c r="AJ7" s="4" t="s">
        <v>29</v>
      </c>
      <c r="AK7" s="3" t="s">
        <v>30</v>
      </c>
      <c r="AL7" s="43"/>
      <c r="AM7" s="3" t="s">
        <v>15</v>
      </c>
      <c r="AN7" s="3"/>
      <c r="AO7" s="16"/>
      <c r="AP7" s="3" t="s">
        <v>14</v>
      </c>
      <c r="AQ7" s="13" t="s">
        <v>65</v>
      </c>
      <c r="AR7" s="4" t="s">
        <v>18</v>
      </c>
      <c r="AS7" s="4" t="s">
        <v>19</v>
      </c>
      <c r="AT7" s="4" t="s">
        <v>20</v>
      </c>
      <c r="AU7" s="4" t="s">
        <v>21</v>
      </c>
      <c r="AV7" s="4" t="s">
        <v>22</v>
      </c>
      <c r="AW7" s="4" t="s">
        <v>23</v>
      </c>
      <c r="AX7" s="4" t="s">
        <v>24</v>
      </c>
      <c r="AY7" s="4" t="s">
        <v>25</v>
      </c>
      <c r="AZ7" s="4" t="s">
        <v>26</v>
      </c>
      <c r="BA7" s="4" t="s">
        <v>27</v>
      </c>
      <c r="BB7" s="4" t="s">
        <v>28</v>
      </c>
      <c r="BC7" s="4" t="s">
        <v>29</v>
      </c>
      <c r="BD7" s="3" t="s">
        <v>30</v>
      </c>
    </row>
    <row r="8" spans="1:57" x14ac:dyDescent="0.2">
      <c r="C8" s="8" t="s">
        <v>13</v>
      </c>
      <c r="D8" s="8" t="s">
        <v>12</v>
      </c>
      <c r="E8" s="8" t="s">
        <v>11</v>
      </c>
      <c r="F8" s="8" t="s">
        <v>10</v>
      </c>
      <c r="G8" s="8" t="s">
        <v>9</v>
      </c>
      <c r="H8" s="8" t="s">
        <v>8</v>
      </c>
      <c r="I8" s="8" t="s">
        <v>7</v>
      </c>
      <c r="J8" s="8" t="s">
        <v>6</v>
      </c>
      <c r="K8" s="8" t="s">
        <v>5</v>
      </c>
      <c r="L8" s="8" t="s">
        <v>4</v>
      </c>
      <c r="M8" s="8" t="s">
        <v>3</v>
      </c>
      <c r="N8" s="8" t="s">
        <v>2</v>
      </c>
      <c r="O8" s="8" t="s">
        <v>1</v>
      </c>
      <c r="P8" s="8" t="s">
        <v>0</v>
      </c>
      <c r="Q8" s="8" t="s">
        <v>17</v>
      </c>
      <c r="R8" s="8" t="s">
        <v>66</v>
      </c>
      <c r="S8" s="43"/>
      <c r="V8" s="8" t="s">
        <v>13</v>
      </c>
      <c r="W8" s="8" t="s">
        <v>12</v>
      </c>
      <c r="X8" s="8" t="s">
        <v>11</v>
      </c>
      <c r="Y8" s="8" t="s">
        <v>10</v>
      </c>
      <c r="Z8" s="8" t="s">
        <v>9</v>
      </c>
      <c r="AA8" s="8" t="s">
        <v>8</v>
      </c>
      <c r="AB8" s="8" t="s">
        <v>7</v>
      </c>
      <c r="AC8" s="8" t="s">
        <v>6</v>
      </c>
      <c r="AD8" s="8" t="s">
        <v>5</v>
      </c>
      <c r="AE8" s="8" t="s">
        <v>4</v>
      </c>
      <c r="AF8" s="8" t="s">
        <v>3</v>
      </c>
      <c r="AG8" s="8" t="s">
        <v>2</v>
      </c>
      <c r="AH8" s="8" t="s">
        <v>1</v>
      </c>
      <c r="AI8" s="8" t="s">
        <v>0</v>
      </c>
      <c r="AJ8" s="8" t="s">
        <v>17</v>
      </c>
      <c r="AK8" s="8" t="s">
        <v>66</v>
      </c>
      <c r="AL8" s="43"/>
      <c r="AO8" s="8" t="s">
        <v>13</v>
      </c>
      <c r="AP8" s="8" t="s">
        <v>12</v>
      </c>
      <c r="AQ8" s="8" t="s">
        <v>11</v>
      </c>
      <c r="AR8" s="8" t="s">
        <v>10</v>
      </c>
      <c r="AS8" s="8" t="s">
        <v>9</v>
      </c>
      <c r="AT8" s="8" t="s">
        <v>8</v>
      </c>
      <c r="AU8" s="8" t="s">
        <v>7</v>
      </c>
      <c r="AV8" s="8" t="s">
        <v>6</v>
      </c>
      <c r="AW8" s="8" t="s">
        <v>5</v>
      </c>
      <c r="AX8" s="8" t="s">
        <v>4</v>
      </c>
      <c r="AY8" s="8" t="s">
        <v>3</v>
      </c>
      <c r="AZ8" s="8" t="s">
        <v>2</v>
      </c>
      <c r="BA8" s="8" t="s">
        <v>1</v>
      </c>
      <c r="BB8" s="8" t="s">
        <v>0</v>
      </c>
      <c r="BC8" s="8" t="s">
        <v>17</v>
      </c>
      <c r="BD8" s="8" t="s">
        <v>66</v>
      </c>
    </row>
    <row r="9" spans="1:57" x14ac:dyDescent="0.2">
      <c r="A9" s="8">
        <v>1</v>
      </c>
      <c r="B9" s="22" t="s">
        <v>33</v>
      </c>
      <c r="C9" s="18"/>
      <c r="J9" s="8"/>
      <c r="K9" s="8"/>
      <c r="S9" s="43"/>
      <c r="T9" s="8">
        <v>1</v>
      </c>
      <c r="U9" s="22" t="s">
        <v>33</v>
      </c>
      <c r="V9" s="18"/>
      <c r="W9" s="8"/>
      <c r="X9" s="8"/>
      <c r="Y9" s="8"/>
      <c r="Z9" s="8"/>
      <c r="AA9" s="8"/>
      <c r="AB9" s="8"/>
      <c r="AC9" s="8"/>
      <c r="AD9" s="8"/>
      <c r="AL9" s="43"/>
      <c r="AM9" s="8">
        <v>1</v>
      </c>
      <c r="AN9" s="22" t="s">
        <v>33</v>
      </c>
      <c r="AO9" s="18"/>
      <c r="AP9" s="8"/>
      <c r="AQ9" s="8"/>
      <c r="AR9" s="8"/>
      <c r="AS9" s="8"/>
      <c r="AT9" s="8"/>
      <c r="AU9" s="8"/>
      <c r="AV9" s="8"/>
      <c r="AW9" s="8"/>
    </row>
    <row r="10" spans="1:57" x14ac:dyDescent="0.2">
      <c r="A10" s="8">
        <f t="shared" ref="A10:A34" si="0">A9+1</f>
        <v>2</v>
      </c>
      <c r="B10" s="23" t="s">
        <v>87</v>
      </c>
      <c r="F10" s="9"/>
      <c r="G10" s="9"/>
      <c r="H10" s="9"/>
      <c r="I10" s="9"/>
      <c r="R10" s="5"/>
      <c r="S10" s="43"/>
      <c r="T10" s="8">
        <f t="shared" ref="T10:T49" si="1">T9+1</f>
        <v>2</v>
      </c>
      <c r="U10" s="23" t="str">
        <f>B10</f>
        <v>Schedule 7 (7D1, 7D2)</v>
      </c>
      <c r="W10" s="8"/>
      <c r="X10" s="8"/>
      <c r="AK10" s="5"/>
      <c r="AL10" s="43"/>
      <c r="AM10" s="8">
        <f t="shared" ref="AM10:AM49" si="2">AM9+1</f>
        <v>2</v>
      </c>
      <c r="AN10" s="23" t="str">
        <f>U10</f>
        <v>Schedule 7 (7D1, 7D2)</v>
      </c>
      <c r="AP10" s="8"/>
      <c r="AQ10" s="8"/>
      <c r="BD10" s="5"/>
    </row>
    <row r="11" spans="1:57" x14ac:dyDescent="0.2">
      <c r="A11" s="8">
        <f t="shared" si="0"/>
        <v>3</v>
      </c>
      <c r="B11" s="8"/>
      <c r="C11" s="38" t="s">
        <v>74</v>
      </c>
      <c r="D11" s="6" t="s">
        <v>88</v>
      </c>
      <c r="F11" s="37">
        <v>1267166000.0000002</v>
      </c>
      <c r="G11" s="37">
        <v>1030533999.9999999</v>
      </c>
      <c r="H11" s="37">
        <v>1071684999.9999999</v>
      </c>
      <c r="I11" s="37">
        <v>844567000</v>
      </c>
      <c r="J11" s="37">
        <v>772625000</v>
      </c>
      <c r="K11" s="37">
        <v>680273000</v>
      </c>
      <c r="L11" s="37">
        <v>680886000</v>
      </c>
      <c r="M11" s="37">
        <v>705358000</v>
      </c>
      <c r="N11" s="37">
        <v>667008000</v>
      </c>
      <c r="O11" s="37">
        <v>839403000</v>
      </c>
      <c r="P11" s="37">
        <v>1045458999.9999999</v>
      </c>
      <c r="Q11" s="37">
        <v>1241518000</v>
      </c>
      <c r="R11" s="5">
        <f>SUM(F11:Q11)</f>
        <v>10846482000</v>
      </c>
      <c r="S11" s="44"/>
      <c r="T11" s="8">
        <f t="shared" si="1"/>
        <v>3</v>
      </c>
      <c r="U11" s="8"/>
      <c r="V11" s="38" t="str">
        <f>C11</f>
        <v>Forecasted Delivered Volumes</v>
      </c>
      <c r="W11" s="38" t="str">
        <f>D11</f>
        <v>Exhibit BDJ-3, Electric F2021 Billing Determinants</v>
      </c>
      <c r="X11" s="8"/>
      <c r="Y11" s="37">
        <v>1269257000</v>
      </c>
      <c r="Z11" s="37">
        <v>1076605000</v>
      </c>
      <c r="AA11" s="37">
        <v>1078131000</v>
      </c>
      <c r="AB11" s="37">
        <v>848606000</v>
      </c>
      <c r="AC11" s="37">
        <v>778211000</v>
      </c>
      <c r="AD11" s="37">
        <v>687245000</v>
      </c>
      <c r="AE11" s="37">
        <v>687999000</v>
      </c>
      <c r="AF11" s="37">
        <v>713087000</v>
      </c>
      <c r="AG11" s="37">
        <v>673571000</v>
      </c>
      <c r="AH11" s="37">
        <v>845315000</v>
      </c>
      <c r="AI11" s="37">
        <v>1051002999.9999998</v>
      </c>
      <c r="AJ11" s="37">
        <v>1244243000</v>
      </c>
      <c r="AK11" s="5">
        <f>SUM(Y11:AJ11)</f>
        <v>10953273000</v>
      </c>
      <c r="AL11" s="44"/>
      <c r="AM11" s="8">
        <f t="shared" si="2"/>
        <v>3</v>
      </c>
      <c r="AN11" s="8"/>
      <c r="AO11" s="38" t="str">
        <f>V11</f>
        <v>Forecasted Delivered Volumes</v>
      </c>
      <c r="AP11" s="38" t="str">
        <f>W11</f>
        <v>Exhibit BDJ-3, Electric F2021 Billing Determinants</v>
      </c>
      <c r="AQ11" s="8"/>
      <c r="AR11" s="37">
        <v>1277325000</v>
      </c>
      <c r="AS11" s="37">
        <v>1040813999.9999999</v>
      </c>
      <c r="AT11" s="37">
        <v>1084604000</v>
      </c>
      <c r="AU11" s="37">
        <v>853296000</v>
      </c>
      <c r="AV11" s="37">
        <v>786493000</v>
      </c>
      <c r="AW11" s="37">
        <v>696677000</v>
      </c>
      <c r="AX11" s="37">
        <v>697273000</v>
      </c>
      <c r="AY11" s="37">
        <v>722797000</v>
      </c>
      <c r="AZ11" s="37">
        <v>682034000</v>
      </c>
      <c r="BA11" s="37">
        <v>853255000.00000012</v>
      </c>
      <c r="BB11" s="37">
        <v>1058784999.9999999</v>
      </c>
      <c r="BC11" s="37">
        <v>1250064000</v>
      </c>
      <c r="BD11" s="5">
        <f>SUM(AR11:BC11)</f>
        <v>11003417000</v>
      </c>
      <c r="BE11" s="24"/>
    </row>
    <row r="12" spans="1:57" x14ac:dyDescent="0.2">
      <c r="A12" s="8">
        <f t="shared" si="0"/>
        <v>4</v>
      </c>
      <c r="B12" s="8"/>
      <c r="C12" s="9" t="s">
        <v>32</v>
      </c>
      <c r="D12" s="6" t="s">
        <v>51</v>
      </c>
      <c r="E12" s="6"/>
      <c r="F12" s="7">
        <f t="shared" ref="F12" si="3">F11/$R11</f>
        <v>0.11682737315195842</v>
      </c>
      <c r="G12" s="7">
        <f t="shared" ref="G12:Q12" si="4">G11/$R11</f>
        <v>9.501089846458971E-2</v>
      </c>
      <c r="H12" s="7">
        <f t="shared" si="4"/>
        <v>9.8804847507237822E-2</v>
      </c>
      <c r="I12" s="7">
        <f t="shared" si="4"/>
        <v>7.7865523586357316E-2</v>
      </c>
      <c r="J12" s="7">
        <f t="shared" si="4"/>
        <v>7.1232773907705743E-2</v>
      </c>
      <c r="K12" s="7">
        <f t="shared" si="4"/>
        <v>6.2718308111330473E-2</v>
      </c>
      <c r="L12" s="7">
        <f t="shared" si="4"/>
        <v>6.2774824131916693E-2</v>
      </c>
      <c r="M12" s="7">
        <f t="shared" si="4"/>
        <v>6.5031039557342185E-2</v>
      </c>
      <c r="N12" s="7">
        <f t="shared" si="4"/>
        <v>6.1495330928498293E-2</v>
      </c>
      <c r="O12" s="7">
        <f t="shared" si="4"/>
        <v>7.7389424515709335E-2</v>
      </c>
      <c r="P12" s="7">
        <f t="shared" si="4"/>
        <v>9.6386920662386188E-2</v>
      </c>
      <c r="Q12" s="7">
        <f t="shared" si="4"/>
        <v>0.11446273547496782</v>
      </c>
      <c r="R12" s="7">
        <f>SUM(F12:Q12)</f>
        <v>1</v>
      </c>
      <c r="S12" s="44"/>
      <c r="T12" s="8">
        <f t="shared" si="1"/>
        <v>4</v>
      </c>
      <c r="U12" s="8"/>
      <c r="V12" s="9" t="s">
        <v>32</v>
      </c>
      <c r="W12" s="6" t="s">
        <v>51</v>
      </c>
      <c r="X12" s="6"/>
      <c r="Y12" s="7">
        <f t="shared" ref="Y12" si="5">Y11/$AK11</f>
        <v>0.11587924449614284</v>
      </c>
      <c r="Z12" s="7">
        <f t="shared" ref="Z12:AJ12" si="6">Z11/$AK11</f>
        <v>9.8290711826501537E-2</v>
      </c>
      <c r="AA12" s="7">
        <f t="shared" si="6"/>
        <v>9.843003091404734E-2</v>
      </c>
      <c r="AB12" s="7">
        <f t="shared" si="6"/>
        <v>7.7475107212246055E-2</v>
      </c>
      <c r="AC12" s="7">
        <f t="shared" si="6"/>
        <v>7.1048261099673132E-2</v>
      </c>
      <c r="AD12" s="7">
        <f t="shared" si="6"/>
        <v>6.2743346212588688E-2</v>
      </c>
      <c r="AE12" s="7">
        <f t="shared" si="6"/>
        <v>6.2812184084154565E-2</v>
      </c>
      <c r="AF12" s="7">
        <f t="shared" si="6"/>
        <v>6.5102641009678108E-2</v>
      </c>
      <c r="AG12" s="7">
        <f t="shared" si="6"/>
        <v>6.1494952239389999E-2</v>
      </c>
      <c r="AH12" s="7">
        <f t="shared" si="6"/>
        <v>7.7174649075212501E-2</v>
      </c>
      <c r="AI12" s="7">
        <f t="shared" si="6"/>
        <v>9.5953328288265957E-2</v>
      </c>
      <c r="AJ12" s="7">
        <f t="shared" si="6"/>
        <v>0.11359554354209925</v>
      </c>
      <c r="AK12" s="7">
        <f>SUM(Y12:AJ12)</f>
        <v>0.99999999999999989</v>
      </c>
      <c r="AL12" s="44"/>
      <c r="AM12" s="8">
        <f t="shared" si="2"/>
        <v>4</v>
      </c>
      <c r="AN12" s="8"/>
      <c r="AO12" s="9" t="s">
        <v>32</v>
      </c>
      <c r="AP12" s="6" t="s">
        <v>51</v>
      </c>
      <c r="AQ12" s="6"/>
      <c r="AR12" s="7">
        <f t="shared" ref="AR12" si="7">AR11/$BD11</f>
        <v>0.11608439451126863</v>
      </c>
      <c r="AS12" s="7">
        <f t="shared" ref="AS12:BC12" si="8">AS11/$BD11</f>
        <v>9.4590071429629524E-2</v>
      </c>
      <c r="AT12" s="7">
        <f t="shared" si="8"/>
        <v>9.8569744289433006E-2</v>
      </c>
      <c r="AU12" s="7">
        <f t="shared" si="8"/>
        <v>7.754827432242184E-2</v>
      </c>
      <c r="AV12" s="7">
        <f t="shared" si="8"/>
        <v>7.1477160231226355E-2</v>
      </c>
      <c r="AW12" s="7">
        <f t="shared" si="8"/>
        <v>6.3314604908638841E-2</v>
      </c>
      <c r="AX12" s="7">
        <f t="shared" si="8"/>
        <v>6.3368769901204325E-2</v>
      </c>
      <c r="AY12" s="7">
        <f t="shared" si="8"/>
        <v>6.5688412972079488E-2</v>
      </c>
      <c r="AZ12" s="7">
        <f t="shared" si="8"/>
        <v>6.1983836475523919E-2</v>
      </c>
      <c r="BA12" s="7">
        <f t="shared" si="8"/>
        <v>7.7544548207161473E-2</v>
      </c>
      <c r="BB12" s="7">
        <f t="shared" si="8"/>
        <v>9.6223291364855107E-2</v>
      </c>
      <c r="BC12" s="7">
        <f t="shared" si="8"/>
        <v>0.11360689138655747</v>
      </c>
      <c r="BD12" s="7">
        <f>SUM(AR12:BC12)</f>
        <v>1</v>
      </c>
      <c r="BE12" s="24"/>
    </row>
    <row r="13" spans="1:57" x14ac:dyDescent="0.2">
      <c r="A13" s="8">
        <f t="shared" si="0"/>
        <v>5</v>
      </c>
      <c r="B13" s="8"/>
      <c r="F13" s="9"/>
      <c r="G13" s="9"/>
      <c r="H13" s="9"/>
      <c r="I13" s="9"/>
      <c r="S13" s="44"/>
      <c r="T13" s="8">
        <f t="shared" si="1"/>
        <v>5</v>
      </c>
      <c r="U13" s="8"/>
      <c r="W13" s="8"/>
      <c r="X13" s="8"/>
      <c r="AL13" s="44"/>
      <c r="AM13" s="8">
        <f t="shared" si="2"/>
        <v>5</v>
      </c>
      <c r="AN13" s="8"/>
      <c r="AP13" s="8"/>
      <c r="AQ13" s="8"/>
      <c r="BE13" s="24"/>
    </row>
    <row r="14" spans="1:57" x14ac:dyDescent="0.2">
      <c r="A14" s="8">
        <f t="shared" si="0"/>
        <v>6</v>
      </c>
      <c r="B14" s="23" t="s">
        <v>34</v>
      </c>
      <c r="D14" s="9"/>
      <c r="E14" s="9"/>
      <c r="F14" s="9"/>
      <c r="G14" s="9"/>
      <c r="H14" s="9"/>
      <c r="I14" s="9"/>
      <c r="S14" s="44"/>
      <c r="T14" s="8">
        <f t="shared" si="1"/>
        <v>6</v>
      </c>
      <c r="U14" s="23" t="str">
        <f>B14</f>
        <v>Schedules 8 &amp; 24</v>
      </c>
      <c r="AL14" s="44"/>
      <c r="AM14" s="8">
        <f t="shared" si="2"/>
        <v>6</v>
      </c>
      <c r="AN14" s="23" t="str">
        <f>U14</f>
        <v>Schedules 8 &amp; 24</v>
      </c>
      <c r="BE14" s="24"/>
    </row>
    <row r="15" spans="1:57" x14ac:dyDescent="0.2">
      <c r="A15" s="8">
        <f t="shared" si="0"/>
        <v>7</v>
      </c>
      <c r="B15" s="8"/>
      <c r="C15" s="9" t="str">
        <f>C11</f>
        <v>Forecasted Delivered Volumes</v>
      </c>
      <c r="D15" s="6" t="str">
        <f>D11</f>
        <v>Exhibit BDJ-3, Electric F2021 Billing Determinants</v>
      </c>
      <c r="E15" s="6"/>
      <c r="F15" s="37">
        <v>265039000</v>
      </c>
      <c r="G15" s="37">
        <v>233070000</v>
      </c>
      <c r="H15" s="37">
        <v>241285000</v>
      </c>
      <c r="I15" s="37">
        <v>217340000</v>
      </c>
      <c r="J15" s="37">
        <v>211246000</v>
      </c>
      <c r="K15" s="37">
        <v>196958000</v>
      </c>
      <c r="L15" s="37">
        <v>220543000</v>
      </c>
      <c r="M15" s="37">
        <v>225838000</v>
      </c>
      <c r="N15" s="37">
        <v>207282000</v>
      </c>
      <c r="O15" s="37">
        <v>203539000</v>
      </c>
      <c r="P15" s="37">
        <v>216210000</v>
      </c>
      <c r="Q15" s="37">
        <v>259283000</v>
      </c>
      <c r="R15" s="5">
        <f>SUM(F15:Q15)</f>
        <v>2697633000</v>
      </c>
      <c r="S15" s="44"/>
      <c r="T15" s="8">
        <f t="shared" si="1"/>
        <v>7</v>
      </c>
      <c r="U15" s="8"/>
      <c r="V15" s="9" t="str">
        <f>V11</f>
        <v>Forecasted Delivered Volumes</v>
      </c>
      <c r="W15" s="6" t="str">
        <f>W11</f>
        <v>Exhibit BDJ-3, Electric F2021 Billing Determinants</v>
      </c>
      <c r="X15" s="6"/>
      <c r="Y15" s="37">
        <v>268789000</v>
      </c>
      <c r="Z15" s="37">
        <v>245985000</v>
      </c>
      <c r="AA15" s="37">
        <v>243362000</v>
      </c>
      <c r="AB15" s="37">
        <v>219231000</v>
      </c>
      <c r="AC15" s="37">
        <v>213005000</v>
      </c>
      <c r="AD15" s="37">
        <v>198486000</v>
      </c>
      <c r="AE15" s="37">
        <v>222113000</v>
      </c>
      <c r="AF15" s="37">
        <v>227447000</v>
      </c>
      <c r="AG15" s="37">
        <v>208668000</v>
      </c>
      <c r="AH15" s="37">
        <v>204756000</v>
      </c>
      <c r="AI15" s="37">
        <v>217679000</v>
      </c>
      <c r="AJ15" s="37">
        <v>260851000</v>
      </c>
      <c r="AK15" s="5">
        <f>SUM(Y15:AJ15)</f>
        <v>2730372000</v>
      </c>
      <c r="AL15" s="44"/>
      <c r="AM15" s="8">
        <f t="shared" si="2"/>
        <v>7</v>
      </c>
      <c r="AN15" s="8"/>
      <c r="AO15" s="9" t="str">
        <f>AO11</f>
        <v>Forecasted Delivered Volumes</v>
      </c>
      <c r="AP15" s="6" t="str">
        <f>AP11</f>
        <v>Exhibit BDJ-3, Electric F2021 Billing Determinants</v>
      </c>
      <c r="AQ15" s="6"/>
      <c r="AR15" s="37">
        <v>269342000</v>
      </c>
      <c r="AS15" s="37">
        <v>237122000</v>
      </c>
      <c r="AT15" s="37">
        <v>244437000</v>
      </c>
      <c r="AU15" s="37">
        <v>220129000</v>
      </c>
      <c r="AV15" s="37">
        <v>213292000</v>
      </c>
      <c r="AW15" s="37">
        <v>198647000</v>
      </c>
      <c r="AX15" s="37">
        <v>222366000</v>
      </c>
      <c r="AY15" s="37">
        <v>227812000</v>
      </c>
      <c r="AZ15" s="37">
        <v>208908000</v>
      </c>
      <c r="BA15" s="37">
        <v>204961000</v>
      </c>
      <c r="BB15" s="37">
        <v>218222000</v>
      </c>
      <c r="BC15" s="37">
        <v>261562000</v>
      </c>
      <c r="BD15" s="5">
        <f>SUM(AR15:BC15)</f>
        <v>2726800000</v>
      </c>
      <c r="BE15" s="24"/>
    </row>
    <row r="16" spans="1:57" x14ac:dyDescent="0.2">
      <c r="A16" s="8">
        <f t="shared" si="0"/>
        <v>8</v>
      </c>
      <c r="B16" s="8"/>
      <c r="C16" s="9" t="s">
        <v>32</v>
      </c>
      <c r="D16" s="6" t="s">
        <v>52</v>
      </c>
      <c r="E16" s="6"/>
      <c r="F16" s="7">
        <f t="shared" ref="F16" si="9">F15/$R15</f>
        <v>9.8248723973943089E-2</v>
      </c>
      <c r="G16" s="7">
        <f t="shared" ref="G16:Q16" si="10">G15/$R15</f>
        <v>8.6397964437712624E-2</v>
      </c>
      <c r="H16" s="7">
        <f t="shared" si="10"/>
        <v>8.9443226710230778E-2</v>
      </c>
      <c r="I16" s="7">
        <f t="shared" si="10"/>
        <v>8.0566926635313257E-2</v>
      </c>
      <c r="J16" s="7">
        <f t="shared" si="10"/>
        <v>7.8307909192985109E-2</v>
      </c>
      <c r="K16" s="7">
        <f t="shared" si="10"/>
        <v>7.3011414080417905E-2</v>
      </c>
      <c r="L16" s="7">
        <f t="shared" si="10"/>
        <v>8.1754263830550705E-2</v>
      </c>
      <c r="M16" s="7">
        <f t="shared" si="10"/>
        <v>8.3717095690926085E-2</v>
      </c>
      <c r="N16" s="7">
        <f t="shared" si="10"/>
        <v>7.6838472838966609E-2</v>
      </c>
      <c r="O16" s="7">
        <f t="shared" si="10"/>
        <v>7.545096015655206E-2</v>
      </c>
      <c r="P16" s="7">
        <f t="shared" si="10"/>
        <v>8.0148040893627856E-2</v>
      </c>
      <c r="Q16" s="7">
        <f t="shared" si="10"/>
        <v>9.6115001558773935E-2</v>
      </c>
      <c r="R16" s="7">
        <f>SUM(F16:Q16)</f>
        <v>1</v>
      </c>
      <c r="S16" s="44"/>
      <c r="T16" s="8">
        <f t="shared" si="1"/>
        <v>8</v>
      </c>
      <c r="U16" s="8"/>
      <c r="V16" s="9" t="s">
        <v>32</v>
      </c>
      <c r="W16" s="6" t="s">
        <v>52</v>
      </c>
      <c r="X16" s="6"/>
      <c r="Y16" s="7">
        <f t="shared" ref="Y16" si="11">Y15/$AK15</f>
        <v>9.8444094797338969E-2</v>
      </c>
      <c r="Z16" s="7">
        <f t="shared" ref="Z16:AJ16" si="12">Z15/$AK15</f>
        <v>9.0092119315609745E-2</v>
      </c>
      <c r="AA16" s="7">
        <f t="shared" si="12"/>
        <v>8.9131444359962675E-2</v>
      </c>
      <c r="AB16" s="7">
        <f t="shared" si="12"/>
        <v>8.0293454518285415E-2</v>
      </c>
      <c r="AC16" s="7">
        <f t="shared" si="12"/>
        <v>7.8013179156539839E-2</v>
      </c>
      <c r="AD16" s="7">
        <f t="shared" si="12"/>
        <v>7.2695588732963862E-2</v>
      </c>
      <c r="AE16" s="7">
        <f t="shared" si="12"/>
        <v>8.1348988342980377E-2</v>
      </c>
      <c r="AF16" s="7">
        <f t="shared" si="12"/>
        <v>8.3302568294723212E-2</v>
      </c>
      <c r="AG16" s="7">
        <f t="shared" si="12"/>
        <v>7.6424750913062389E-2</v>
      </c>
      <c r="AH16" s="7">
        <f t="shared" si="12"/>
        <v>7.4991979114933785E-2</v>
      </c>
      <c r="AI16" s="7">
        <f t="shared" si="12"/>
        <v>7.9725033804917425E-2</v>
      </c>
      <c r="AJ16" s="7">
        <f t="shared" si="12"/>
        <v>9.5536798648682308E-2</v>
      </c>
      <c r="AK16" s="7">
        <f>SUM(Y16:AJ16)</f>
        <v>1.0000000000000002</v>
      </c>
      <c r="AL16" s="44"/>
      <c r="AM16" s="8">
        <f t="shared" si="2"/>
        <v>8</v>
      </c>
      <c r="AN16" s="8"/>
      <c r="AO16" s="9" t="s">
        <v>32</v>
      </c>
      <c r="AP16" s="6" t="s">
        <v>52</v>
      </c>
      <c r="AQ16" s="6"/>
      <c r="AR16" s="7">
        <f t="shared" ref="AR16" si="13">AR15/$BD15</f>
        <v>9.8775854481443451E-2</v>
      </c>
      <c r="AS16" s="7">
        <f t="shared" ref="AS16:BC16" si="14">AS15/$BD15</f>
        <v>8.6959806366436854E-2</v>
      </c>
      <c r="AT16" s="7">
        <f t="shared" si="14"/>
        <v>8.9642438022590587E-2</v>
      </c>
      <c r="AU16" s="7">
        <f t="shared" si="14"/>
        <v>8.0727959512982256E-2</v>
      </c>
      <c r="AV16" s="7">
        <f t="shared" si="14"/>
        <v>7.8220624908317438E-2</v>
      </c>
      <c r="AW16" s="7">
        <f t="shared" si="14"/>
        <v>7.2849860642511366E-2</v>
      </c>
      <c r="AX16" s="7">
        <f t="shared" si="14"/>
        <v>8.1548335044741085E-2</v>
      </c>
      <c r="AY16" s="7">
        <f t="shared" si="14"/>
        <v>8.3545547894968458E-2</v>
      </c>
      <c r="AZ16" s="7">
        <f t="shared" si="14"/>
        <v>7.6612879565791409E-2</v>
      </c>
      <c r="BA16" s="7">
        <f t="shared" si="14"/>
        <v>7.516539533519144E-2</v>
      </c>
      <c r="BB16" s="7">
        <f t="shared" si="14"/>
        <v>8.0028604958192751E-2</v>
      </c>
      <c r="BC16" s="7">
        <f t="shared" si="14"/>
        <v>9.592269326683292E-2</v>
      </c>
      <c r="BD16" s="7">
        <f>SUM(AR16:BC16)</f>
        <v>1</v>
      </c>
      <c r="BE16" s="24"/>
    </row>
    <row r="17" spans="1:57" x14ac:dyDescent="0.2">
      <c r="A17" s="8">
        <f t="shared" si="0"/>
        <v>9</v>
      </c>
      <c r="B17" s="8"/>
      <c r="D17" s="6"/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43"/>
      <c r="T17" s="8">
        <f t="shared" si="1"/>
        <v>9</v>
      </c>
      <c r="U17" s="8"/>
      <c r="W17" s="6"/>
      <c r="X17" s="6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43"/>
      <c r="AM17" s="8">
        <f t="shared" si="2"/>
        <v>9</v>
      </c>
      <c r="AN17" s="8"/>
      <c r="AP17" s="6"/>
      <c r="AQ17" s="6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</row>
    <row r="18" spans="1:57" x14ac:dyDescent="0.2">
      <c r="A18" s="8">
        <f t="shared" si="0"/>
        <v>10</v>
      </c>
      <c r="B18" s="23" t="s">
        <v>49</v>
      </c>
      <c r="F18" s="9"/>
      <c r="G18" s="9"/>
      <c r="H18" s="9"/>
      <c r="I18" s="9"/>
      <c r="R18" s="5"/>
      <c r="S18" s="43"/>
      <c r="T18" s="8">
        <f t="shared" si="1"/>
        <v>10</v>
      </c>
      <c r="U18" s="23" t="str">
        <f>B18</f>
        <v>Schedules 7A, 11, 25, 29, 35 &amp; 43</v>
      </c>
      <c r="W18" s="8"/>
      <c r="X18" s="8"/>
      <c r="AK18" s="5"/>
      <c r="AL18" s="43"/>
      <c r="AM18" s="8">
        <f t="shared" si="2"/>
        <v>10</v>
      </c>
      <c r="AN18" s="23" t="str">
        <f>U18</f>
        <v>Schedules 7A, 11, 25, 29, 35 &amp; 43</v>
      </c>
      <c r="AP18" s="8"/>
      <c r="AQ18" s="8"/>
      <c r="BD18" s="5"/>
    </row>
    <row r="19" spans="1:57" x14ac:dyDescent="0.2">
      <c r="A19" s="8">
        <f t="shared" si="0"/>
        <v>11</v>
      </c>
      <c r="B19" s="8"/>
      <c r="C19" s="9" t="str">
        <f>C11</f>
        <v>Forecasted Delivered Volumes</v>
      </c>
      <c r="D19" s="6" t="str">
        <f>D11</f>
        <v>Exhibit BDJ-3, Electric F2021 Billing Determinants</v>
      </c>
      <c r="E19" s="6"/>
      <c r="F19" s="37">
        <v>277394000</v>
      </c>
      <c r="G19" s="37">
        <v>251961000</v>
      </c>
      <c r="H19" s="37">
        <v>263305000</v>
      </c>
      <c r="I19" s="37">
        <v>243220000</v>
      </c>
      <c r="J19" s="37">
        <v>245132000</v>
      </c>
      <c r="K19" s="37">
        <v>232804000</v>
      </c>
      <c r="L19" s="37">
        <v>257848000</v>
      </c>
      <c r="M19" s="37">
        <v>263589000.00000003</v>
      </c>
      <c r="N19" s="37">
        <v>243399000</v>
      </c>
      <c r="O19" s="37">
        <v>240712000</v>
      </c>
      <c r="P19" s="37">
        <v>246359000</v>
      </c>
      <c r="Q19" s="37">
        <v>283497000</v>
      </c>
      <c r="R19" s="5">
        <f>SUM(F19:Q19)</f>
        <v>3049220000</v>
      </c>
      <c r="S19" s="45"/>
      <c r="T19" s="8">
        <f t="shared" si="1"/>
        <v>11</v>
      </c>
      <c r="U19" s="8"/>
      <c r="V19" s="9" t="str">
        <f>V11</f>
        <v>Forecasted Delivered Volumes</v>
      </c>
      <c r="W19" s="6" t="str">
        <f>W11</f>
        <v>Exhibit BDJ-3, Electric F2021 Billing Determinants</v>
      </c>
      <c r="X19" s="6"/>
      <c r="Y19" s="37">
        <v>281525000</v>
      </c>
      <c r="Z19" s="37">
        <v>266081000</v>
      </c>
      <c r="AA19" s="37">
        <v>265733000</v>
      </c>
      <c r="AB19" s="37">
        <v>245497000</v>
      </c>
      <c r="AC19" s="37">
        <v>247331000.00000003</v>
      </c>
      <c r="AD19" s="37">
        <v>234742000</v>
      </c>
      <c r="AE19" s="37">
        <v>259837000</v>
      </c>
      <c r="AF19" s="37">
        <v>265610000</v>
      </c>
      <c r="AG19" s="37">
        <v>245175000</v>
      </c>
      <c r="AH19" s="37">
        <v>242292000</v>
      </c>
      <c r="AI19" s="37">
        <v>248201000</v>
      </c>
      <c r="AJ19" s="37">
        <v>285403000</v>
      </c>
      <c r="AK19" s="5">
        <f>SUM(Y19:AJ19)</f>
        <v>3087427000</v>
      </c>
      <c r="AL19" s="45"/>
      <c r="AM19" s="8">
        <f t="shared" si="2"/>
        <v>11</v>
      </c>
      <c r="AN19" s="8"/>
      <c r="AO19" s="9" t="str">
        <f>AO11</f>
        <v>Forecasted Delivered Volumes</v>
      </c>
      <c r="AP19" s="6" t="str">
        <f>AP11</f>
        <v>Exhibit BDJ-3, Electric F2021 Billing Determinants</v>
      </c>
      <c r="AQ19" s="6"/>
      <c r="AR19" s="37">
        <v>282266000</v>
      </c>
      <c r="AS19" s="37">
        <v>256646000</v>
      </c>
      <c r="AT19" s="37">
        <v>267044000</v>
      </c>
      <c r="AU19" s="37">
        <v>246635000</v>
      </c>
      <c r="AV19" s="37">
        <v>247796000.00000003</v>
      </c>
      <c r="AW19" s="37">
        <v>235029000</v>
      </c>
      <c r="AX19" s="37">
        <v>260250000</v>
      </c>
      <c r="AY19" s="37">
        <v>266145000</v>
      </c>
      <c r="AZ19" s="37">
        <v>245570000</v>
      </c>
      <c r="BA19" s="37">
        <v>242629000</v>
      </c>
      <c r="BB19" s="37">
        <v>248940000</v>
      </c>
      <c r="BC19" s="37">
        <v>286323000</v>
      </c>
      <c r="BD19" s="5">
        <f>SUM(AR19:BC19)</f>
        <v>3085273000</v>
      </c>
      <c r="BE19" s="5"/>
    </row>
    <row r="20" spans="1:57" x14ac:dyDescent="0.2">
      <c r="A20" s="8">
        <f t="shared" si="0"/>
        <v>12</v>
      </c>
      <c r="B20" s="8"/>
      <c r="C20" s="9" t="s">
        <v>32</v>
      </c>
      <c r="D20" s="6" t="s">
        <v>53</v>
      </c>
      <c r="E20" s="6"/>
      <c r="F20" s="7">
        <f t="shared" ref="F20" si="15">F19/$R19</f>
        <v>9.0972117459547031E-2</v>
      </c>
      <c r="G20" s="7">
        <f t="shared" ref="G20:Q20" si="16">G19/$R19</f>
        <v>8.2631295872387031E-2</v>
      </c>
      <c r="H20" s="7">
        <f t="shared" si="16"/>
        <v>8.6351591554561499E-2</v>
      </c>
      <c r="I20" s="7">
        <f t="shared" si="16"/>
        <v>7.9764661126452016E-2</v>
      </c>
      <c r="J20" s="7">
        <f t="shared" si="16"/>
        <v>8.0391706731557572E-2</v>
      </c>
      <c r="K20" s="7">
        <f t="shared" si="16"/>
        <v>7.6348705570604941E-2</v>
      </c>
      <c r="L20" s="7">
        <f t="shared" si="16"/>
        <v>8.4561953548776408E-2</v>
      </c>
      <c r="M20" s="7">
        <f t="shared" si="16"/>
        <v>8.6444730127704802E-2</v>
      </c>
      <c r="N20" s="7">
        <f t="shared" si="16"/>
        <v>7.9823364663750077E-2</v>
      </c>
      <c r="O20" s="7">
        <f t="shared" si="16"/>
        <v>7.8942155698834462E-2</v>
      </c>
      <c r="P20" s="7">
        <f t="shared" si="16"/>
        <v>8.0794104721863297E-2</v>
      </c>
      <c r="Q20" s="7">
        <f t="shared" si="16"/>
        <v>9.2973612923960877E-2</v>
      </c>
      <c r="R20" s="7">
        <f>SUM(F20:Q20)</f>
        <v>1</v>
      </c>
      <c r="S20" s="43"/>
      <c r="T20" s="8">
        <f t="shared" si="1"/>
        <v>12</v>
      </c>
      <c r="U20" s="8"/>
      <c r="V20" s="9" t="s">
        <v>32</v>
      </c>
      <c r="W20" s="6" t="s">
        <v>53</v>
      </c>
      <c r="X20" s="6"/>
      <c r="Y20" s="7">
        <f t="shared" ref="Y20" si="17">Y19/$AK19</f>
        <v>9.1184342172300759E-2</v>
      </c>
      <c r="Z20" s="7">
        <f t="shared" ref="Z20:AJ20" si="18">Z19/$AK19</f>
        <v>8.6182118637946739E-2</v>
      </c>
      <c r="AA20" s="7">
        <f t="shared" si="18"/>
        <v>8.6069403422331922E-2</v>
      </c>
      <c r="AB20" s="7">
        <f t="shared" si="18"/>
        <v>7.9515078413190013E-2</v>
      </c>
      <c r="AC20" s="7">
        <f t="shared" si="18"/>
        <v>8.0109100555252E-2</v>
      </c>
      <c r="AD20" s="7">
        <f t="shared" si="18"/>
        <v>7.6031595240956304E-2</v>
      </c>
      <c r="AE20" s="7">
        <f t="shared" si="18"/>
        <v>8.4159722642834958E-2</v>
      </c>
      <c r="AF20" s="7">
        <f t="shared" si="18"/>
        <v>8.6029564423709445E-2</v>
      </c>
      <c r="AG20" s="7">
        <f t="shared" si="18"/>
        <v>7.941078444931654E-2</v>
      </c>
      <c r="AH20" s="7">
        <f t="shared" si="18"/>
        <v>7.8476997188921385E-2</v>
      </c>
      <c r="AI20" s="7">
        <f t="shared" si="18"/>
        <v>8.0390888594289028E-2</v>
      </c>
      <c r="AJ20" s="7">
        <f t="shared" si="18"/>
        <v>9.2440404258950906E-2</v>
      </c>
      <c r="AK20" s="7">
        <f>SUM(Y20:AJ20)</f>
        <v>1</v>
      </c>
      <c r="AL20" s="43"/>
      <c r="AM20" s="8">
        <f t="shared" si="2"/>
        <v>12</v>
      </c>
      <c r="AN20" s="8"/>
      <c r="AO20" s="9" t="s">
        <v>32</v>
      </c>
      <c r="AP20" s="6" t="s">
        <v>53</v>
      </c>
      <c r="AQ20" s="6"/>
      <c r="AR20" s="7">
        <f t="shared" ref="AR20" si="19">AR19/$BD19</f>
        <v>9.1488176248908926E-2</v>
      </c>
      <c r="AS20" s="7">
        <f t="shared" ref="AS20:BC20" si="20">AS19/$BD19</f>
        <v>8.3184210927201574E-2</v>
      </c>
      <c r="AT20" s="7">
        <f t="shared" si="20"/>
        <v>8.6554415119828948E-2</v>
      </c>
      <c r="AU20" s="7">
        <f t="shared" si="20"/>
        <v>7.9939441339550832E-2</v>
      </c>
      <c r="AV20" s="7">
        <f t="shared" si="20"/>
        <v>8.0315745154480672E-2</v>
      </c>
      <c r="AW20" s="7">
        <f t="shared" si="20"/>
        <v>7.6177699671957713E-2</v>
      </c>
      <c r="AX20" s="7">
        <f t="shared" si="20"/>
        <v>8.4352340943572898E-2</v>
      </c>
      <c r="AY20" s="7">
        <f t="shared" si="20"/>
        <v>8.6263030856588707E-2</v>
      </c>
      <c r="AZ20" s="7">
        <f t="shared" si="20"/>
        <v>7.9594253085545422E-2</v>
      </c>
      <c r="BA20" s="7">
        <f t="shared" si="20"/>
        <v>7.8641014911808457E-2</v>
      </c>
      <c r="BB20" s="7">
        <f t="shared" si="20"/>
        <v>8.0686538922163459E-2</v>
      </c>
      <c r="BC20" s="7">
        <f t="shared" si="20"/>
        <v>9.2803132818392406E-2</v>
      </c>
      <c r="BD20" s="7">
        <f>SUM(AR20:BC20)</f>
        <v>0.99999999999999989</v>
      </c>
    </row>
    <row r="21" spans="1:57" x14ac:dyDescent="0.2">
      <c r="A21" s="8">
        <f t="shared" si="0"/>
        <v>13</v>
      </c>
      <c r="B21" s="8"/>
      <c r="F21" s="9"/>
      <c r="G21" s="9"/>
      <c r="H21" s="9"/>
      <c r="I21" s="9"/>
      <c r="S21" s="43"/>
      <c r="T21" s="8">
        <f t="shared" si="1"/>
        <v>13</v>
      </c>
      <c r="U21" s="8"/>
      <c r="W21" s="8"/>
      <c r="X21" s="8"/>
      <c r="AL21" s="43"/>
      <c r="AM21" s="8">
        <f t="shared" si="2"/>
        <v>13</v>
      </c>
      <c r="AN21" s="8"/>
      <c r="AP21" s="8"/>
      <c r="AQ21" s="8"/>
    </row>
    <row r="22" spans="1:57" x14ac:dyDescent="0.2">
      <c r="A22" s="8">
        <f t="shared" si="0"/>
        <v>14</v>
      </c>
      <c r="B22" s="23" t="s">
        <v>35</v>
      </c>
      <c r="F22" s="9"/>
      <c r="G22" s="9"/>
      <c r="H22" s="9"/>
      <c r="I22" s="9"/>
      <c r="R22" s="5"/>
      <c r="S22" s="43"/>
      <c r="T22" s="8">
        <f t="shared" si="1"/>
        <v>14</v>
      </c>
      <c r="U22" s="23" t="str">
        <f>B22</f>
        <v>Schedules 12 &amp; 26</v>
      </c>
      <c r="W22" s="8"/>
      <c r="X22" s="8"/>
      <c r="AK22" s="5"/>
      <c r="AL22" s="43"/>
      <c r="AM22" s="8">
        <f t="shared" si="2"/>
        <v>14</v>
      </c>
      <c r="AN22" s="23" t="str">
        <f>U22</f>
        <v>Schedules 12 &amp; 26</v>
      </c>
      <c r="AP22" s="8"/>
      <c r="AQ22" s="8"/>
      <c r="BD22" s="5"/>
    </row>
    <row r="23" spans="1:57" x14ac:dyDescent="0.2">
      <c r="A23" s="8">
        <f t="shared" si="0"/>
        <v>15</v>
      </c>
      <c r="B23" s="8"/>
      <c r="C23" s="9" t="str">
        <f>C11</f>
        <v>Forecasted Delivered Volumes</v>
      </c>
      <c r="D23" s="6" t="str">
        <f>D11</f>
        <v>Exhibit BDJ-3, Electric F2021 Billing Determinants</v>
      </c>
      <c r="E23" s="6"/>
      <c r="F23" s="37">
        <v>156296000</v>
      </c>
      <c r="G23" s="37">
        <v>142074000</v>
      </c>
      <c r="H23" s="37">
        <v>148260000</v>
      </c>
      <c r="I23" s="37">
        <v>142798000</v>
      </c>
      <c r="J23" s="37">
        <v>150333000</v>
      </c>
      <c r="K23" s="37">
        <v>146352000</v>
      </c>
      <c r="L23" s="37">
        <v>163860000</v>
      </c>
      <c r="M23" s="37">
        <v>168124000</v>
      </c>
      <c r="N23" s="37">
        <v>154036000</v>
      </c>
      <c r="O23" s="37">
        <v>149974000</v>
      </c>
      <c r="P23" s="37">
        <v>147069000</v>
      </c>
      <c r="Q23" s="37">
        <v>162113000</v>
      </c>
      <c r="R23" s="5">
        <f>SUM(F23:Q23)</f>
        <v>1831289000</v>
      </c>
      <c r="S23" s="45"/>
      <c r="T23" s="8">
        <f t="shared" si="1"/>
        <v>15</v>
      </c>
      <c r="U23" s="8"/>
      <c r="V23" s="9" t="str">
        <f>V11</f>
        <v>Forecasted Delivered Volumes</v>
      </c>
      <c r="W23" s="6" t="str">
        <f>W11</f>
        <v>Exhibit BDJ-3, Electric F2021 Billing Determinants</v>
      </c>
      <c r="X23" s="6"/>
      <c r="Y23" s="37">
        <v>158532000</v>
      </c>
      <c r="Z23" s="37">
        <v>149939000</v>
      </c>
      <c r="AA23" s="37">
        <v>149561000</v>
      </c>
      <c r="AB23" s="37">
        <v>144058000</v>
      </c>
      <c r="AC23" s="37">
        <v>151611000</v>
      </c>
      <c r="AD23" s="37">
        <v>147511000</v>
      </c>
      <c r="AE23" s="37">
        <v>165093000</v>
      </c>
      <c r="AF23" s="37">
        <v>169413000</v>
      </c>
      <c r="AG23" s="37">
        <v>155205000</v>
      </c>
      <c r="AH23" s="37">
        <v>151075000</v>
      </c>
      <c r="AI23" s="37">
        <v>148366000</v>
      </c>
      <c r="AJ23" s="37">
        <v>163498000</v>
      </c>
      <c r="AK23" s="5">
        <f>SUM(Y23:AJ23)</f>
        <v>1853862000</v>
      </c>
      <c r="AL23" s="45"/>
      <c r="AM23" s="8">
        <f t="shared" si="2"/>
        <v>15</v>
      </c>
      <c r="AN23" s="8"/>
      <c r="AO23" s="9" t="str">
        <f>AO11</f>
        <v>Forecasted Delivered Volumes</v>
      </c>
      <c r="AP23" s="6" t="str">
        <f>AP11</f>
        <v>Exhibit BDJ-3, Electric F2021 Billing Determinants</v>
      </c>
      <c r="AQ23" s="6"/>
      <c r="AR23" s="37">
        <v>159308000</v>
      </c>
      <c r="AS23" s="37">
        <v>144945000</v>
      </c>
      <c r="AT23" s="37">
        <v>150714000</v>
      </c>
      <c r="AU23" s="37">
        <v>145111000</v>
      </c>
      <c r="AV23" s="37">
        <v>152298000</v>
      </c>
      <c r="AW23" s="37">
        <v>148082000</v>
      </c>
      <c r="AX23" s="37">
        <v>165783000</v>
      </c>
      <c r="AY23" s="37">
        <v>170211000</v>
      </c>
      <c r="AZ23" s="37">
        <v>155954000</v>
      </c>
      <c r="BA23" s="37">
        <v>151879000</v>
      </c>
      <c r="BB23" s="37">
        <v>149492000</v>
      </c>
      <c r="BC23" s="37">
        <v>164840000</v>
      </c>
      <c r="BD23" s="5">
        <f>SUM(AR23:BC23)</f>
        <v>1858617000</v>
      </c>
      <c r="BE23" s="5"/>
    </row>
    <row r="24" spans="1:57" x14ac:dyDescent="0.2">
      <c r="A24" s="8">
        <f t="shared" si="0"/>
        <v>16</v>
      </c>
      <c r="B24" s="8"/>
      <c r="C24" s="9" t="s">
        <v>32</v>
      </c>
      <c r="D24" s="6" t="s">
        <v>54</v>
      </c>
      <c r="E24" s="6"/>
      <c r="F24" s="7">
        <f t="shared" ref="F24" si="21">F23/$R23</f>
        <v>8.5347533895523867E-2</v>
      </c>
      <c r="G24" s="7">
        <f t="shared" ref="G24:Q24" si="22">G23/$R23</f>
        <v>7.7581419426425866E-2</v>
      </c>
      <c r="H24" s="7">
        <f t="shared" si="22"/>
        <v>8.0959367964313661E-2</v>
      </c>
      <c r="I24" s="7">
        <f t="shared" si="22"/>
        <v>7.7976769368461235E-2</v>
      </c>
      <c r="J24" s="7">
        <f t="shared" si="22"/>
        <v>8.2091357508290608E-2</v>
      </c>
      <c r="K24" s="7">
        <f t="shared" si="22"/>
        <v>7.9917478890551952E-2</v>
      </c>
      <c r="L24" s="7">
        <f t="shared" si="22"/>
        <v>8.9477957875572889E-2</v>
      </c>
      <c r="M24" s="7">
        <f t="shared" si="22"/>
        <v>9.1806372451317078E-2</v>
      </c>
      <c r="N24" s="7">
        <f t="shared" si="22"/>
        <v>8.4113430485302981E-2</v>
      </c>
      <c r="O24" s="7">
        <f t="shared" si="22"/>
        <v>8.1895320727640469E-2</v>
      </c>
      <c r="P24" s="7">
        <f t="shared" si="22"/>
        <v>8.0309006388396373E-2</v>
      </c>
      <c r="Q24" s="7">
        <f t="shared" si="22"/>
        <v>8.8523985018203022E-2</v>
      </c>
      <c r="R24" s="7">
        <f>SUM(F24:Q24)</f>
        <v>1</v>
      </c>
      <c r="S24" s="43"/>
      <c r="T24" s="8">
        <f t="shared" si="1"/>
        <v>16</v>
      </c>
      <c r="U24" s="8"/>
      <c r="V24" s="9" t="s">
        <v>32</v>
      </c>
      <c r="W24" s="6" t="s">
        <v>54</v>
      </c>
      <c r="X24" s="6"/>
      <c r="Y24" s="7">
        <f t="shared" ref="Y24" si="23">Y23/$AK23</f>
        <v>8.551445576855235E-2</v>
      </c>
      <c r="Z24" s="7">
        <f t="shared" ref="Z24:AJ24" si="24">Z23/$AK23</f>
        <v>8.0879267173068981E-2</v>
      </c>
      <c r="AA24" s="7">
        <f t="shared" si="24"/>
        <v>8.0675368500999531E-2</v>
      </c>
      <c r="AB24" s="7">
        <f t="shared" si="24"/>
        <v>7.770697063751239E-2</v>
      </c>
      <c r="AC24" s="7">
        <f t="shared" si="24"/>
        <v>8.1781168177566615E-2</v>
      </c>
      <c r="AD24" s="7">
        <f t="shared" si="24"/>
        <v>7.956956882443246E-2</v>
      </c>
      <c r="AE24" s="7">
        <f t="shared" si="24"/>
        <v>8.9053554148043376E-2</v>
      </c>
      <c r="AF24" s="7">
        <f t="shared" si="24"/>
        <v>9.1383824685979859E-2</v>
      </c>
      <c r="AG24" s="7">
        <f t="shared" si="24"/>
        <v>8.3719823805655444E-2</v>
      </c>
      <c r="AH24" s="7">
        <f t="shared" si="24"/>
        <v>8.1492042018230057E-2</v>
      </c>
      <c r="AI24" s="7">
        <f t="shared" si="24"/>
        <v>8.0030768201732383E-2</v>
      </c>
      <c r="AJ24" s="7">
        <f t="shared" si="24"/>
        <v>8.8193188058226554E-2</v>
      </c>
      <c r="AK24" s="7">
        <f>SUM(Y24:AJ24)</f>
        <v>0.99999999999999989</v>
      </c>
      <c r="AL24" s="43"/>
      <c r="AM24" s="8">
        <f t="shared" si="2"/>
        <v>16</v>
      </c>
      <c r="AN24" s="8"/>
      <c r="AO24" s="9" t="s">
        <v>32</v>
      </c>
      <c r="AP24" s="6" t="s">
        <v>54</v>
      </c>
      <c r="AQ24" s="6"/>
      <c r="AR24" s="7">
        <f t="shared" ref="AR24" si="25">AR23/$BD23</f>
        <v>8.5713194272945964E-2</v>
      </c>
      <c r="AS24" s="7">
        <f t="shared" ref="AS24:BC24" si="26">AS23/$BD23</f>
        <v>7.7985405277149616E-2</v>
      </c>
      <c r="AT24" s="7">
        <f t="shared" si="26"/>
        <v>8.1089326095693734E-2</v>
      </c>
      <c r="AU24" s="7">
        <f t="shared" si="26"/>
        <v>7.8074718998050699E-2</v>
      </c>
      <c r="AV24" s="7">
        <f t="shared" si="26"/>
        <v>8.1941572685496802E-2</v>
      </c>
      <c r="AW24" s="7">
        <f t="shared" si="26"/>
        <v>7.9673219388394709E-2</v>
      </c>
      <c r="AX24" s="7">
        <f t="shared" si="26"/>
        <v>8.9196967422551288E-2</v>
      </c>
      <c r="AY24" s="7">
        <f t="shared" si="26"/>
        <v>9.1579384025864394E-2</v>
      </c>
      <c r="AZ24" s="7">
        <f t="shared" si="26"/>
        <v>8.3908626683173559E-2</v>
      </c>
      <c r="BA24" s="7">
        <f t="shared" si="26"/>
        <v>8.1716136245391063E-2</v>
      </c>
      <c r="BB24" s="7">
        <f t="shared" si="26"/>
        <v>8.0431847981590615E-2</v>
      </c>
      <c r="BC24" s="7">
        <f t="shared" si="26"/>
        <v>8.868960092369757E-2</v>
      </c>
      <c r="BD24" s="7">
        <f>SUM(AR24:BC24)</f>
        <v>1</v>
      </c>
    </row>
    <row r="25" spans="1:57" x14ac:dyDescent="0.2">
      <c r="A25" s="8">
        <f t="shared" si="0"/>
        <v>17</v>
      </c>
      <c r="B25" s="8"/>
      <c r="F25" s="9"/>
      <c r="G25" s="9"/>
      <c r="H25" s="9"/>
      <c r="I25" s="9"/>
      <c r="S25" s="43"/>
      <c r="T25" s="8">
        <f t="shared" si="1"/>
        <v>17</v>
      </c>
      <c r="U25" s="8"/>
      <c r="W25" s="8"/>
      <c r="X25" s="8"/>
      <c r="AL25" s="43"/>
      <c r="AM25" s="8">
        <f t="shared" si="2"/>
        <v>17</v>
      </c>
      <c r="AN25" s="8"/>
      <c r="AP25" s="8"/>
      <c r="AQ25" s="8"/>
    </row>
    <row r="26" spans="1:57" x14ac:dyDescent="0.2">
      <c r="A26" s="8">
        <f t="shared" si="0"/>
        <v>18</v>
      </c>
      <c r="B26" s="23" t="s">
        <v>36</v>
      </c>
      <c r="D26" s="9"/>
      <c r="E26" s="9"/>
      <c r="F26" s="9"/>
      <c r="G26" s="9"/>
      <c r="H26" s="9"/>
      <c r="I26" s="9"/>
      <c r="S26" s="43"/>
      <c r="T26" s="8">
        <f t="shared" si="1"/>
        <v>18</v>
      </c>
      <c r="U26" s="23" t="str">
        <f>B26</f>
        <v>Schedules 10 &amp; 31</v>
      </c>
      <c r="AL26" s="43"/>
      <c r="AM26" s="8">
        <f t="shared" si="2"/>
        <v>18</v>
      </c>
      <c r="AN26" s="23" t="str">
        <f>U26</f>
        <v>Schedules 10 &amp; 31</v>
      </c>
    </row>
    <row r="27" spans="1:57" x14ac:dyDescent="0.2">
      <c r="A27" s="8">
        <f t="shared" si="0"/>
        <v>19</v>
      </c>
      <c r="B27" s="8"/>
      <c r="C27" s="9" t="str">
        <f>C11</f>
        <v>Forecasted Delivered Volumes</v>
      </c>
      <c r="D27" s="6" t="str">
        <f>D11</f>
        <v>Exhibit BDJ-3, Electric F2021 Billing Determinants</v>
      </c>
      <c r="E27" s="6"/>
      <c r="F27" s="37">
        <v>114359000</v>
      </c>
      <c r="G27" s="37">
        <v>105239000</v>
      </c>
      <c r="H27" s="37">
        <v>110766000</v>
      </c>
      <c r="I27" s="37">
        <v>106700000</v>
      </c>
      <c r="J27" s="37">
        <v>111543000</v>
      </c>
      <c r="K27" s="37">
        <v>106906000</v>
      </c>
      <c r="L27" s="37">
        <v>115305000</v>
      </c>
      <c r="M27" s="37">
        <v>117205000</v>
      </c>
      <c r="N27" s="37">
        <v>110784000</v>
      </c>
      <c r="O27" s="37">
        <v>109276000</v>
      </c>
      <c r="P27" s="37">
        <v>107497000</v>
      </c>
      <c r="Q27" s="37">
        <v>116428000</v>
      </c>
      <c r="R27" s="5">
        <f>SUM(F27:Q27)</f>
        <v>1332008000</v>
      </c>
      <c r="S27" s="45"/>
      <c r="T27" s="8">
        <f t="shared" si="1"/>
        <v>19</v>
      </c>
      <c r="U27" s="8"/>
      <c r="V27" s="9" t="str">
        <f>V11</f>
        <v>Forecasted Delivered Volumes</v>
      </c>
      <c r="W27" s="6" t="str">
        <f>W11</f>
        <v>Exhibit BDJ-3, Electric F2021 Billing Determinants</v>
      </c>
      <c r="X27" s="6"/>
      <c r="Y27" s="37">
        <v>114955000</v>
      </c>
      <c r="Z27" s="37">
        <v>110026000</v>
      </c>
      <c r="AA27" s="37">
        <v>110683000</v>
      </c>
      <c r="AB27" s="37">
        <v>106608000</v>
      </c>
      <c r="AC27" s="37">
        <v>111417000</v>
      </c>
      <c r="AD27" s="37">
        <v>106728000</v>
      </c>
      <c r="AE27" s="37">
        <v>115110000</v>
      </c>
      <c r="AF27" s="37">
        <v>116996000</v>
      </c>
      <c r="AG27" s="37">
        <v>110532000</v>
      </c>
      <c r="AH27" s="37">
        <v>108945000</v>
      </c>
      <c r="AI27" s="37">
        <v>107282000</v>
      </c>
      <c r="AJ27" s="37">
        <v>116166000</v>
      </c>
      <c r="AK27" s="5">
        <f>SUM(Y27:AJ27)</f>
        <v>1335448000</v>
      </c>
      <c r="AL27" s="45"/>
      <c r="AM27" s="8">
        <f t="shared" si="2"/>
        <v>19</v>
      </c>
      <c r="AN27" s="8"/>
      <c r="AO27" s="9" t="str">
        <f>AO11</f>
        <v>Forecasted Delivered Volumes</v>
      </c>
      <c r="AP27" s="6" t="str">
        <f>AP11</f>
        <v>Exhibit BDJ-3, Electric F2021 Billing Determinants</v>
      </c>
      <c r="AQ27" s="6"/>
      <c r="AR27" s="37">
        <v>114228000</v>
      </c>
      <c r="AS27" s="37">
        <v>105230000</v>
      </c>
      <c r="AT27" s="37">
        <v>110370000</v>
      </c>
      <c r="AU27" s="37">
        <v>106280000</v>
      </c>
      <c r="AV27" s="37">
        <v>110820000</v>
      </c>
      <c r="AW27" s="37">
        <v>106099000</v>
      </c>
      <c r="AX27" s="37">
        <v>114508000</v>
      </c>
      <c r="AY27" s="37">
        <v>116422000</v>
      </c>
      <c r="AZ27" s="37">
        <v>109940000</v>
      </c>
      <c r="BA27" s="37">
        <v>108301000</v>
      </c>
      <c r="BB27" s="37">
        <v>106802000</v>
      </c>
      <c r="BC27" s="37">
        <v>115706000</v>
      </c>
      <c r="BD27" s="5">
        <f>SUM(AR27:BC27)</f>
        <v>1324706000</v>
      </c>
      <c r="BE27" s="5"/>
    </row>
    <row r="28" spans="1:57" x14ac:dyDescent="0.2">
      <c r="A28" s="8">
        <f t="shared" si="0"/>
        <v>20</v>
      </c>
      <c r="B28" s="8"/>
      <c r="C28" s="9" t="s">
        <v>32</v>
      </c>
      <c r="D28" s="6" t="s">
        <v>55</v>
      </c>
      <c r="E28" s="6"/>
      <c r="F28" s="7">
        <f t="shared" ref="F28" si="27">F27/$R27</f>
        <v>8.585458946192516E-2</v>
      </c>
      <c r="G28" s="7">
        <f t="shared" ref="G28:Q28" si="28">G27/$R27</f>
        <v>7.9007783737034612E-2</v>
      </c>
      <c r="H28" s="7">
        <f t="shared" si="28"/>
        <v>8.3157158215265981E-2</v>
      </c>
      <c r="I28" s="7">
        <f t="shared" si="28"/>
        <v>8.0104623996252275E-2</v>
      </c>
      <c r="J28" s="7">
        <f t="shared" si="28"/>
        <v>8.3740488045116843E-2</v>
      </c>
      <c r="K28" s="7">
        <f t="shared" si="28"/>
        <v>8.0259277722055725E-2</v>
      </c>
      <c r="L28" s="7">
        <f t="shared" si="28"/>
        <v>8.6564795406634198E-2</v>
      </c>
      <c r="M28" s="7">
        <f t="shared" si="28"/>
        <v>8.7991213265986384E-2</v>
      </c>
      <c r="N28" s="7">
        <f t="shared" si="28"/>
        <v>8.3170671647617739E-2</v>
      </c>
      <c r="O28" s="7">
        <f t="shared" si="28"/>
        <v>8.2038546315037153E-2</v>
      </c>
      <c r="P28" s="7">
        <f t="shared" si="28"/>
        <v>8.0702968750938436E-2</v>
      </c>
      <c r="Q28" s="7">
        <f t="shared" si="28"/>
        <v>8.7407883436135522E-2</v>
      </c>
      <c r="R28" s="7">
        <f>SUM(F28:Q28)</f>
        <v>0.99999999999999989</v>
      </c>
      <c r="S28" s="43"/>
      <c r="T28" s="8">
        <f t="shared" si="1"/>
        <v>20</v>
      </c>
      <c r="U28" s="8"/>
      <c r="V28" s="9" t="s">
        <v>32</v>
      </c>
      <c r="W28" s="6" t="s">
        <v>55</v>
      </c>
      <c r="X28" s="6"/>
      <c r="Y28" s="7">
        <f>Y27/$AK27</f>
        <v>8.6079727552102372E-2</v>
      </c>
      <c r="Z28" s="7">
        <f t="shared" ref="Z28:AJ28" si="29">Z27/$AK27</f>
        <v>8.2388831313536734E-2</v>
      </c>
      <c r="AA28" s="7">
        <f t="shared" si="29"/>
        <v>8.2880801049535435E-2</v>
      </c>
      <c r="AB28" s="7">
        <f t="shared" si="29"/>
        <v>7.9829390586529769E-2</v>
      </c>
      <c r="AC28" s="7">
        <f t="shared" si="29"/>
        <v>8.3430429339068232E-2</v>
      </c>
      <c r="AD28" s="7">
        <f t="shared" si="29"/>
        <v>7.9919248072556931E-2</v>
      </c>
      <c r="AE28" s="7">
        <f t="shared" si="29"/>
        <v>8.6195793471554122E-2</v>
      </c>
      <c r="AF28" s="7">
        <f t="shared" si="29"/>
        <v>8.7608053626947666E-2</v>
      </c>
      <c r="AG28" s="7">
        <f t="shared" si="29"/>
        <v>8.2767730379617932E-2</v>
      </c>
      <c r="AH28" s="7">
        <f t="shared" si="29"/>
        <v>8.1579365126908721E-2</v>
      </c>
      <c r="AI28" s="7">
        <f t="shared" si="29"/>
        <v>8.0334090133048985E-2</v>
      </c>
      <c r="AJ28" s="7">
        <f t="shared" si="29"/>
        <v>8.6986539348593128E-2</v>
      </c>
      <c r="AK28" s="7">
        <f>SUM(Y28:AJ28)</f>
        <v>1</v>
      </c>
      <c r="AL28" s="43"/>
      <c r="AM28" s="8">
        <f t="shared" si="2"/>
        <v>20</v>
      </c>
      <c r="AN28" s="8"/>
      <c r="AO28" s="9" t="s">
        <v>32</v>
      </c>
      <c r="AP28" s="6" t="s">
        <v>55</v>
      </c>
      <c r="AQ28" s="6"/>
      <c r="AR28" s="7">
        <f t="shared" ref="AR28" si="30">AR27/$BD27</f>
        <v>8.6228944384640821E-2</v>
      </c>
      <c r="AS28" s="7">
        <f t="shared" ref="AS28:BC28" si="31">AS27/$BD27</f>
        <v>7.9436493833348679E-2</v>
      </c>
      <c r="AT28" s="7">
        <f t="shared" si="31"/>
        <v>8.3316600060692705E-2</v>
      </c>
      <c r="AU28" s="7">
        <f t="shared" si="31"/>
        <v>8.02291225373781E-2</v>
      </c>
      <c r="AV28" s="7">
        <f t="shared" si="31"/>
        <v>8.3656298076705327E-2</v>
      </c>
      <c r="AW28" s="7">
        <f t="shared" si="31"/>
        <v>8.0092488446493026E-2</v>
      </c>
      <c r="AX28" s="7">
        <f t="shared" si="31"/>
        <v>8.6440312039048658E-2</v>
      </c>
      <c r="AY28" s="7">
        <f t="shared" si="31"/>
        <v>8.7885160933822301E-2</v>
      </c>
      <c r="AZ28" s="7">
        <f t="shared" si="31"/>
        <v>8.2991999734280661E-2</v>
      </c>
      <c r="BA28" s="7">
        <f t="shared" si="31"/>
        <v>8.1754744071514743E-2</v>
      </c>
      <c r="BB28" s="7">
        <f t="shared" si="31"/>
        <v>8.0623172235952736E-2</v>
      </c>
      <c r="BC28" s="7">
        <f t="shared" si="31"/>
        <v>8.7344663646122228E-2</v>
      </c>
      <c r="BD28" s="7">
        <f>SUM(AR28:BC28)</f>
        <v>0.99999999999999989</v>
      </c>
    </row>
    <row r="29" spans="1:57" x14ac:dyDescent="0.2">
      <c r="A29" s="8">
        <f t="shared" si="0"/>
        <v>21</v>
      </c>
      <c r="B29" s="8"/>
      <c r="D29" s="6"/>
      <c r="E29" s="6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43"/>
      <c r="T29" s="8">
        <f t="shared" si="1"/>
        <v>21</v>
      </c>
      <c r="U29" s="8"/>
      <c r="W29" s="6"/>
      <c r="X29" s="6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43"/>
      <c r="AM29" s="8">
        <f t="shared" si="2"/>
        <v>21</v>
      </c>
      <c r="AN29" s="8"/>
      <c r="AP29" s="6"/>
      <c r="AQ29" s="6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</row>
    <row r="30" spans="1:57" x14ac:dyDescent="0.2">
      <c r="A30" s="8">
        <f t="shared" si="0"/>
        <v>22</v>
      </c>
      <c r="B30" s="22" t="s">
        <v>60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43"/>
      <c r="T30" s="8">
        <f t="shared" si="1"/>
        <v>22</v>
      </c>
      <c r="U30" s="22" t="s">
        <v>60</v>
      </c>
      <c r="W30" s="8"/>
      <c r="X30" s="8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43"/>
      <c r="AM30" s="8">
        <f t="shared" si="2"/>
        <v>22</v>
      </c>
      <c r="AN30" s="22" t="s">
        <v>60</v>
      </c>
      <c r="AP30" s="8"/>
      <c r="AQ30" s="8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</row>
    <row r="31" spans="1:57" x14ac:dyDescent="0.2">
      <c r="A31" s="8">
        <f t="shared" si="0"/>
        <v>23</v>
      </c>
      <c r="B31" s="23" t="str">
        <f>B10</f>
        <v>Schedule 7 (7D1, 7D2)</v>
      </c>
      <c r="F31" s="9"/>
      <c r="G31" s="9"/>
      <c r="H31" s="9"/>
      <c r="I31" s="9"/>
      <c r="S31" s="43"/>
      <c r="T31" s="8">
        <f t="shared" si="1"/>
        <v>23</v>
      </c>
      <c r="U31" s="23" t="str">
        <f>U10</f>
        <v>Schedule 7 (7D1, 7D2)</v>
      </c>
      <c r="W31" s="8"/>
      <c r="X31" s="8"/>
      <c r="AL31" s="43"/>
      <c r="AM31" s="8">
        <f t="shared" si="2"/>
        <v>23</v>
      </c>
      <c r="AN31" s="23" t="str">
        <f>AN10</f>
        <v>Schedule 7 (7D1, 7D2)</v>
      </c>
      <c r="AP31" s="8"/>
      <c r="AQ31" s="8"/>
    </row>
    <row r="32" spans="1:57" x14ac:dyDescent="0.2">
      <c r="A32" s="8">
        <f t="shared" si="0"/>
        <v>24</v>
      </c>
      <c r="B32" s="8"/>
      <c r="C32" s="9" t="s">
        <v>56</v>
      </c>
      <c r="D32" s="8" t="s">
        <v>79</v>
      </c>
      <c r="E32" s="6" t="s">
        <v>94</v>
      </c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6">
        <f>'Exhibit BDJ-10, Page 1'!D18</f>
        <v>239191806.60372025</v>
      </c>
      <c r="S32" s="43"/>
      <c r="T32" s="8">
        <f t="shared" si="1"/>
        <v>24</v>
      </c>
      <c r="U32" s="8"/>
      <c r="V32" s="9" t="s">
        <v>56</v>
      </c>
      <c r="W32" s="8" t="str">
        <f>D32</f>
        <v>Exhibit BDJ-10, Page 1</v>
      </c>
      <c r="X32" s="8" t="str">
        <f>E32</f>
        <v>Sheet No. 142-I</v>
      </c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6">
        <f>'Exhibit BDJ-10, Page 1'!D42</f>
        <v>236913603.81694275</v>
      </c>
      <c r="AL32" s="43"/>
      <c r="AM32" s="8">
        <f t="shared" si="2"/>
        <v>24</v>
      </c>
      <c r="AN32" s="8"/>
      <c r="AO32" s="9" t="s">
        <v>56</v>
      </c>
      <c r="AP32" s="8" t="str">
        <f>W32</f>
        <v>Exhibit BDJ-10, Page 1</v>
      </c>
      <c r="AQ32" s="8" t="str">
        <f>X32</f>
        <v>Sheet No. 142-I</v>
      </c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6">
        <f>'Exhibit BDJ-10, Page 1'!D66</f>
        <v>235463666.7459656</v>
      </c>
    </row>
    <row r="33" spans="1:56" x14ac:dyDescent="0.2">
      <c r="A33" s="8">
        <f t="shared" si="0"/>
        <v>25</v>
      </c>
      <c r="B33" s="8"/>
      <c r="C33" s="9" t="s">
        <v>61</v>
      </c>
      <c r="D33" s="8" t="str">
        <f>"("&amp;A$12&amp;") x ("&amp;A32&amp;")"</f>
        <v>(4) x (24)</v>
      </c>
      <c r="F33" s="25">
        <f t="shared" ref="F33" si="32">$R32*F$12</f>
        <v>27944150.444983896</v>
      </c>
      <c r="G33" s="25">
        <f t="shared" ref="G33:Q33" si="33">$R32*G$12</f>
        <v>22725828.450787842</v>
      </c>
      <c r="H33" s="25">
        <f t="shared" si="33"/>
        <v>23633309.976461299</v>
      </c>
      <c r="I33" s="25">
        <f t="shared" si="33"/>
        <v>18624795.258765396</v>
      </c>
      <c r="J33" s="25">
        <f t="shared" si="33"/>
        <v>17038295.880378481</v>
      </c>
      <c r="K33" s="25">
        <f t="shared" si="33"/>
        <v>15001705.424277898</v>
      </c>
      <c r="L33" s="25">
        <f t="shared" si="33"/>
        <v>15015223.593343968</v>
      </c>
      <c r="M33" s="25">
        <f t="shared" si="33"/>
        <v>15554891.837038673</v>
      </c>
      <c r="N33" s="25">
        <f t="shared" si="33"/>
        <v>14709179.302481139</v>
      </c>
      <c r="O33" s="25">
        <f t="shared" si="33"/>
        <v>18510916.261934754</v>
      </c>
      <c r="P33" s="25">
        <f t="shared" si="33"/>
        <v>23054961.686205603</v>
      </c>
      <c r="Q33" s="25">
        <f t="shared" si="33"/>
        <v>27378548.487061292</v>
      </c>
      <c r="R33" s="26">
        <f>SUM(F33:Q33)</f>
        <v>239191806.60372025</v>
      </c>
      <c r="S33" s="43"/>
      <c r="T33" s="8">
        <f t="shared" si="1"/>
        <v>25</v>
      </c>
      <c r="U33" s="8"/>
      <c r="V33" s="9" t="s">
        <v>61</v>
      </c>
      <c r="W33" s="8" t="str">
        <f>"("&amp;T$12&amp;") x ("&amp;T32&amp;")"</f>
        <v>(4) x (24)</v>
      </c>
      <c r="X33" s="8"/>
      <c r="Y33" s="25">
        <f>$AK32*Y$12</f>
        <v>27453369.421165828</v>
      </c>
      <c r="Z33" s="25">
        <f t="shared" ref="Z33:AJ33" si="34">$AK32*Z$12</f>
        <v>23286406.760549076</v>
      </c>
      <c r="AA33" s="25">
        <f t="shared" si="34"/>
        <v>23319413.347660039</v>
      </c>
      <c r="AB33" s="25">
        <f t="shared" si="34"/>
        <v>18354906.855757225</v>
      </c>
      <c r="AC33" s="25">
        <f t="shared" si="34"/>
        <v>16832299.582050666</v>
      </c>
      <c r="AD33" s="25">
        <f t="shared" si="34"/>
        <v>14864752.266758513</v>
      </c>
      <c r="AE33" s="25">
        <f t="shared" si="34"/>
        <v>14881060.894990271</v>
      </c>
      <c r="AF33" s="25">
        <f t="shared" si="34"/>
        <v>15423701.299603529</v>
      </c>
      <c r="AG33" s="25">
        <f t="shared" si="34"/>
        <v>14568990.751584658</v>
      </c>
      <c r="AH33" s="25">
        <f t="shared" si="34"/>
        <v>18283724.235716481</v>
      </c>
      <c r="AI33" s="25">
        <f t="shared" si="34"/>
        <v>22732648.803003285</v>
      </c>
      <c r="AJ33" s="25">
        <f t="shared" si="34"/>
        <v>26912329.598103169</v>
      </c>
      <c r="AK33" s="26">
        <f>SUM(Y33:AJ33)</f>
        <v>236913603.81694272</v>
      </c>
      <c r="AL33" s="43"/>
      <c r="AM33" s="8">
        <f t="shared" si="2"/>
        <v>25</v>
      </c>
      <c r="AN33" s="8"/>
      <c r="AO33" s="9" t="s">
        <v>61</v>
      </c>
      <c r="AP33" s="8" t="str">
        <f>"("&amp;AM$12&amp;") x ("&amp;AM32&amp;")"</f>
        <v>(4) x (24)</v>
      </c>
      <c r="AQ33" s="8"/>
      <c r="AR33" s="25">
        <f>$BD32*AR$12</f>
        <v>27333657.183608554</v>
      </c>
      <c r="AS33" s="25">
        <f t="shared" ref="AS33:BC33" si="35">$BD32*AS$12</f>
        <v>22272525.056583367</v>
      </c>
      <c r="AT33" s="25">
        <f t="shared" si="35"/>
        <v>23209593.420602098</v>
      </c>
      <c r="AU33" s="25">
        <f t="shared" si="35"/>
        <v>18259801.021779459</v>
      </c>
      <c r="AV33" s="25">
        <f t="shared" si="35"/>
        <v>16830274.236633468</v>
      </c>
      <c r="AW33" s="25">
        <f t="shared" si="35"/>
        <v>14908289.030360214</v>
      </c>
      <c r="AX33" s="25">
        <f t="shared" si="35"/>
        <v>14921042.91811895</v>
      </c>
      <c r="AY33" s="25">
        <f t="shared" si="35"/>
        <v>15467234.581129089</v>
      </c>
      <c r="AZ33" s="25">
        <f t="shared" si="35"/>
        <v>14594941.41550919</v>
      </c>
      <c r="BA33" s="25">
        <f t="shared" si="35"/>
        <v>18258923.657017533</v>
      </c>
      <c r="BB33" s="25">
        <f t="shared" si="35"/>
        <v>22657089.011134192</v>
      </c>
      <c r="BC33" s="25">
        <f t="shared" si="35"/>
        <v>26750295.213489477</v>
      </c>
      <c r="BD33" s="26">
        <f>SUM(AR33:BC33)</f>
        <v>235463666.7459656</v>
      </c>
    </row>
    <row r="34" spans="1:56" x14ac:dyDescent="0.2">
      <c r="A34" s="8">
        <f t="shared" si="0"/>
        <v>26</v>
      </c>
      <c r="B34" s="8"/>
      <c r="D34" s="27"/>
      <c r="E34" s="27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6"/>
      <c r="S34" s="43"/>
      <c r="T34" s="8">
        <f t="shared" si="1"/>
        <v>26</v>
      </c>
      <c r="U34" s="8"/>
      <c r="W34" s="27"/>
      <c r="X34" s="27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6"/>
      <c r="AL34" s="43"/>
      <c r="AM34" s="8">
        <f t="shared" si="2"/>
        <v>26</v>
      </c>
      <c r="AN34" s="8"/>
      <c r="AP34" s="27"/>
      <c r="AQ34" s="27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6"/>
    </row>
    <row r="35" spans="1:56" x14ac:dyDescent="0.2">
      <c r="A35" s="8">
        <f t="shared" ref="A35:A49" si="36">A34+1</f>
        <v>27</v>
      </c>
      <c r="B35" s="23" t="str">
        <f>B14</f>
        <v>Schedules 8 &amp; 24</v>
      </c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6"/>
      <c r="S35" s="43"/>
      <c r="T35" s="8">
        <f t="shared" si="1"/>
        <v>27</v>
      </c>
      <c r="U35" s="23" t="str">
        <f>U14</f>
        <v>Schedules 8 &amp; 24</v>
      </c>
      <c r="W35" s="8"/>
      <c r="X35" s="8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6"/>
      <c r="AL35" s="43"/>
      <c r="AM35" s="8">
        <f t="shared" si="2"/>
        <v>27</v>
      </c>
      <c r="AN35" s="23" t="str">
        <f>AN14</f>
        <v>Schedules 8 &amp; 24</v>
      </c>
      <c r="AP35" s="8"/>
      <c r="AQ35" s="8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6"/>
    </row>
    <row r="36" spans="1:56" x14ac:dyDescent="0.2">
      <c r="A36" s="8">
        <f t="shared" si="36"/>
        <v>28</v>
      </c>
      <c r="B36" s="8"/>
      <c r="C36" s="9" t="s">
        <v>56</v>
      </c>
      <c r="D36" s="8" t="str">
        <f>$D$32</f>
        <v>Exhibit BDJ-10, Page 1</v>
      </c>
      <c r="E36" s="6" t="s">
        <v>95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6">
        <f>'Exhibit BDJ-10, Page 1'!E18</f>
        <v>51708971.44702661</v>
      </c>
      <c r="S36" s="43"/>
      <c r="T36" s="8">
        <f t="shared" si="1"/>
        <v>28</v>
      </c>
      <c r="U36" s="8"/>
      <c r="V36" s="9" t="s">
        <v>56</v>
      </c>
      <c r="W36" s="8" t="str">
        <f>$D$32</f>
        <v>Exhibit BDJ-10, Page 1</v>
      </c>
      <c r="X36" s="8" t="str">
        <f>E36</f>
        <v>Sheet No. 142-J</v>
      </c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6">
        <f>'Exhibit BDJ-10, Page 1'!E42</f>
        <v>51217587.01830858</v>
      </c>
      <c r="AL36" s="43"/>
      <c r="AM36" s="8">
        <f t="shared" si="2"/>
        <v>28</v>
      </c>
      <c r="AN36" s="8"/>
      <c r="AO36" s="9" t="s">
        <v>56</v>
      </c>
      <c r="AP36" s="8" t="str">
        <f>$D$32</f>
        <v>Exhibit BDJ-10, Page 1</v>
      </c>
      <c r="AQ36" s="8" t="str">
        <f>X36</f>
        <v>Sheet No. 142-J</v>
      </c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6">
        <f>'Exhibit BDJ-10, Page 1'!E66</f>
        <v>50905219.42788516</v>
      </c>
    </row>
    <row r="37" spans="1:56" x14ac:dyDescent="0.2">
      <c r="A37" s="8">
        <f t="shared" si="36"/>
        <v>29</v>
      </c>
      <c r="B37" s="8"/>
      <c r="C37" s="9" t="s">
        <v>61</v>
      </c>
      <c r="D37" s="8" t="str">
        <f>"("&amp;A$16&amp;") x ("&amp;A36&amp;")"</f>
        <v>(8) x (28)</v>
      </c>
      <c r="F37" s="25">
        <f t="shared" ref="F37" si="37">$R36*F$16</f>
        <v>5080340.4626754224</v>
      </c>
      <c r="G37" s="25">
        <f t="shared" ref="G37:Q37" si="38">$R36*G$16</f>
        <v>4467549.8761909027</v>
      </c>
      <c r="H37" s="25">
        <f t="shared" si="38"/>
        <v>4625017.2560892515</v>
      </c>
      <c r="I37" s="25">
        <f t="shared" si="38"/>
        <v>4166032.9089601007</v>
      </c>
      <c r="J37" s="25">
        <f t="shared" si="38"/>
        <v>4049221.4405364194</v>
      </c>
      <c r="K37" s="25">
        <f t="shared" si="38"/>
        <v>3775345.1259913659</v>
      </c>
      <c r="L37" s="25">
        <f t="shared" si="38"/>
        <v>4227428.8940866264</v>
      </c>
      <c r="M37" s="25">
        <f t="shared" si="38"/>
        <v>4328924.9107100917</v>
      </c>
      <c r="N37" s="25">
        <f t="shared" si="38"/>
        <v>3973238.3980632541</v>
      </c>
      <c r="O37" s="25">
        <f t="shared" si="38"/>
        <v>3901491.5443858928</v>
      </c>
      <c r="P37" s="25">
        <f t="shared" si="38"/>
        <v>4144372.7581037241</v>
      </c>
      <c r="Q37" s="25">
        <f t="shared" si="38"/>
        <v>4970007.8712335592</v>
      </c>
      <c r="R37" s="26">
        <f>SUM(F37:Q37)</f>
        <v>51708971.447026618</v>
      </c>
      <c r="S37" s="43"/>
      <c r="T37" s="8">
        <f t="shared" si="1"/>
        <v>29</v>
      </c>
      <c r="U37" s="8"/>
      <c r="V37" s="9" t="s">
        <v>61</v>
      </c>
      <c r="W37" s="8" t="str">
        <f>"("&amp;T$16&amp;") x ("&amp;T36&amp;")"</f>
        <v>(8) x (28)</v>
      </c>
      <c r="X37" s="8"/>
      <c r="Y37" s="25">
        <f>$AK36*Y$16</f>
        <v>5042068.9917213274</v>
      </c>
      <c r="Z37" s="25">
        <f t="shared" ref="Z37:AJ37" si="39">$AK36*Z$16</f>
        <v>4614300.9607110815</v>
      </c>
      <c r="AA37" s="25">
        <f t="shared" si="39"/>
        <v>4565097.5075739175</v>
      </c>
      <c r="AB37" s="25">
        <f t="shared" si="39"/>
        <v>4112436.9937908854</v>
      </c>
      <c r="AC37" s="25">
        <f t="shared" si="39"/>
        <v>3995646.7920249761</v>
      </c>
      <c r="AD37" s="25">
        <f t="shared" si="39"/>
        <v>3723292.6417777492</v>
      </c>
      <c r="AE37" s="25">
        <f t="shared" si="39"/>
        <v>4166498.8893079679</v>
      </c>
      <c r="AF37" s="25">
        <f t="shared" si="39"/>
        <v>4266556.540483579</v>
      </c>
      <c r="AG37" s="25">
        <f t="shared" si="39"/>
        <v>3914291.3302423311</v>
      </c>
      <c r="AH37" s="25">
        <f t="shared" si="39"/>
        <v>3840908.2159943008</v>
      </c>
      <c r="AI37" s="25">
        <f t="shared" si="39"/>
        <v>4083323.8564409516</v>
      </c>
      <c r="AJ37" s="25">
        <f t="shared" si="39"/>
        <v>4893164.2982395114</v>
      </c>
      <c r="AK37" s="26">
        <f>SUM(Y37:AJ37)</f>
        <v>51217587.01830858</v>
      </c>
      <c r="AL37" s="43"/>
      <c r="AM37" s="8">
        <f t="shared" si="2"/>
        <v>29</v>
      </c>
      <c r="AN37" s="8"/>
      <c r="AO37" s="9" t="s">
        <v>61</v>
      </c>
      <c r="AP37" s="8" t="str">
        <f>"("&amp;AM$16&amp;") x ("&amp;AM36&amp;")"</f>
        <v>(8) x (28)</v>
      </c>
      <c r="AQ37" s="8"/>
      <c r="AR37" s="25">
        <f>$BD36*AR$16</f>
        <v>5028206.5465547321</v>
      </c>
      <c r="AS37" s="25">
        <f t="shared" ref="AS37:BC37" si="40">$BD36*AS$16</f>
        <v>4426708.0244898731</v>
      </c>
      <c r="AT37" s="25">
        <f t="shared" si="40"/>
        <v>4563267.9775905693</v>
      </c>
      <c r="AU37" s="25">
        <f t="shared" si="40"/>
        <v>4109474.492973791</v>
      </c>
      <c r="AV37" s="25">
        <f t="shared" si="40"/>
        <v>3981838.0747441985</v>
      </c>
      <c r="AW37" s="25">
        <f t="shared" si="40"/>
        <v>3708438.1412978959</v>
      </c>
      <c r="AX37" s="25">
        <f t="shared" si="40"/>
        <v>4151235.8894312419</v>
      </c>
      <c r="AY37" s="25">
        <f t="shared" si="40"/>
        <v>4252904.4478162583</v>
      </c>
      <c r="AZ37" s="25">
        <f t="shared" si="40"/>
        <v>3899995.4452987509</v>
      </c>
      <c r="BA37" s="25">
        <f t="shared" si="40"/>
        <v>3826310.9429216557</v>
      </c>
      <c r="BB37" s="25">
        <f t="shared" si="40"/>
        <v>4073873.6959043401</v>
      </c>
      <c r="BC37" s="25">
        <f t="shared" si="40"/>
        <v>4882965.7488618521</v>
      </c>
      <c r="BD37" s="26">
        <f>SUM(AR37:BC37)</f>
        <v>50905219.427885152</v>
      </c>
    </row>
    <row r="38" spans="1:56" x14ac:dyDescent="0.2">
      <c r="A38" s="8">
        <f t="shared" si="36"/>
        <v>30</v>
      </c>
      <c r="B38" s="8"/>
      <c r="D38" s="27"/>
      <c r="E38" s="27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43"/>
      <c r="T38" s="8">
        <f t="shared" si="1"/>
        <v>30</v>
      </c>
      <c r="U38" s="8"/>
      <c r="W38" s="27"/>
      <c r="X38" s="27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43"/>
      <c r="AM38" s="8">
        <f t="shared" si="2"/>
        <v>30</v>
      </c>
      <c r="AN38" s="8"/>
      <c r="AP38" s="27"/>
      <c r="AQ38" s="27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</row>
    <row r="39" spans="1:56" x14ac:dyDescent="0.2">
      <c r="A39" s="8">
        <f t="shared" si="36"/>
        <v>31</v>
      </c>
      <c r="B39" s="23" t="str">
        <f>B18</f>
        <v>Schedules 7A, 11, 25, 29, 35 &amp; 43</v>
      </c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6"/>
      <c r="S39" s="43"/>
      <c r="T39" s="8">
        <f t="shared" si="1"/>
        <v>31</v>
      </c>
      <c r="U39" s="23" t="str">
        <f>U18</f>
        <v>Schedules 7A, 11, 25, 29, 35 &amp; 43</v>
      </c>
      <c r="W39" s="8"/>
      <c r="X39" s="8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6"/>
      <c r="AL39" s="43"/>
      <c r="AM39" s="8">
        <f t="shared" si="2"/>
        <v>31</v>
      </c>
      <c r="AN39" s="23" t="str">
        <f>AN18</f>
        <v>Schedules 7A, 11, 25, 29, 35 &amp; 43</v>
      </c>
      <c r="AP39" s="8"/>
      <c r="AQ39" s="8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6"/>
    </row>
    <row r="40" spans="1:56" x14ac:dyDescent="0.2">
      <c r="A40" s="8">
        <f t="shared" si="36"/>
        <v>32</v>
      </c>
      <c r="B40" s="8"/>
      <c r="C40" s="9" t="s">
        <v>56</v>
      </c>
      <c r="D40" s="8" t="str">
        <f>$D$32</f>
        <v>Exhibit BDJ-10, Page 1</v>
      </c>
      <c r="E40" s="6" t="s">
        <v>96</v>
      </c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6">
        <f>'Exhibit BDJ-10, Page 1'!F18</f>
        <v>56339662.009950191</v>
      </c>
      <c r="S40" s="43"/>
      <c r="T40" s="8">
        <f t="shared" si="1"/>
        <v>32</v>
      </c>
      <c r="U40" s="8"/>
      <c r="V40" s="9" t="s">
        <v>56</v>
      </c>
      <c r="W40" s="8" t="str">
        <f>$D$32</f>
        <v>Exhibit BDJ-10, Page 1</v>
      </c>
      <c r="X40" s="8" t="str">
        <f>E40</f>
        <v>Sheet No. 142-K</v>
      </c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6">
        <f>'Exhibit BDJ-10, Page 1'!F42</f>
        <v>55804734.575415671</v>
      </c>
      <c r="AL40" s="43"/>
      <c r="AM40" s="8">
        <f t="shared" si="2"/>
        <v>32</v>
      </c>
      <c r="AN40" s="8"/>
      <c r="AO40" s="9" t="s">
        <v>56</v>
      </c>
      <c r="AP40" s="8" t="str">
        <f>$D$32</f>
        <v>Exhibit BDJ-10, Page 1</v>
      </c>
      <c r="AQ40" s="8" t="str">
        <f>X40</f>
        <v>Sheet No. 142-K</v>
      </c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6">
        <f>'Exhibit BDJ-10, Page 1'!F66</f>
        <v>55464839.273555845</v>
      </c>
    </row>
    <row r="41" spans="1:56" x14ac:dyDescent="0.2">
      <c r="A41" s="8">
        <f t="shared" si="36"/>
        <v>33</v>
      </c>
      <c r="B41" s="8"/>
      <c r="C41" s="9" t="s">
        <v>61</v>
      </c>
      <c r="D41" s="8" t="str">
        <f>"("&amp;A$20&amp;") x ("&amp;A40&amp;")"</f>
        <v>(12) x (32)</v>
      </c>
      <c r="F41" s="25">
        <f t="shared" ref="F41" si="41">$R40*F$20</f>
        <v>5125338.3500003684</v>
      </c>
      <c r="G41" s="25">
        <f t="shared" ref="G41:Q41" si="42">$R40*G$20</f>
        <v>4655419.2808944779</v>
      </c>
      <c r="H41" s="25">
        <f t="shared" si="42"/>
        <v>4865019.4822052643</v>
      </c>
      <c r="I41" s="25">
        <f t="shared" si="42"/>
        <v>4493914.0482025193</v>
      </c>
      <c r="J41" s="25">
        <f t="shared" si="42"/>
        <v>4529241.5856589908</v>
      </c>
      <c r="K41" s="25">
        <f t="shared" si="42"/>
        <v>4301460.266745084</v>
      </c>
      <c r="L41" s="25">
        <f t="shared" si="42"/>
        <v>4764191.8818391711</v>
      </c>
      <c r="M41" s="25">
        <f t="shared" si="42"/>
        <v>4870266.8779362468</v>
      </c>
      <c r="N41" s="25">
        <f t="shared" si="42"/>
        <v>4497221.3856526809</v>
      </c>
      <c r="O41" s="25">
        <f t="shared" si="42"/>
        <v>4447574.3704091972</v>
      </c>
      <c r="P41" s="25">
        <f t="shared" si="42"/>
        <v>4551912.5524262991</v>
      </c>
      <c r="Q41" s="25">
        <f t="shared" si="42"/>
        <v>5238101.9279798931</v>
      </c>
      <c r="R41" s="26">
        <f>SUM(F41:Q41)</f>
        <v>56339662.009950198</v>
      </c>
      <c r="S41" s="43"/>
      <c r="T41" s="8">
        <f t="shared" si="1"/>
        <v>33</v>
      </c>
      <c r="U41" s="8"/>
      <c r="V41" s="9" t="s">
        <v>61</v>
      </c>
      <c r="W41" s="8" t="str">
        <f>"("&amp;T$20&amp;") x ("&amp;T40&amp;")"</f>
        <v>(12) x (32)</v>
      </c>
      <c r="X41" s="8"/>
      <c r="Y41" s="25">
        <f>$AK40*Y$20</f>
        <v>5088518.0123591255</v>
      </c>
      <c r="Z41" s="25">
        <f t="shared" ref="Z41:AJ41" si="43">$AK40*Z$20</f>
        <v>4809370.2557376018</v>
      </c>
      <c r="AA41" s="25">
        <f t="shared" si="43"/>
        <v>4803080.2130476059</v>
      </c>
      <c r="AB41" s="25">
        <f t="shared" si="43"/>
        <v>4437317.8455914333</v>
      </c>
      <c r="AC41" s="25">
        <f t="shared" si="43"/>
        <v>4470467.0935611222</v>
      </c>
      <c r="AD41" s="25">
        <f t="shared" si="43"/>
        <v>4242922.9917670041</v>
      </c>
      <c r="AE41" s="25">
        <f t="shared" si="43"/>
        <v>4696510.984024005</v>
      </c>
      <c r="AF41" s="25">
        <f t="shared" si="43"/>
        <v>4800857.008303728</v>
      </c>
      <c r="AG41" s="25">
        <f t="shared" si="43"/>
        <v>4431497.7486196561</v>
      </c>
      <c r="AH41" s="25">
        <f t="shared" si="43"/>
        <v>4379387.9984033993</v>
      </c>
      <c r="AI41" s="25">
        <f t="shared" si="43"/>
        <v>4486192.2002861099</v>
      </c>
      <c r="AJ41" s="25">
        <f t="shared" si="43"/>
        <v>5158612.2237148797</v>
      </c>
      <c r="AK41" s="26">
        <f>SUM(Y41:AJ41)</f>
        <v>55804734.575415663</v>
      </c>
      <c r="AL41" s="43"/>
      <c r="AM41" s="8">
        <f t="shared" si="2"/>
        <v>33</v>
      </c>
      <c r="AN41" s="8"/>
      <c r="AO41" s="9" t="s">
        <v>61</v>
      </c>
      <c r="AP41" s="8" t="str">
        <f>"("&amp;AM$20&amp;") x ("&amp;AM40&amp;")"</f>
        <v>(12) x (32)</v>
      </c>
      <c r="AQ41" s="8"/>
      <c r="AR41" s="25">
        <f>$BD40*AR$20</f>
        <v>5074376.9910764825</v>
      </c>
      <c r="AS41" s="25">
        <f t="shared" ref="AS41:BC41" si="44">$BD40*AS$20</f>
        <v>4613798.8891748032</v>
      </c>
      <c r="AT41" s="25">
        <f t="shared" si="44"/>
        <v>4800726.7230379442</v>
      </c>
      <c r="AU41" s="25">
        <f t="shared" si="44"/>
        <v>4433828.2655160325</v>
      </c>
      <c r="AV41" s="25">
        <f t="shared" si="44"/>
        <v>4454699.8961291425</v>
      </c>
      <c r="AW41" s="25">
        <f t="shared" si="44"/>
        <v>4225183.8685343424</v>
      </c>
      <c r="AX41" s="25">
        <f t="shared" si="44"/>
        <v>4678589.0327834552</v>
      </c>
      <c r="AY41" s="25">
        <f t="shared" si="44"/>
        <v>4784565.1417104807</v>
      </c>
      <c r="AZ41" s="25">
        <f t="shared" si="44"/>
        <v>4414682.4544885028</v>
      </c>
      <c r="BA41" s="25">
        <f t="shared" si="44"/>
        <v>4361811.2523927642</v>
      </c>
      <c r="BB41" s="25">
        <f t="shared" si="44"/>
        <v>4475265.9128573043</v>
      </c>
      <c r="BC41" s="25">
        <f t="shared" si="44"/>
        <v>5147310.8458545906</v>
      </c>
      <c r="BD41" s="26">
        <f>SUM(AR41:BC41)</f>
        <v>55464839.27355583</v>
      </c>
    </row>
    <row r="42" spans="1:56" x14ac:dyDescent="0.2">
      <c r="A42" s="8">
        <f t="shared" si="36"/>
        <v>34</v>
      </c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5"/>
      <c r="S42" s="43"/>
      <c r="T42" s="8">
        <f t="shared" si="1"/>
        <v>34</v>
      </c>
      <c r="W42" s="8"/>
      <c r="X42" s="8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5"/>
      <c r="AL42" s="43"/>
      <c r="AM42" s="8">
        <f t="shared" si="2"/>
        <v>34</v>
      </c>
      <c r="AP42" s="8"/>
      <c r="AQ42" s="8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5"/>
    </row>
    <row r="43" spans="1:56" x14ac:dyDescent="0.2">
      <c r="A43" s="8">
        <f t="shared" si="36"/>
        <v>35</v>
      </c>
      <c r="B43" s="23" t="str">
        <f>B22</f>
        <v>Schedules 12 &amp; 26</v>
      </c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6"/>
      <c r="S43" s="43"/>
      <c r="T43" s="8">
        <f t="shared" si="1"/>
        <v>35</v>
      </c>
      <c r="U43" s="23" t="str">
        <f>U22</f>
        <v>Schedules 12 &amp; 26</v>
      </c>
      <c r="W43" s="8"/>
      <c r="X43" s="8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6"/>
      <c r="AL43" s="43"/>
      <c r="AM43" s="8">
        <f t="shared" si="2"/>
        <v>35</v>
      </c>
      <c r="AN43" s="23" t="str">
        <f>AN22</f>
        <v>Schedules 12 &amp; 26</v>
      </c>
      <c r="AP43" s="8"/>
      <c r="AQ43" s="8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6"/>
    </row>
    <row r="44" spans="1:56" x14ac:dyDescent="0.2">
      <c r="A44" s="8">
        <f t="shared" si="36"/>
        <v>36</v>
      </c>
      <c r="B44" s="8"/>
      <c r="C44" s="9" t="s">
        <v>56</v>
      </c>
      <c r="D44" s="8" t="str">
        <f>$D$32</f>
        <v>Exhibit BDJ-10, Page 1</v>
      </c>
      <c r="E44" s="6" t="s">
        <v>97</v>
      </c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6">
        <f>'Exhibit BDJ-10, Page 1'!G18</f>
        <v>32084602.981075153</v>
      </c>
      <c r="S44" s="43"/>
      <c r="T44" s="8">
        <f t="shared" si="1"/>
        <v>36</v>
      </c>
      <c r="U44" s="8"/>
      <c r="V44" s="9" t="s">
        <v>56</v>
      </c>
      <c r="W44" s="8" t="str">
        <f>$D$32</f>
        <v>Exhibit BDJ-10, Page 1</v>
      </c>
      <c r="X44" s="8" t="str">
        <f>E44</f>
        <v>Sheet No. 142-L</v>
      </c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6">
        <f>'Exhibit BDJ-10, Page 1'!G42</f>
        <v>31780332.718976125</v>
      </c>
      <c r="AL44" s="43"/>
      <c r="AM44" s="8">
        <f t="shared" si="2"/>
        <v>36</v>
      </c>
      <c r="AN44" s="8"/>
      <c r="AO44" s="9" t="s">
        <v>56</v>
      </c>
      <c r="AP44" s="8" t="str">
        <f>$D$32</f>
        <v>Exhibit BDJ-10, Page 1</v>
      </c>
      <c r="AQ44" s="8" t="str">
        <f>X44</f>
        <v>Sheet No. 142-L</v>
      </c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6">
        <f>'Exhibit BDJ-10, Page 1'!G66</f>
        <v>31587117.644656196</v>
      </c>
    </row>
    <row r="45" spans="1:56" x14ac:dyDescent="0.2">
      <c r="A45" s="8">
        <f t="shared" si="36"/>
        <v>37</v>
      </c>
      <c r="B45" s="8"/>
      <c r="C45" s="9" t="s">
        <v>61</v>
      </c>
      <c r="D45" s="8" t="str">
        <f>"("&amp;A$24&amp;") x ("&amp;A44&amp;")"</f>
        <v>(16) x (36)</v>
      </c>
      <c r="F45" s="25">
        <f t="shared" ref="F45" si="45">$R44*F$24</f>
        <v>2738341.7404517378</v>
      </c>
      <c r="G45" s="25">
        <f t="shared" ref="G45:Q45" si="46">$R44*G$24</f>
        <v>2489169.0410051453</v>
      </c>
      <c r="H45" s="25">
        <f t="shared" si="46"/>
        <v>2597549.1787337782</v>
      </c>
      <c r="I45" s="25">
        <f t="shared" si="46"/>
        <v>2501853.6869339412</v>
      </c>
      <c r="J45" s="25">
        <f t="shared" si="46"/>
        <v>2633868.6138310069</v>
      </c>
      <c r="K45" s="25">
        <f t="shared" si="46"/>
        <v>2564120.5814518137</v>
      </c>
      <c r="L45" s="25">
        <f t="shared" si="46"/>
        <v>2870864.7539951229</v>
      </c>
      <c r="M45" s="25">
        <f t="shared" si="46"/>
        <v>2945571.0112332236</v>
      </c>
      <c r="N45" s="25">
        <f t="shared" si="46"/>
        <v>2698746.0224972097</v>
      </c>
      <c r="O45" s="25">
        <f t="shared" si="46"/>
        <v>2627578.8515541591</v>
      </c>
      <c r="P45" s="25">
        <f t="shared" si="46"/>
        <v>2576682.5857763258</v>
      </c>
      <c r="Q45" s="25">
        <f t="shared" si="46"/>
        <v>2840256.9136116887</v>
      </c>
      <c r="R45" s="26">
        <f>SUM(F45:Q45)</f>
        <v>32084602.981075156</v>
      </c>
      <c r="S45" s="43"/>
      <c r="T45" s="8">
        <f t="shared" si="1"/>
        <v>37</v>
      </c>
      <c r="U45" s="8"/>
      <c r="V45" s="9" t="s">
        <v>61</v>
      </c>
      <c r="W45" s="8" t="str">
        <f>"("&amp;T$24&amp;") x ("&amp;T44&amp;")"</f>
        <v>(16) x (36)</v>
      </c>
      <c r="X45" s="8"/>
      <c r="Y45" s="25">
        <f>$AK44*Y$24</f>
        <v>2717677.856606761</v>
      </c>
      <c r="Z45" s="25">
        <f t="shared" ref="Z45:AJ45" si="47">$AK44*Z$24</f>
        <v>2570370.020827096</v>
      </c>
      <c r="AA45" s="25">
        <f t="shared" si="47"/>
        <v>2563890.0531877712</v>
      </c>
      <c r="AB45" s="25">
        <f t="shared" si="47"/>
        <v>2469553.3814438521</v>
      </c>
      <c r="AC45" s="25">
        <f t="shared" si="47"/>
        <v>2599032.7348296093</v>
      </c>
      <c r="AD45" s="25">
        <f t="shared" si="47"/>
        <v>2528747.3715459337</v>
      </c>
      <c r="AE45" s="25">
        <f t="shared" si="47"/>
        <v>2830151.5806321749</v>
      </c>
      <c r="AF45" s="25">
        <f t="shared" si="47"/>
        <v>2904208.353653024</v>
      </c>
      <c r="AG45" s="25">
        <f t="shared" si="47"/>
        <v>2660643.855717788</v>
      </c>
      <c r="AH45" s="25">
        <f t="shared" si="47"/>
        <v>2589844.2092881338</v>
      </c>
      <c r="AI45" s="25">
        <f t="shared" si="47"/>
        <v>2543404.4412063099</v>
      </c>
      <c r="AJ45" s="25">
        <f t="shared" si="47"/>
        <v>2802808.8600376719</v>
      </c>
      <c r="AK45" s="26">
        <f>SUM(Y45:AJ45)</f>
        <v>31780332.718976133</v>
      </c>
      <c r="AL45" s="43"/>
      <c r="AM45" s="8">
        <f t="shared" si="2"/>
        <v>37</v>
      </c>
      <c r="AN45" s="8"/>
      <c r="AO45" s="9" t="s">
        <v>61</v>
      </c>
      <c r="AP45" s="8" t="str">
        <f>"("&amp;AM$24&amp;") x ("&amp;AM44&amp;")"</f>
        <v>(16) x (36)</v>
      </c>
      <c r="AQ45" s="8"/>
      <c r="AR45" s="25">
        <f>$BD44*AR$24</f>
        <v>2707432.7511988161</v>
      </c>
      <c r="AS45" s="25">
        <f t="shared" ref="AS45:BC45" si="48">$BD44*AS$24</f>
        <v>2463334.1710555172</v>
      </c>
      <c r="AT45" s="25">
        <f t="shared" si="48"/>
        <v>2561378.0831105676</v>
      </c>
      <c r="AU45" s="25">
        <f t="shared" si="48"/>
        <v>2466155.3340649013</v>
      </c>
      <c r="AV45" s="25">
        <f t="shared" si="48"/>
        <v>2588298.0964049343</v>
      </c>
      <c r="AW45" s="25">
        <f t="shared" si="48"/>
        <v>2516647.3539497266</v>
      </c>
      <c r="AX45" s="25">
        <f t="shared" si="48"/>
        <v>2817475.1035226937</v>
      </c>
      <c r="AY45" s="25">
        <f t="shared" si="48"/>
        <v>2892728.7770501268</v>
      </c>
      <c r="AZ45" s="25">
        <f t="shared" si="48"/>
        <v>2650431.6624429412</v>
      </c>
      <c r="BA45" s="25">
        <f t="shared" si="48"/>
        <v>2581177.2090499219</v>
      </c>
      <c r="BB45" s="25">
        <f t="shared" si="48"/>
        <v>2540610.2445716057</v>
      </c>
      <c r="BC45" s="25">
        <f t="shared" si="48"/>
        <v>2801448.8582344442</v>
      </c>
      <c r="BD45" s="26">
        <f>SUM(AR45:BC45)</f>
        <v>31587117.644656196</v>
      </c>
    </row>
    <row r="46" spans="1:56" x14ac:dyDescent="0.2">
      <c r="A46" s="8">
        <f t="shared" si="36"/>
        <v>38</v>
      </c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5"/>
      <c r="S46" s="43"/>
      <c r="T46" s="8">
        <f t="shared" si="1"/>
        <v>38</v>
      </c>
      <c r="W46" s="8"/>
      <c r="X46" s="8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5"/>
      <c r="AL46" s="43"/>
      <c r="AM46" s="8">
        <f t="shared" si="2"/>
        <v>38</v>
      </c>
      <c r="AP46" s="8"/>
      <c r="AQ46" s="8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5"/>
    </row>
    <row r="47" spans="1:56" x14ac:dyDescent="0.2">
      <c r="A47" s="8">
        <f t="shared" si="36"/>
        <v>39</v>
      </c>
      <c r="B47" s="23" t="str">
        <f>B26</f>
        <v>Schedules 10 &amp; 31</v>
      </c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6"/>
      <c r="S47" s="43"/>
      <c r="T47" s="8">
        <f t="shared" si="1"/>
        <v>39</v>
      </c>
      <c r="U47" s="23" t="str">
        <f>U26</f>
        <v>Schedules 10 &amp; 31</v>
      </c>
      <c r="W47" s="8"/>
      <c r="X47" s="8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6"/>
      <c r="AL47" s="43"/>
      <c r="AM47" s="8">
        <f t="shared" si="2"/>
        <v>39</v>
      </c>
      <c r="AN47" s="23" t="str">
        <f>AN26</f>
        <v>Schedules 10 &amp; 31</v>
      </c>
      <c r="AP47" s="8"/>
      <c r="AQ47" s="8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6"/>
    </row>
    <row r="48" spans="1:56" x14ac:dyDescent="0.2">
      <c r="A48" s="8">
        <f t="shared" si="36"/>
        <v>40</v>
      </c>
      <c r="B48" s="8"/>
      <c r="C48" s="9" t="s">
        <v>56</v>
      </c>
      <c r="D48" s="8" t="str">
        <f>$D$32</f>
        <v>Exhibit BDJ-10, Page 1</v>
      </c>
      <c r="E48" s="6" t="s">
        <v>98</v>
      </c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6">
        <f>'Exhibit BDJ-10, Page 1'!H18</f>
        <v>22404869.197046869</v>
      </c>
      <c r="S48" s="43"/>
      <c r="T48" s="8">
        <f t="shared" si="1"/>
        <v>40</v>
      </c>
      <c r="U48" s="8"/>
      <c r="V48" s="9" t="s">
        <v>56</v>
      </c>
      <c r="W48" s="8" t="str">
        <f>$D$32</f>
        <v>Exhibit BDJ-10, Page 1</v>
      </c>
      <c r="X48" s="8" t="str">
        <f>E48</f>
        <v>Sheet No. 142-M</v>
      </c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6">
        <f>'Exhibit BDJ-10, Page 1'!H42</f>
        <v>22192474.525612772</v>
      </c>
      <c r="AL48" s="43"/>
      <c r="AM48" s="8">
        <f t="shared" si="2"/>
        <v>40</v>
      </c>
      <c r="AN48" s="8"/>
      <c r="AO48" s="9" t="s">
        <v>56</v>
      </c>
      <c r="AP48" s="8" t="str">
        <f>$D$32</f>
        <v>Exhibit BDJ-10, Page 1</v>
      </c>
      <c r="AQ48" s="8" t="str">
        <f>X48</f>
        <v>Sheet No. 142-M</v>
      </c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6">
        <f>'Exhibit BDJ-10, Page 1'!H66</f>
        <v>22057627.581499033</v>
      </c>
    </row>
    <row r="49" spans="1:56" x14ac:dyDescent="0.2">
      <c r="A49" s="8">
        <f t="shared" si="36"/>
        <v>41</v>
      </c>
      <c r="B49" s="8"/>
      <c r="C49" s="9" t="s">
        <v>61</v>
      </c>
      <c r="D49" s="8" t="str">
        <f>"("&amp;A$28&amp;") x ("&amp;A48&amp;")"</f>
        <v>(20) x (40)</v>
      </c>
      <c r="F49" s="25">
        <f t="shared" ref="F49" si="49">$R48*F$28</f>
        <v>1923560.8468605918</v>
      </c>
      <c r="G49" s="25">
        <f t="shared" ref="G49:Q49" si="50">$R48*G$28</f>
        <v>1770159.0601768272</v>
      </c>
      <c r="H49" s="25">
        <f t="shared" si="50"/>
        <v>1863125.2526111656</v>
      </c>
      <c r="I49" s="25">
        <f t="shared" si="50"/>
        <v>1794733.6227146541</v>
      </c>
      <c r="J49" s="25">
        <f t="shared" si="50"/>
        <v>1876194.68114771</v>
      </c>
      <c r="K49" s="25">
        <f t="shared" si="50"/>
        <v>1798198.6192121163</v>
      </c>
      <c r="L49" s="25">
        <f t="shared" si="50"/>
        <v>1939472.9181547628</v>
      </c>
      <c r="M49" s="25">
        <f t="shared" si="50"/>
        <v>1971431.6237138801</v>
      </c>
      <c r="N49" s="25">
        <f t="shared" si="50"/>
        <v>1863428.01929541</v>
      </c>
      <c r="O49" s="25">
        <f t="shared" si="50"/>
        <v>1838062.8993042789</v>
      </c>
      <c r="P49" s="25">
        <f t="shared" si="50"/>
        <v>1808139.4586781366</v>
      </c>
      <c r="Q49" s="25">
        <f t="shared" si="50"/>
        <v>1958362.195177336</v>
      </c>
      <c r="R49" s="26">
        <f>SUM(F49:Q49)</f>
        <v>22404869.197046872</v>
      </c>
      <c r="S49" s="43"/>
      <c r="T49" s="8">
        <f t="shared" si="1"/>
        <v>41</v>
      </c>
      <c r="U49" s="8"/>
      <c r="V49" s="9" t="s">
        <v>61</v>
      </c>
      <c r="W49" s="8" t="str">
        <f>"("&amp;T$28&amp;") x ("&amp;T48&amp;")"</f>
        <v>(20) x (40)</v>
      </c>
      <c r="X49" s="8"/>
      <c r="Y49" s="25">
        <f>$AK48*Y$28</f>
        <v>1910322.1608717197</v>
      </c>
      <c r="Z49" s="25">
        <f t="shared" ref="Z49:AJ49" si="51">$AK48*Z$28</f>
        <v>1828412.0401206717</v>
      </c>
      <c r="AA49" s="25">
        <f t="shared" si="51"/>
        <v>1839330.0659541953</v>
      </c>
      <c r="AB49" s="25">
        <f t="shared" si="51"/>
        <v>1771611.716986754</v>
      </c>
      <c r="AC49" s="25">
        <f t="shared" si="51"/>
        <v>1851527.6777682081</v>
      </c>
      <c r="AD49" s="25">
        <f t="shared" si="51"/>
        <v>1773605.8769563474</v>
      </c>
      <c r="AE49" s="25">
        <f t="shared" si="51"/>
        <v>1912897.9508324445</v>
      </c>
      <c r="AF49" s="25">
        <f t="shared" si="51"/>
        <v>1944239.4983545537</v>
      </c>
      <c r="AG49" s="25">
        <f t="shared" si="51"/>
        <v>1836820.7479924574</v>
      </c>
      <c r="AH49" s="25">
        <f t="shared" si="51"/>
        <v>1810447.9823945847</v>
      </c>
      <c r="AI49" s="25">
        <f t="shared" si="51"/>
        <v>1782812.2488159698</v>
      </c>
      <c r="AJ49" s="25">
        <f t="shared" si="51"/>
        <v>1930446.558564866</v>
      </c>
      <c r="AK49" s="26">
        <f>SUM(Y49:AJ49)</f>
        <v>22192474.525612772</v>
      </c>
      <c r="AL49" s="43"/>
      <c r="AM49" s="8">
        <f t="shared" si="2"/>
        <v>41</v>
      </c>
      <c r="AN49" s="8"/>
      <c r="AO49" s="9" t="s">
        <v>61</v>
      </c>
      <c r="AP49" s="8" t="str">
        <f>"("&amp;AM$28&amp;") x ("&amp;AM48&amp;")"</f>
        <v>(20) x (40)</v>
      </c>
      <c r="AQ49" s="8"/>
      <c r="AR49" s="25">
        <f>$BD48*AR$28</f>
        <v>1902005.9419821994</v>
      </c>
      <c r="AS49" s="25">
        <f t="shared" ref="AS49:BC49" si="52">$BD48*AS$28</f>
        <v>1752180.5973560496</v>
      </c>
      <c r="AT49" s="25">
        <f t="shared" si="52"/>
        <v>1837766.5354954593</v>
      </c>
      <c r="AU49" s="25">
        <f t="shared" si="52"/>
        <v>1769664.1061199368</v>
      </c>
      <c r="AV49" s="25">
        <f t="shared" si="52"/>
        <v>1845259.46782284</v>
      </c>
      <c r="AW49" s="25">
        <f t="shared" si="52"/>
        <v>1766650.2822282573</v>
      </c>
      <c r="AX49" s="25">
        <f t="shared" si="52"/>
        <v>1906668.2109859025</v>
      </c>
      <c r="AY49" s="25">
        <f t="shared" si="52"/>
        <v>1938538.1498183601</v>
      </c>
      <c r="AZ49" s="25">
        <f t="shared" si="52"/>
        <v>1830606.6223826294</v>
      </c>
      <c r="BA49" s="25">
        <f t="shared" si="52"/>
        <v>1803315.697750238</v>
      </c>
      <c r="BB49" s="25">
        <f t="shared" si="52"/>
        <v>1778355.9076196982</v>
      </c>
      <c r="BC49" s="25">
        <f t="shared" si="52"/>
        <v>1926616.0619374616</v>
      </c>
      <c r="BD49" s="26">
        <f>SUM(AR49:BC49)</f>
        <v>22057627.581499036</v>
      </c>
    </row>
    <row r="50" spans="1:56" x14ac:dyDescent="0.2">
      <c r="A50" s="8"/>
      <c r="B50" s="8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6"/>
      <c r="S50" s="43"/>
      <c r="T50" s="8"/>
      <c r="U50" s="8"/>
      <c r="W50" s="8"/>
      <c r="X50" s="8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6"/>
      <c r="AL50" s="43"/>
      <c r="AM50" s="8"/>
      <c r="AN50" s="8"/>
      <c r="AP50" s="8"/>
      <c r="AQ50" s="8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6"/>
    </row>
    <row r="51" spans="1:56" x14ac:dyDescent="0.2">
      <c r="F51" s="26"/>
      <c r="G51" s="26"/>
      <c r="H51" s="26"/>
      <c r="I51" s="26"/>
      <c r="J51" s="25"/>
      <c r="K51" s="25"/>
      <c r="L51" s="25"/>
      <c r="M51" s="25"/>
      <c r="N51" s="25"/>
      <c r="O51" s="25"/>
      <c r="P51" s="25"/>
      <c r="Q51" s="25"/>
      <c r="R51" s="25"/>
      <c r="S51" s="43"/>
      <c r="AL51" s="43"/>
    </row>
    <row r="52" spans="1:56" x14ac:dyDescent="0.2">
      <c r="F52" s="28"/>
      <c r="G52" s="28"/>
      <c r="H52" s="28"/>
      <c r="I52" s="28"/>
      <c r="J52" s="20"/>
      <c r="K52" s="20"/>
      <c r="L52" s="20"/>
      <c r="M52" s="20"/>
      <c r="N52" s="20"/>
      <c r="O52" s="20"/>
      <c r="P52" s="20"/>
      <c r="Q52" s="20"/>
      <c r="R52" s="20"/>
    </row>
    <row r="53" spans="1:56" x14ac:dyDescent="0.2">
      <c r="F53" s="28"/>
      <c r="G53" s="28"/>
      <c r="H53" s="28"/>
      <c r="I53" s="28"/>
      <c r="J53" s="20"/>
      <c r="K53" s="20"/>
      <c r="L53" s="20"/>
      <c r="M53" s="20"/>
      <c r="N53" s="20"/>
      <c r="O53" s="20"/>
      <c r="P53" s="20"/>
      <c r="Q53" s="20"/>
      <c r="R53" s="20"/>
    </row>
  </sheetData>
  <mergeCells count="15">
    <mergeCell ref="A1:R1"/>
    <mergeCell ref="A3:R3"/>
    <mergeCell ref="A4:R4"/>
    <mergeCell ref="A2:R2"/>
    <mergeCell ref="A5:R5"/>
    <mergeCell ref="T1:AK1"/>
    <mergeCell ref="T2:AK2"/>
    <mergeCell ref="T3:AK3"/>
    <mergeCell ref="T4:AK4"/>
    <mergeCell ref="T5:AK5"/>
    <mergeCell ref="AM1:BD1"/>
    <mergeCell ref="AM2:BD2"/>
    <mergeCell ref="AM3:BD3"/>
    <mergeCell ref="AM4:BD4"/>
    <mergeCell ref="AM5:BD5"/>
  </mergeCells>
  <printOptions horizontalCentered="1"/>
  <pageMargins left="0.45" right="0.45" top="0.75" bottom="0.75" header="0.3" footer="0.3"/>
  <pageSetup scale="48" fitToWidth="3" orientation="landscape" blackAndWhite="1" horizontalDpi="1200" verticalDpi="1200" r:id="rId1"/>
  <headerFooter>
    <oddFooter>&amp;R&amp;A</oddFooter>
  </headerFooter>
  <colBreaks count="2" manualBreakCount="2">
    <brk id="18" max="49" man="1"/>
    <brk id="38" max="49" man="1"/>
  </colBreaks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4AE1375-5A53-40E6-93DB-C19B0D5E8A99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3974EEA2-9F75-42D7-B1CA-3D18872A7AD1}"/>
</file>

<file path=customXml/itemProps3.xml><?xml version="1.0" encoding="utf-8"?>
<ds:datastoreItem xmlns:ds="http://schemas.openxmlformats.org/officeDocument/2006/customXml" ds:itemID="{119E8CB8-9BED-4F58-92F8-4131E8F0A806}"/>
</file>

<file path=customXml/itemProps4.xml><?xml version="1.0" encoding="utf-8"?>
<ds:datastoreItem xmlns:ds="http://schemas.openxmlformats.org/officeDocument/2006/customXml" ds:itemID="{3F2D3376-56B6-45FE-AB21-F9542F9B1019}"/>
</file>

<file path=customXml/itemProps5.xml><?xml version="1.0" encoding="utf-8"?>
<ds:datastoreItem xmlns:ds="http://schemas.openxmlformats.org/officeDocument/2006/customXml" ds:itemID="{FEF100BA-9C3F-4BB7-9F7E-73B44CDD7E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of Contents</vt:lpstr>
      <vt:lpstr>Exhibit BDJ-10, Page 1</vt:lpstr>
      <vt:lpstr>Exhibit BDJ-10, Page 2</vt:lpstr>
      <vt:lpstr>Exhibit BDJ-10, Pages 3-5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Puget Sound Energy</cp:lastModifiedBy>
  <cp:lastPrinted>2022-01-10T16:21:51Z</cp:lastPrinted>
  <dcterms:created xsi:type="dcterms:W3CDTF">2012-10-25T22:13:28Z</dcterms:created>
  <dcterms:modified xsi:type="dcterms:W3CDTF">2022-01-24T00:47:40Z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0x0101006E56B4D1795A2E4DB2F0B01679ED314A003A13103CC83E304DA9459821977AC531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