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69"/>
  </bookViews>
  <sheets>
    <sheet name="Elec Adj 3.09" sheetId="14" r:id="rId1"/>
    <sheet name="Attrition Adj Yr 2013" sheetId="15" r:id="rId2"/>
    <sheet name="Disallowance" sheetId="10" r:id="rId3"/>
  </sheets>
  <externalReferences>
    <externalReference r:id="rId4"/>
  </externalReferences>
  <definedNames>
    <definedName name="Recover">[1]Macro1!$A$117</definedName>
    <definedName name="TableName">"Dummy"</definedName>
    <definedName name="Z_6E1B8C45_B07F_11D2_B0DC_0000832CDFF0_.wvu.Cols" localSheetId="1" hidden="1">'Attrition Adj Yr 2013'!#REF!,'Attrition Adj Yr 2013'!$E:$E</definedName>
    <definedName name="Z_6E1B8C45_B07F_11D2_B0DC_0000832CDFF0_.wvu.Cols" localSheetId="0" hidden="1">'Elec Adj 3.09'!#REF!,'Elec Adj 3.09'!$E:$E</definedName>
    <definedName name="Z_6E1B8C45_B07F_11D2_B0DC_0000832CDFF0_.wvu.PrintArea" localSheetId="1" hidden="1">'Attrition Adj Yr 2013'!#REF!</definedName>
    <definedName name="Z_6E1B8C45_B07F_11D2_B0DC_0000832CDFF0_.wvu.PrintArea" localSheetId="0" hidden="1">'Elec Adj 3.09'!#REF!</definedName>
    <definedName name="Z_6E1B8C45_B07F_11D2_B0DC_0000832CDFF0_.wvu.PrintTitles" localSheetId="1" hidden="1">'Attrition Adj Yr 2013'!$A:$D,'Attrition Adj Yr 2013'!$1:$9</definedName>
    <definedName name="Z_6E1B8C45_B07F_11D2_B0DC_0000832CDFF0_.wvu.PrintTitles" localSheetId="0" hidden="1">'Elec Adj 3.09'!$A:$D,'Elec Adj 3.09'!$1:$9</definedName>
    <definedName name="Z_A15D1962_B049_11D2_8670_0000832CEEE8_.wvu.Cols" localSheetId="1" hidden="1">'Attrition Adj Yr 2013'!$E:$E</definedName>
    <definedName name="Z_A15D1962_B049_11D2_8670_0000832CEEE8_.wvu.Cols" localSheetId="0" hidden="1">'Elec Adj 3.09'!$E:$E</definedName>
  </definedNames>
  <calcPr calcId="145621"/>
</workbook>
</file>

<file path=xl/calcChain.xml><?xml version="1.0" encoding="utf-8"?>
<calcChain xmlns="http://schemas.openxmlformats.org/spreadsheetml/2006/main">
  <c r="E69" i="14" l="1"/>
  <c r="E69" i="15"/>
  <c r="E31" i="15" l="1"/>
  <c r="E30" i="15"/>
  <c r="E42" i="15"/>
  <c r="E26" i="15"/>
  <c r="E15" i="15"/>
  <c r="E17" i="15" s="1"/>
  <c r="E29" i="14"/>
  <c r="E30" i="14"/>
  <c r="E42" i="14"/>
  <c r="E26" i="14"/>
  <c r="E15" i="14"/>
  <c r="E17" i="14" s="1"/>
  <c r="E32" i="15" l="1"/>
  <c r="E43" i="15" s="1"/>
  <c r="E32" i="14"/>
  <c r="E43" i="14" s="1"/>
  <c r="E45" i="14" s="1"/>
  <c r="E48" i="14" s="1"/>
  <c r="E45" i="15"/>
  <c r="E48" i="15" s="1"/>
  <c r="G13" i="10" l="1"/>
  <c r="G12" i="10" l="1"/>
  <c r="G14" i="10"/>
  <c r="K5" i="10"/>
  <c r="G25" i="10"/>
  <c r="G26" i="10" s="1"/>
  <c r="G27" i="10" s="1"/>
  <c r="G15" i="10" l="1"/>
  <c r="J13" i="10"/>
  <c r="E67" i="15" s="1"/>
  <c r="I22" i="10"/>
  <c r="I14" i="10"/>
  <c r="E72" i="14" s="1"/>
  <c r="I12" i="10"/>
  <c r="E60" i="14" s="1"/>
  <c r="E62" i="14" s="1"/>
  <c r="E70" i="14" s="1"/>
  <c r="E73" i="14" s="1"/>
  <c r="E77" i="14" s="1"/>
  <c r="J14" i="10"/>
  <c r="E72" i="15" s="1"/>
  <c r="J12" i="10"/>
  <c r="E60" i="15" s="1"/>
  <c r="E62" i="15" s="1"/>
  <c r="E70" i="15" s="1"/>
  <c r="E73" i="15" s="1"/>
  <c r="E77" i="15" s="1"/>
  <c r="I13" i="10"/>
  <c r="E67" i="14" s="1"/>
  <c r="G16" i="10" l="1"/>
  <c r="G28" i="10"/>
  <c r="G29" i="10" s="1"/>
  <c r="I15" i="10"/>
  <c r="J25" i="10"/>
  <c r="J26" i="10" s="1"/>
  <c r="J27" i="10" s="1"/>
  <c r="I25" i="10"/>
  <c r="I26" i="10" s="1"/>
  <c r="I27" i="10" s="1"/>
  <c r="J15" i="10"/>
  <c r="F25" i="10"/>
  <c r="F15" i="10"/>
  <c r="E25" i="10"/>
  <c r="E26" i="10" s="1"/>
  <c r="E27" i="10" s="1"/>
  <c r="E15" i="10"/>
  <c r="D25" i="10"/>
  <c r="D26" i="10" s="1"/>
  <c r="D27" i="10" s="1"/>
  <c r="D15" i="10"/>
  <c r="G31" i="10" l="1"/>
  <c r="G33" i="10" s="1"/>
  <c r="J16" i="10"/>
  <c r="J28" i="10"/>
  <c r="I16" i="10"/>
  <c r="I28" i="10"/>
  <c r="E49" i="14" s="1"/>
  <c r="E53" i="14" s="1"/>
  <c r="F26" i="10"/>
  <c r="F28" i="10"/>
  <c r="F16" i="10"/>
  <c r="E28" i="10"/>
  <c r="E29" i="10" s="1"/>
  <c r="E16" i="10"/>
  <c r="D28" i="10"/>
  <c r="D29" i="10" s="1"/>
  <c r="D16" i="10"/>
  <c r="J29" i="10" l="1"/>
  <c r="E49" i="15"/>
  <c r="E53" i="15" s="1"/>
  <c r="I29" i="10"/>
  <c r="I31" i="10" s="1"/>
  <c r="I33" i="10" s="1"/>
  <c r="I35" i="10" s="1"/>
  <c r="J31" i="10"/>
  <c r="J33" i="10" s="1"/>
  <c r="J35" i="10" s="1"/>
  <c r="F27" i="10"/>
  <c r="F29" i="10" s="1"/>
  <c r="F31" i="10" s="1"/>
  <c r="E31" i="10"/>
  <c r="E33" i="10" s="1"/>
  <c r="D31" i="10"/>
  <c r="D33" i="10" s="1"/>
  <c r="F33" i="10" l="1"/>
</calcChain>
</file>

<file path=xl/sharedStrings.xml><?xml version="1.0" encoding="utf-8"?>
<sst xmlns="http://schemas.openxmlformats.org/spreadsheetml/2006/main" count="184" uniqueCount="97">
  <si>
    <t>Avista Utilities</t>
  </si>
  <si>
    <t>UE-120436 and UG-120437</t>
  </si>
  <si>
    <t>Estimated Capital Investment</t>
  </si>
  <si>
    <t>Accumulated Depreciation</t>
  </si>
  <si>
    <t>Accumulated Deferred DFIT</t>
  </si>
  <si>
    <t>Depreciation Expense</t>
  </si>
  <si>
    <t>Total Revenue Requirement of Program</t>
  </si>
  <si>
    <t>Total Estimated Investment</t>
  </si>
  <si>
    <t>Net Operating Income Before FIT</t>
  </si>
  <si>
    <t>Total Expenses</t>
  </si>
  <si>
    <t>FIT Benefit of Depreciation and Property Tax</t>
  </si>
  <si>
    <t>FIT Benefit of Interest Expense</t>
  </si>
  <si>
    <t>Net Operating Income Requirement</t>
  </si>
  <si>
    <t>Net Operating Income Impact</t>
  </si>
  <si>
    <t>Estimated Net Rate Base</t>
  </si>
  <si>
    <t>Conversion Factor</t>
  </si>
  <si>
    <t>Rate/%</t>
  </si>
  <si>
    <t>WA share  100%</t>
  </si>
  <si>
    <t>O&amp;M Related Expenses</t>
  </si>
  <si>
    <t>Less Offsets *</t>
  </si>
  <si>
    <t>* Includes additional costs as noted in Staff_DR_30-Attachment BC (2530)</t>
  </si>
  <si>
    <t>Amount Requested</t>
  </si>
  <si>
    <t>Property Tax Expense***</t>
  </si>
  <si>
    <t xml:space="preserve">*** Updated with the new levy rates as indicated in the Company's response to Staff's DR No. 333C. </t>
  </si>
  <si>
    <t>EOY</t>
  </si>
  <si>
    <t>Return on Rate Base  (per Staff)</t>
  </si>
  <si>
    <t>Pullman project cost</t>
  </si>
  <si>
    <t>$/mWh</t>
  </si>
  <si>
    <t>Avoided Cost</t>
  </si>
  <si>
    <t xml:space="preserve">% </t>
  </si>
  <si>
    <t>cost effective</t>
  </si>
  <si>
    <t>in $000</t>
  </si>
  <si>
    <t>EOY 2013</t>
  </si>
  <si>
    <t>AMA</t>
  </si>
  <si>
    <t>cumulative</t>
  </si>
  <si>
    <t>Based on PC Data Request No. 244</t>
  </si>
  <si>
    <r>
      <t xml:space="preserve">Estimated rate impact of </t>
    </r>
    <r>
      <rPr>
        <b/>
        <sz val="11"/>
        <rFont val="Calibri"/>
        <family val="2"/>
        <scheme val="minor"/>
      </rPr>
      <t>Pullman</t>
    </r>
    <r>
      <rPr>
        <sz val="11"/>
        <rFont val="Calibri"/>
        <family val="2"/>
        <scheme val="minor"/>
      </rPr>
      <t xml:space="preserve"> Smart Grid Demonstration Project at proposed rate of return and all other costs constant</t>
    </r>
  </si>
  <si>
    <t>Line</t>
  </si>
  <si>
    <t>No.</t>
  </si>
  <si>
    <t>DESCRIPTION</t>
  </si>
  <si>
    <t>Depreciation/Amortization</t>
  </si>
  <si>
    <t>Debt Interest</t>
  </si>
  <si>
    <t>ACCUMULATED DEPRECIATION/AMORT</t>
  </si>
  <si>
    <t>Net Plant After DFIT</t>
  </si>
  <si>
    <t xml:space="preserve">WORKING CAPITAL </t>
  </si>
  <si>
    <t>Pro Forma</t>
  </si>
  <si>
    <t>Disallowance</t>
  </si>
  <si>
    <t>2011 Smart Grid</t>
  </si>
  <si>
    <t xml:space="preserve"> Smart Grid</t>
  </si>
  <si>
    <t xml:space="preserve">AVISTA UTILITIES  </t>
  </si>
  <si>
    <t xml:space="preserve">WASHINGTON ELECTRIC RESULTS  </t>
  </si>
  <si>
    <t>TWELVE MONTHS ENDED DECEMBER 31, 2011</t>
  </si>
  <si>
    <t xml:space="preserve">(000'S OF DOLLARS)  </t>
  </si>
  <si>
    <t xml:space="preserve">Adjustment Number 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</si>
  <si>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</si>
  <si>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</si>
  <si>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</si>
  <si>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</si>
  <si>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</si>
  <si>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</si>
  <si>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</si>
  <si>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</si>
  <si>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</si>
  <si>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</si>
  <si>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</si>
  <si>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</si>
  <si>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</si>
  <si>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</si>
  <si>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</si>
  <si>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</si>
  <si>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</si>
  <si>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</si>
  <si>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</si>
  <si>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</si>
  <si>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</si>
  <si>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</si>
  <si>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</si>
  <si>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</si>
  <si>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</si>
  <si>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</si>
  <si>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</si>
  <si>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</si>
  <si>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</si>
  <si>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</si>
  <si>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</si>
  <si>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</si>
  <si>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</si>
  <si>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</si>
  <si>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</si>
  <si>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</si>
  <si>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Total Accumulated Depreciation</t>
  </si>
  <si>
    <t xml:space="preserve">NET PLANT </t>
  </si>
  <si>
    <t xml:space="preserve">DEFERRED TAXES  </t>
  </si>
  <si>
    <t xml:space="preserve">DEFERRED DEBITS AND CREDITS </t>
  </si>
  <si>
    <t xml:space="preserve">TOTAL RATE BASE  </t>
  </si>
  <si>
    <t xml:space="preserve">RATE OF RETURN  </t>
  </si>
  <si>
    <t>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</si>
</sst>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???_);_(@_)"/>
    <numFmt numFmtId="166" formatCode="_(&quot;$&quot;* #,##0_);_(&quot;$&quot;* \(#,##0\);_(&quot;$&quot;* &quot;-&quot;??_);_(@_)"/>
    <numFmt numFmtId="167" formatCode="_(* #,##0.00000_);_(* \(#,##0.00000\);_(* &quot;-&quot;??_);_(@_)"/>
    <numFmt numFmtId="168" formatCode="_(&quot;$&quot;#,###_);_(&quot;$&quot;\ \(#,###\);_(* _);_(@_)"/>
    <numFmt numFmtId="169" formatCode="#,###_);\(#,###\)"/>
    <numFmt numFmtId="170" formatCode="#,##0.00;[Red]\(#,##0.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Geneva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1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1"/>
      <color indexed="8"/>
      <name val="Calibri"/>
      <family val="2"/>
    </font>
    <font>
      <sz val="10"/>
      <name val="Geneva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9"/>
      <name val="Times New Roman"/>
      <family val="1"/>
    </font>
    <font>
      <sz val="9"/>
      <color rgb="FF0033CC"/>
      <name val="Times New Roman"/>
      <family val="1"/>
    </font>
    <font>
      <b/>
      <sz val="9"/>
      <name val="Courier New"/>
      <family val="3"/>
    </font>
    <font>
      <sz val="9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17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4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170" fontId="17" fillId="5" borderId="0" applyBorder="0">
      <alignment horizontal="right"/>
    </xf>
    <xf numFmtId="0" fontId="18" fillId="6" borderId="0" applyBorder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1" applyNumberFormat="1" applyFont="1"/>
    <xf numFmtId="0" fontId="5" fillId="0" borderId="3" xfId="0" applyFont="1" applyBorder="1" applyAlignment="1">
      <alignment horizontal="center"/>
    </xf>
    <xf numFmtId="164" fontId="0" fillId="0" borderId="0" xfId="0" applyNumberFormat="1"/>
    <xf numFmtId="166" fontId="0" fillId="0" borderId="0" xfId="4" applyNumberFormat="1" applyFont="1"/>
    <xf numFmtId="166" fontId="0" fillId="0" borderId="1" xfId="4" applyNumberFormat="1" applyFont="1" applyBorder="1"/>
    <xf numFmtId="166" fontId="0" fillId="0" borderId="2" xfId="4" applyNumberFormat="1" applyFont="1" applyBorder="1"/>
    <xf numFmtId="0" fontId="5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0" fillId="0" borderId="0" xfId="0" applyFont="1" applyFill="1"/>
    <xf numFmtId="164" fontId="0" fillId="0" borderId="1" xfId="0" applyNumberFormat="1" applyFont="1" applyBorder="1"/>
    <xf numFmtId="164" fontId="0" fillId="0" borderId="0" xfId="0" applyNumberFormat="1" applyFont="1"/>
    <xf numFmtId="165" fontId="0" fillId="0" borderId="1" xfId="0" applyNumberFormat="1" applyFont="1" applyFill="1" applyBorder="1"/>
    <xf numFmtId="165" fontId="0" fillId="0" borderId="0" xfId="0" applyNumberFormat="1" applyFont="1" applyFill="1"/>
    <xf numFmtId="166" fontId="0" fillId="0" borderId="1" xfId="4" applyNumberFormat="1" applyFont="1" applyFill="1" applyBorder="1"/>
    <xf numFmtId="166" fontId="0" fillId="0" borderId="0" xfId="4" applyNumberFormat="1" applyFont="1" applyFill="1" applyBorder="1"/>
    <xf numFmtId="167" fontId="0" fillId="0" borderId="0" xfId="1" applyNumberFormat="1" applyFont="1" applyFill="1" applyBorder="1"/>
    <xf numFmtId="9" fontId="0" fillId="0" borderId="0" xfId="7" applyNumberFormat="1" applyFont="1"/>
    <xf numFmtId="9" fontId="0" fillId="0" borderId="0" xfId="0" applyNumberFormat="1" applyFont="1"/>
    <xf numFmtId="0" fontId="6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6" fontId="0" fillId="0" borderId="0" xfId="0" applyNumberFormat="1" applyFont="1"/>
    <xf numFmtId="168" fontId="10" fillId="0" borderId="5" xfId="9" applyNumberFormat="1" applyFont="1" applyFill="1" applyBorder="1" applyAlignment="1">
      <alignment horizontal="center"/>
    </xf>
    <xf numFmtId="3" fontId="10" fillId="0" borderId="7" xfId="10" quotePrefix="1" applyNumberFormat="1" applyFont="1" applyFill="1" applyBorder="1" applyAlignment="1">
      <alignment horizontal="center"/>
    </xf>
    <xf numFmtId="3" fontId="10" fillId="0" borderId="9" xfId="10" applyNumberFormat="1" applyFont="1" applyFill="1" applyBorder="1" applyAlignment="1">
      <alignment horizontal="center"/>
    </xf>
    <xf numFmtId="4" fontId="10" fillId="0" borderId="0" xfId="8" applyNumberFormat="1" applyFont="1" applyFill="1" applyBorder="1" applyAlignment="1">
      <alignment horizontal="center"/>
    </xf>
    <xf numFmtId="41" fontId="11" fillId="0" borderId="0" xfId="9" applyNumberFormat="1" applyFont="1" applyFill="1"/>
    <xf numFmtId="41" fontId="11" fillId="0" borderId="3" xfId="9" applyNumberFormat="1" applyFont="1" applyFill="1" applyBorder="1"/>
    <xf numFmtId="41" fontId="9" fillId="0" borderId="0" xfId="9" applyNumberFormat="1" applyFont="1" applyFill="1"/>
    <xf numFmtId="0" fontId="12" fillId="0" borderId="0" xfId="27" applyNumberFormat="1" applyFont="1" applyAlignment="1">
      <alignment horizontal="left"/>
    </xf>
    <xf numFmtId="0" fontId="12" fillId="0" borderId="0" xfId="27" applyFont="1"/>
    <xf numFmtId="0" fontId="12" fillId="0" borderId="0" xfId="27" applyNumberFormat="1" applyFont="1" applyAlignment="1">
      <alignment horizontal="center"/>
    </xf>
    <xf numFmtId="41" fontId="12" fillId="0" borderId="0" xfId="27" applyNumberFormat="1" applyFont="1" applyFill="1"/>
    <xf numFmtId="3" fontId="12" fillId="0" borderId="0" xfId="27" applyNumberFormat="1" applyFont="1" applyFill="1" applyBorder="1"/>
    <xf numFmtId="0" fontId="12" fillId="0" borderId="0" xfId="27" applyFont="1" applyBorder="1"/>
    <xf numFmtId="0" fontId="3" fillId="0" borderId="0" xfId="18"/>
    <xf numFmtId="3" fontId="19" fillId="0" borderId="0" xfId="27" applyNumberFormat="1" applyFont="1" applyFill="1" applyBorder="1" applyAlignment="1">
      <alignment horizontal="center"/>
    </xf>
    <xf numFmtId="0" fontId="19" fillId="0" borderId="0" xfId="27" applyNumberFormat="1" applyFont="1" applyAlignment="1">
      <alignment horizontal="center"/>
    </xf>
    <xf numFmtId="0" fontId="19" fillId="0" borderId="0" xfId="27" applyFont="1" applyAlignment="1">
      <alignment horizontal="center"/>
    </xf>
    <xf numFmtId="41" fontId="19" fillId="0" borderId="0" xfId="27" applyNumberFormat="1" applyFont="1" applyFill="1" applyAlignment="1">
      <alignment horizontal="center"/>
    </xf>
    <xf numFmtId="0" fontId="19" fillId="0" borderId="0" xfId="27" applyFont="1" applyBorder="1" applyAlignment="1">
      <alignment horizontal="center"/>
    </xf>
    <xf numFmtId="0" fontId="19" fillId="0" borderId="5" xfId="27" applyNumberFormat="1" applyFont="1" applyBorder="1" applyAlignment="1">
      <alignment horizontal="center"/>
    </xf>
    <xf numFmtId="0" fontId="19" fillId="0" borderId="6" xfId="27" applyFont="1" applyBorder="1" applyAlignment="1">
      <alignment horizontal="center"/>
    </xf>
    <xf numFmtId="0" fontId="19" fillId="0" borderId="4" xfId="27" applyFont="1" applyBorder="1" applyAlignment="1">
      <alignment horizontal="center"/>
    </xf>
    <xf numFmtId="168" fontId="19" fillId="0" borderId="0" xfId="26" applyNumberFormat="1" applyFont="1" applyFill="1" applyBorder="1" applyAlignment="1">
      <alignment horizontal="center"/>
    </xf>
    <xf numFmtId="0" fontId="19" fillId="0" borderId="7" xfId="27" applyNumberFormat="1" applyFont="1" applyBorder="1" applyAlignment="1">
      <alignment horizontal="center"/>
    </xf>
    <xf numFmtId="0" fontId="19" fillId="0" borderId="8" xfId="27" applyFont="1" applyBorder="1" applyAlignment="1">
      <alignment horizontal="center"/>
    </xf>
    <xf numFmtId="0" fontId="19" fillId="0" borderId="9" xfId="27" applyNumberFormat="1" applyFont="1" applyBorder="1" applyAlignment="1">
      <alignment horizontal="center"/>
    </xf>
    <xf numFmtId="0" fontId="19" fillId="0" borderId="10" xfId="27" applyFont="1" applyBorder="1" applyAlignment="1">
      <alignment horizontal="center"/>
    </xf>
    <xf numFmtId="0" fontId="19" fillId="0" borderId="3" xfId="27" applyFont="1" applyBorder="1" applyAlignment="1">
      <alignment horizontal="center"/>
    </xf>
    <xf numFmtId="2" fontId="19" fillId="0" borderId="0" xfId="27" applyNumberFormat="1" applyFont="1" applyAlignment="1">
      <alignment horizontal="center"/>
    </xf>
    <xf numFmtId="2" fontId="12" fillId="0" borderId="0" xfId="27" applyNumberFormat="1" applyFont="1" applyAlignment="1">
      <alignment horizontal="left"/>
    </xf>
    <xf numFmtId="2" fontId="19" fillId="0" borderId="0" xfId="12" applyNumberFormat="1" applyFont="1" applyFill="1" applyBorder="1" applyAlignment="1" applyProtection="1">
      <alignment horizontal="center"/>
    </xf>
    <xf numFmtId="2" fontId="19" fillId="0" borderId="0" xfId="27" applyNumberFormat="1" applyFont="1" applyBorder="1" applyAlignment="1">
      <alignment horizontal="center"/>
    </xf>
    <xf numFmtId="2" fontId="19" fillId="0" borderId="0" xfId="27" applyNumberFormat="1" applyFont="1" applyFill="1" applyBorder="1" applyAlignment="1">
      <alignment horizontal="center"/>
    </xf>
    <xf numFmtId="2" fontId="19" fillId="0" borderId="0" xfId="12" applyNumberFormat="1" applyFont="1" applyAlignment="1" applyProtection="1">
      <alignment horizontal="center"/>
    </xf>
    <xf numFmtId="37" fontId="12" fillId="0" borderId="0" xfId="27" applyNumberFormat="1" applyFont="1" applyAlignment="1">
      <alignment horizontal="center"/>
    </xf>
    <xf numFmtId="5" fontId="12" fillId="0" borderId="0" xfId="27" applyNumberFormat="1" applyFont="1"/>
    <xf numFmtId="5" fontId="20" fillId="0" borderId="0" xfId="26" applyNumberFormat="1" applyFont="1" applyFill="1" applyBorder="1"/>
    <xf numFmtId="168" fontId="12" fillId="0" borderId="0" xfId="26" applyNumberFormat="1" applyFont="1" applyFill="1" applyBorder="1"/>
    <xf numFmtId="0" fontId="21" fillId="0" borderId="0" xfId="18" applyFont="1" applyBorder="1" applyAlignment="1">
      <alignment horizontal="centerContinuous"/>
    </xf>
    <xf numFmtId="0" fontId="21" fillId="0" borderId="0" xfId="18" applyFont="1" applyAlignment="1">
      <alignment horizontal="centerContinuous"/>
    </xf>
    <xf numFmtId="37" fontId="12" fillId="0" borderId="0" xfId="27" applyNumberFormat="1" applyFont="1"/>
    <xf numFmtId="41" fontId="20" fillId="0" borderId="0" xfId="27" applyNumberFormat="1" applyFont="1" applyFill="1"/>
    <xf numFmtId="169" fontId="12" fillId="0" borderId="0" xfId="27" applyNumberFormat="1" applyFont="1" applyFill="1" applyBorder="1"/>
    <xf numFmtId="37" fontId="12" fillId="0" borderId="0" xfId="27" applyNumberFormat="1" applyFont="1" applyBorder="1"/>
    <xf numFmtId="41" fontId="20" fillId="0" borderId="3" xfId="27" applyNumberFormat="1" applyFont="1" applyFill="1" applyBorder="1"/>
    <xf numFmtId="37" fontId="12" fillId="0" borderId="0" xfId="27" applyNumberFormat="1" applyFont="1" applyFill="1" applyBorder="1"/>
    <xf numFmtId="37" fontId="12" fillId="0" borderId="0" xfId="27" applyNumberFormat="1" applyFont="1" applyFill="1"/>
    <xf numFmtId="0" fontId="22" fillId="0" borderId="0" xfId="18" applyFont="1" applyBorder="1" applyAlignment="1">
      <alignment horizontal="center"/>
    </xf>
    <xf numFmtId="0" fontId="22" fillId="0" borderId="0" xfId="18" applyFont="1"/>
    <xf numFmtId="37" fontId="12" fillId="0" borderId="0" xfId="27" applyNumberFormat="1" applyFont="1" applyFill="1" applyAlignment="1">
      <alignment horizontal="center"/>
    </xf>
    <xf numFmtId="41" fontId="12" fillId="0" borderId="3" xfId="27" applyNumberFormat="1" applyFont="1" applyFill="1" applyBorder="1"/>
    <xf numFmtId="1" fontId="12" fillId="0" borderId="0" xfId="25" applyNumberFormat="1" applyFont="1" applyAlignment="1">
      <alignment horizontal="center"/>
    </xf>
    <xf numFmtId="9" fontId="12" fillId="0" borderId="0" xfId="30" applyFont="1"/>
    <xf numFmtId="41" fontId="12" fillId="0" borderId="0" xfId="27" applyNumberFormat="1" applyFont="1"/>
    <xf numFmtId="5" fontId="12" fillId="0" borderId="0" xfId="27" applyNumberFormat="1" applyFont="1" applyFill="1"/>
    <xf numFmtId="3" fontId="12" fillId="0" borderId="0" xfId="25" applyNumberFormat="1" applyFont="1" applyAlignment="1">
      <alignment horizontal="center"/>
    </xf>
    <xf numFmtId="5" fontId="12" fillId="0" borderId="11" xfId="27" applyNumberFormat="1" applyFont="1" applyFill="1" applyBorder="1"/>
    <xf numFmtId="5" fontId="12" fillId="0" borderId="0" xfId="27" applyNumberFormat="1" applyFont="1" applyFill="1" applyBorder="1"/>
    <xf numFmtId="5" fontId="12" fillId="0" borderId="0" xfId="27" applyNumberFormat="1" applyFont="1" applyBorder="1"/>
    <xf numFmtId="3" fontId="12" fillId="0" borderId="0" xfId="25" applyNumberFormat="1" applyFont="1" applyFill="1" applyAlignment="1">
      <alignment horizontal="center"/>
    </xf>
    <xf numFmtId="5" fontId="20" fillId="0" borderId="0" xfId="27" applyNumberFormat="1" applyFont="1" applyFill="1"/>
    <xf numFmtId="168" fontId="12" fillId="0" borderId="0" xfId="27" applyNumberFormat="1" applyFont="1" applyFill="1" applyBorder="1"/>
    <xf numFmtId="41" fontId="12" fillId="0" borderId="4" xfId="27" applyNumberFormat="1" applyFont="1" applyFill="1" applyBorder="1"/>
    <xf numFmtId="41" fontId="12" fillId="0" borderId="0" xfId="27" applyNumberFormat="1" applyFont="1" applyFill="1" applyBorder="1"/>
    <xf numFmtId="168" fontId="10" fillId="0" borderId="5" xfId="9" quotePrefix="1" applyNumberFormat="1" applyFont="1" applyFill="1" applyBorder="1" applyAlignment="1">
      <alignment horizontal="center"/>
    </xf>
  </cellXfs>
  <cellStyles count="32">
    <cellStyle name="Comma" xfId="1" builtinId="3"/>
    <cellStyle name="Comma 2" xfId="3"/>
    <cellStyle name="Comma 3" xfId="6"/>
    <cellStyle name="Currency" xfId="4" builtinId="4"/>
    <cellStyle name="Currency 2" xfId="11"/>
    <cellStyle name="Followed Hyperlink 2" xfId="12"/>
    <cellStyle name="Hyperlink 2" xfId="13"/>
    <cellStyle name="Manual-Input" xfId="14"/>
    <cellStyle name="Normal" xfId="0" builtinId="0"/>
    <cellStyle name="Normal 10" xfId="15"/>
    <cellStyle name="Normal 12" xfId="16"/>
    <cellStyle name="Normal 13" xfId="17"/>
    <cellStyle name="Normal 2" xfId="2"/>
    <cellStyle name="Normal 2 2" xfId="18"/>
    <cellStyle name="Normal 2 3" xfId="19"/>
    <cellStyle name="Normal 3" xfId="5"/>
    <cellStyle name="Normal 5" xfId="20"/>
    <cellStyle name="Normal 6" xfId="21"/>
    <cellStyle name="Normal 7" xfId="22"/>
    <cellStyle name="Normal 8" xfId="23"/>
    <cellStyle name="Normal 9" xfId="24"/>
    <cellStyle name="Normal_DFIT-WaEle_SUM" xfId="25"/>
    <cellStyle name="Normal_IDGas6_97" xfId="26"/>
    <cellStyle name="Normal_IDGas6_97 2" xfId="9"/>
    <cellStyle name="Normal_WAElec6_97" xfId="27"/>
    <cellStyle name="Normal_WAElec6_97 2" xfId="10"/>
    <cellStyle name="Normal_WAGas6_97 2" xfId="8"/>
    <cellStyle name="OUTPUT AMOUNTS" xfId="28"/>
    <cellStyle name="OUTPUT LINE ITEMS" xfId="29"/>
    <cellStyle name="Percent" xfId="7" builtinId="5"/>
    <cellStyle name="Percent 2" xfId="30"/>
    <cellStyle name="Percent 3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CASE\OPEN%20RATECASES\Avista%20GRC%202012%20UE-120436%20&amp;%20UG-120437\Responses\Avista%20to%20PC\232-265\244\2012\PC_DR_098-Attachmetn%20F-Smart%20Grid%20Spok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 Asset $"/>
      <sheetName val="Macro1"/>
    </sheetNames>
    <sheetDataSet>
      <sheetData sheetId="0"/>
      <sheetData sheetId="1"/>
      <sheetData sheetId="2">
        <row r="117">
          <cell r="A117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tabSelected="1" zoomScale="110" zoomScaleNormal="110" zoomScaleSheetLayoutView="100" workbookViewId="0">
      <pane xSplit="4" ySplit="9" topLeftCell="E61" activePane="bottomRight" state="frozen"/>
      <selection activeCell="I4" sqref="I4"/>
      <selection pane="topRight" activeCell="I4" sqref="I4"/>
      <selection pane="bottomLeft" activeCell="I4" sqref="I4"/>
      <selection pane="bottomRight" activeCell="E69" sqref="E69"/>
    </sheetView>
  </sheetViews>
  <sheetFormatPr defaultColWidth="10.7109375" defaultRowHeight="12.75"/>
  <cols>
    <col min="1" max="1" width="4.7109375" style="36" customWidth="1"/>
    <col min="2" max="3" width="1.7109375" style="35" customWidth="1"/>
    <col min="4" max="4" width="33.7109375" style="35" customWidth="1"/>
    <col min="5" max="5" width="13.140625" style="37" customWidth="1"/>
    <col min="6" max="6" width="14.7109375" style="38" customWidth="1"/>
    <col min="7" max="7" width="2.85546875" style="39" customWidth="1"/>
    <col min="8" max="8" width="2.85546875" style="35" customWidth="1"/>
    <col min="9" max="9" width="7.42578125" style="35" customWidth="1"/>
    <col min="10" max="10" width="2.85546875" style="35" customWidth="1"/>
    <col min="11" max="11" width="2.85546875" style="38" customWidth="1"/>
    <col min="12" max="18" width="10.7109375" style="40"/>
    <col min="19" max="16384" width="10.7109375" style="35"/>
  </cols>
  <sheetData>
    <row r="1" spans="1:11" s="40" customFormat="1">
      <c r="A1" s="34" t="s">
        <v>49</v>
      </c>
      <c r="B1" s="35"/>
      <c r="C1" s="35"/>
      <c r="D1" s="36"/>
      <c r="E1" s="37"/>
      <c r="F1" s="38"/>
      <c r="G1" s="39"/>
      <c r="H1" s="35"/>
      <c r="I1" s="35"/>
      <c r="J1" s="35"/>
      <c r="K1" s="38"/>
    </row>
    <row r="2" spans="1:11" s="40" customFormat="1">
      <c r="A2" s="34" t="s">
        <v>50</v>
      </c>
      <c r="B2" s="35"/>
      <c r="C2" s="35"/>
      <c r="D2" s="36"/>
      <c r="E2" s="37"/>
      <c r="F2" s="38"/>
      <c r="G2" s="39"/>
      <c r="H2" s="35"/>
      <c r="I2" s="35"/>
      <c r="J2" s="35"/>
      <c r="K2" s="38"/>
    </row>
    <row r="3" spans="1:11" s="40" customFormat="1">
      <c r="A3" s="34" t="s">
        <v>51</v>
      </c>
      <c r="B3" s="35"/>
      <c r="C3" s="35"/>
      <c r="D3" s="36"/>
      <c r="E3" s="37"/>
      <c r="F3" s="38"/>
      <c r="G3" s="39"/>
      <c r="H3" s="35"/>
      <c r="I3" s="35"/>
      <c r="J3" s="35"/>
      <c r="K3" s="38"/>
    </row>
    <row r="4" spans="1:11" s="40" customFormat="1" ht="12.75" customHeight="1">
      <c r="A4" s="34" t="s">
        <v>52</v>
      </c>
      <c r="B4" s="35"/>
      <c r="C4" s="35"/>
      <c r="D4" s="36"/>
      <c r="E4" s="37"/>
      <c r="F4" s="38"/>
      <c r="G4" s="39"/>
      <c r="H4" s="35"/>
      <c r="I4" s="35"/>
      <c r="J4" s="35"/>
      <c r="K4" s="41"/>
    </row>
    <row r="5" spans="1:11" s="43" customFormat="1" ht="12.75" customHeight="1">
      <c r="A5" s="42"/>
      <c r="D5" s="42"/>
      <c r="E5" s="44"/>
      <c r="F5" s="41"/>
      <c r="G5" s="45"/>
      <c r="K5" s="41"/>
    </row>
    <row r="6" spans="1:11" s="43" customFormat="1" ht="12" customHeight="1">
      <c r="A6" s="46"/>
      <c r="B6" s="47"/>
      <c r="C6" s="48"/>
      <c r="D6" s="48"/>
      <c r="E6" s="27" t="s">
        <v>45</v>
      </c>
      <c r="F6" s="49"/>
      <c r="G6" s="45"/>
      <c r="K6" s="49"/>
    </row>
    <row r="7" spans="1:11" s="43" customFormat="1" ht="12">
      <c r="A7" s="50" t="s">
        <v>37</v>
      </c>
      <c r="B7" s="51"/>
      <c r="C7" s="45"/>
      <c r="D7" s="45"/>
      <c r="E7" s="28" t="s">
        <v>47</v>
      </c>
      <c r="F7" s="41"/>
      <c r="G7" s="45"/>
      <c r="K7" s="41"/>
    </row>
    <row r="8" spans="1:11" s="43" customFormat="1" ht="12">
      <c r="A8" s="52" t="s">
        <v>38</v>
      </c>
      <c r="B8" s="53"/>
      <c r="C8" s="54"/>
      <c r="D8" s="54" t="s">
        <v>39</v>
      </c>
      <c r="E8" s="29" t="s">
        <v>46</v>
      </c>
      <c r="F8" s="41"/>
      <c r="G8" s="45"/>
      <c r="K8" s="41"/>
    </row>
    <row r="9" spans="1:11" s="55" customFormat="1" ht="12">
      <c r="B9" s="56" t="s">
        <v>53</v>
      </c>
      <c r="E9" s="30">
        <v>3.09</v>
      </c>
      <c r="F9" s="57"/>
      <c r="G9" s="58"/>
      <c r="K9" s="59"/>
    </row>
    <row r="10" spans="1:11" s="55" customFormat="1" ht="12">
      <c r="B10" s="56"/>
      <c r="E10" s="60"/>
      <c r="F10" s="57"/>
      <c r="G10" s="58"/>
      <c r="K10" s="59"/>
    </row>
    <row r="11" spans="1:11" s="40" customFormat="1">
      <c r="A11" s="36"/>
      <c r="B11" s="35" t="s">
        <v>54</v>
      </c>
      <c r="C11" s="35"/>
      <c r="D11" s="35"/>
      <c r="E11" s="37"/>
      <c r="F11" s="38"/>
      <c r="G11" s="39"/>
      <c r="H11" s="35"/>
      <c r="I11" s="35"/>
      <c r="J11" s="35"/>
      <c r="K11" s="38"/>
    </row>
    <row r="12" spans="1:11" s="62" customFormat="1">
      <c r="A12" s="61">
        <v>1</v>
      </c>
      <c r="B12" s="62" t="s">
        <v>55</v>
      </c>
      <c r="E12" s="63">
        <v>0</v>
      </c>
      <c r="F12" s="64"/>
      <c r="G12" s="65"/>
      <c r="H12" s="66"/>
      <c r="K12" s="64"/>
    </row>
    <row r="13" spans="1:11" s="67" customFormat="1" ht="12">
      <c r="A13" s="61">
        <v>2</v>
      </c>
      <c r="B13" s="67" t="s">
        <v>56</v>
      </c>
      <c r="E13" s="68">
        <v>0</v>
      </c>
      <c r="F13" s="69"/>
      <c r="G13" s="70"/>
      <c r="K13" s="69"/>
    </row>
    <row r="14" spans="1:11" s="67" customFormat="1" ht="12">
      <c r="A14" s="61">
        <v>3</v>
      </c>
      <c r="B14" s="67" t="s">
        <v>57</v>
      </c>
      <c r="E14" s="71">
        <v>0</v>
      </c>
      <c r="F14" s="69"/>
      <c r="G14" s="70"/>
      <c r="K14" s="69"/>
    </row>
    <row r="15" spans="1:11" s="67" customFormat="1" ht="12">
      <c r="A15" s="61">
        <v>4</v>
      </c>
      <c r="B15" s="67" t="s">
        <v>58</v>
      </c>
      <c r="E15" s="37">
        <f t="shared" ref="E15" si="0">SUM(E12:E14)</f>
        <v>0</v>
      </c>
      <c r="F15" s="72"/>
      <c r="G15" s="70"/>
      <c r="K15" s="72"/>
    </row>
    <row r="16" spans="1:11" s="67" customFormat="1" ht="12">
      <c r="A16" s="61">
        <v>5</v>
      </c>
      <c r="B16" s="67" t="s">
        <v>59</v>
      </c>
      <c r="E16" s="71">
        <v>0</v>
      </c>
      <c r="F16" s="69"/>
      <c r="G16" s="70"/>
      <c r="K16" s="69"/>
    </row>
    <row r="17" spans="1:11" s="67" customFormat="1" ht="12">
      <c r="A17" s="61">
        <v>6</v>
      </c>
      <c r="B17" s="67" t="s">
        <v>60</v>
      </c>
      <c r="E17" s="37">
        <f t="shared" ref="E17" si="1">SUM(E15:E16)</f>
        <v>0</v>
      </c>
      <c r="F17" s="72"/>
      <c r="G17" s="70"/>
      <c r="K17" s="72"/>
    </row>
    <row r="18" spans="1:11" s="67" customFormat="1" ht="12">
      <c r="A18" s="61"/>
      <c r="E18" s="37"/>
      <c r="F18" s="69"/>
      <c r="G18" s="70"/>
      <c r="K18" s="69"/>
    </row>
    <row r="19" spans="1:11" s="67" customFormat="1" ht="12">
      <c r="A19" s="61"/>
      <c r="B19" s="67" t="s">
        <v>61</v>
      </c>
      <c r="E19" s="37"/>
      <c r="F19" s="69"/>
      <c r="G19" s="70"/>
      <c r="K19" s="69"/>
    </row>
    <row r="20" spans="1:11" s="67" customFormat="1" ht="12">
      <c r="A20" s="61"/>
      <c r="B20" s="67" t="s">
        <v>62</v>
      </c>
      <c r="E20" s="37"/>
      <c r="F20" s="69"/>
      <c r="G20" s="70"/>
      <c r="K20" s="69"/>
    </row>
    <row r="21" spans="1:11" s="67" customFormat="1" ht="12">
      <c r="A21" s="61">
        <v>7</v>
      </c>
      <c r="C21" s="67" t="s">
        <v>63</v>
      </c>
      <c r="E21" s="68">
        <v>0</v>
      </c>
      <c r="F21" s="69"/>
      <c r="G21" s="70"/>
      <c r="K21" s="69"/>
    </row>
    <row r="22" spans="1:11" s="67" customFormat="1" ht="12">
      <c r="A22" s="61">
        <v>8</v>
      </c>
      <c r="C22" s="67" t="s">
        <v>64</v>
      </c>
      <c r="E22" s="68">
        <v>0</v>
      </c>
      <c r="F22" s="69"/>
      <c r="G22" s="70"/>
      <c r="K22" s="69"/>
    </row>
    <row r="23" spans="1:11" s="67" customFormat="1" ht="12">
      <c r="A23" s="61">
        <v>9</v>
      </c>
      <c r="C23" s="67" t="s">
        <v>65</v>
      </c>
      <c r="E23" s="68">
        <v>0</v>
      </c>
      <c r="F23" s="69"/>
      <c r="G23" s="70"/>
      <c r="K23" s="69"/>
    </row>
    <row r="24" spans="1:11" s="67" customFormat="1" ht="12">
      <c r="A24" s="61">
        <v>10</v>
      </c>
      <c r="C24" s="73" t="s">
        <v>66</v>
      </c>
      <c r="D24" s="73"/>
      <c r="E24" s="68">
        <v>0</v>
      </c>
      <c r="F24" s="69"/>
      <c r="G24" s="70"/>
      <c r="K24" s="69"/>
    </row>
    <row r="25" spans="1:11" s="67" customFormat="1" ht="12">
      <c r="A25" s="61">
        <v>11</v>
      </c>
      <c r="C25" s="67" t="s">
        <v>67</v>
      </c>
      <c r="E25" s="71">
        <v>0</v>
      </c>
      <c r="F25" s="69"/>
      <c r="G25" s="70"/>
      <c r="K25" s="69"/>
    </row>
    <row r="26" spans="1:11" s="67" customFormat="1" ht="12">
      <c r="A26" s="61">
        <v>12</v>
      </c>
      <c r="B26" s="67" t="s">
        <v>68</v>
      </c>
      <c r="E26" s="37">
        <f t="shared" ref="E26" si="2">SUM(E21:E25)</f>
        <v>0</v>
      </c>
      <c r="F26" s="72"/>
      <c r="G26" s="70"/>
      <c r="K26" s="72"/>
    </row>
    <row r="27" spans="1:11" s="67" customFormat="1" ht="12">
      <c r="A27" s="61"/>
      <c r="E27" s="37"/>
      <c r="F27" s="69"/>
      <c r="G27" s="70"/>
      <c r="K27" s="69"/>
    </row>
    <row r="28" spans="1:11" s="67" customFormat="1" ht="12">
      <c r="A28" s="61"/>
      <c r="B28" s="67" t="s">
        <v>69</v>
      </c>
      <c r="E28" s="37"/>
      <c r="F28" s="69"/>
      <c r="G28" s="70"/>
      <c r="K28" s="69"/>
    </row>
    <row r="29" spans="1:11" s="67" customFormat="1" ht="12">
      <c r="A29" s="61">
        <v>13</v>
      </c>
      <c r="C29" s="67" t="s">
        <v>63</v>
      </c>
      <c r="E29" s="31">
        <f>-Disallowance!I23-Disallowance!I24</f>
        <v>0</v>
      </c>
      <c r="F29" s="69"/>
      <c r="G29" s="70"/>
      <c r="K29" s="69"/>
    </row>
    <row r="30" spans="1:11" s="67" customFormat="1" ht="12">
      <c r="A30" s="61">
        <v>14</v>
      </c>
      <c r="C30" s="67" t="s">
        <v>40</v>
      </c>
      <c r="E30" s="31">
        <f>-Disallowance!I21</f>
        <v>0</v>
      </c>
      <c r="F30" s="69"/>
      <c r="G30" s="70"/>
      <c r="K30" s="69"/>
    </row>
    <row r="31" spans="1:11" s="67" customFormat="1" ht="12">
      <c r="A31" s="61">
        <v>15</v>
      </c>
      <c r="C31" s="67" t="s">
        <v>67</v>
      </c>
      <c r="F31" s="69"/>
      <c r="G31" s="70"/>
      <c r="K31" s="69"/>
    </row>
    <row r="32" spans="1:11" s="67" customFormat="1" ht="12">
      <c r="A32" s="61">
        <v>16</v>
      </c>
      <c r="B32" s="67" t="s">
        <v>70</v>
      </c>
      <c r="E32" s="37">
        <f>SUM(E29:E31)</f>
        <v>0</v>
      </c>
      <c r="F32" s="72"/>
      <c r="G32" s="70"/>
      <c r="K32" s="72"/>
    </row>
    <row r="33" spans="1:11" s="67" customFormat="1" ht="12">
      <c r="E33" s="37"/>
      <c r="F33" s="69"/>
      <c r="G33" s="70"/>
      <c r="K33" s="69"/>
    </row>
    <row r="34" spans="1:11" s="67" customFormat="1" ht="12">
      <c r="A34" s="61">
        <v>17</v>
      </c>
      <c r="B34" s="67" t="s">
        <v>71</v>
      </c>
      <c r="E34" s="68">
        <v>0</v>
      </c>
      <c r="F34" s="69"/>
      <c r="G34" s="74"/>
      <c r="H34" s="75"/>
      <c r="K34" s="69"/>
    </row>
    <row r="35" spans="1:11" s="67" customFormat="1" ht="12">
      <c r="A35" s="61">
        <v>18</v>
      </c>
      <c r="B35" s="67" t="s">
        <v>72</v>
      </c>
      <c r="E35" s="68">
        <v>0</v>
      </c>
      <c r="F35" s="69"/>
      <c r="G35" s="70"/>
      <c r="K35" s="69"/>
    </row>
    <row r="36" spans="1:11" s="67" customFormat="1" ht="12">
      <c r="A36" s="61">
        <v>19</v>
      </c>
      <c r="B36" s="67" t="s">
        <v>73</v>
      </c>
      <c r="E36" s="68">
        <v>0</v>
      </c>
      <c r="F36" s="69"/>
      <c r="G36" s="70"/>
      <c r="K36" s="69"/>
    </row>
    <row r="37" spans="1:11" s="67" customFormat="1" ht="12">
      <c r="A37" s="61"/>
      <c r="E37" s="68"/>
      <c r="F37" s="69"/>
      <c r="G37" s="70"/>
      <c r="K37" s="69"/>
    </row>
    <row r="38" spans="1:11" s="67" customFormat="1" ht="12">
      <c r="B38" s="67" t="s">
        <v>74</v>
      </c>
      <c r="E38" s="68"/>
      <c r="F38" s="69"/>
      <c r="G38" s="70"/>
      <c r="K38" s="69"/>
    </row>
    <row r="39" spans="1:11" s="67" customFormat="1" ht="12">
      <c r="A39" s="61">
        <v>20</v>
      </c>
      <c r="C39" s="67" t="s">
        <v>63</v>
      </c>
      <c r="E39" s="68">
        <v>0</v>
      </c>
      <c r="F39" s="69"/>
      <c r="G39" s="70"/>
      <c r="K39" s="69"/>
    </row>
    <row r="40" spans="1:11" s="67" customFormat="1" ht="12">
      <c r="A40" s="61">
        <v>21</v>
      </c>
      <c r="C40" s="67" t="s">
        <v>40</v>
      </c>
      <c r="E40" s="68">
        <v>0</v>
      </c>
      <c r="F40" s="69"/>
      <c r="G40" s="70"/>
      <c r="K40" s="69"/>
    </row>
    <row r="41" spans="1:11" s="67" customFormat="1" ht="12">
      <c r="A41" s="76">
        <v>22</v>
      </c>
      <c r="C41" s="67" t="s">
        <v>67</v>
      </c>
      <c r="E41" s="71">
        <v>0</v>
      </c>
      <c r="F41" s="69"/>
      <c r="G41" s="70"/>
      <c r="K41" s="69"/>
    </row>
    <row r="42" spans="1:11" s="67" customFormat="1" ht="12">
      <c r="A42" s="61">
        <v>23</v>
      </c>
      <c r="B42" s="67" t="s">
        <v>75</v>
      </c>
      <c r="E42" s="77">
        <f t="shared" ref="E42" si="3">SUM(E39:E41)</f>
        <v>0</v>
      </c>
      <c r="F42" s="72"/>
      <c r="G42" s="70"/>
      <c r="K42" s="72"/>
    </row>
    <row r="43" spans="1:11" s="67" customFormat="1" ht="18" customHeight="1">
      <c r="A43" s="61">
        <v>24</v>
      </c>
      <c r="B43" s="67" t="s">
        <v>76</v>
      </c>
      <c r="E43" s="77">
        <f t="shared" ref="E43" si="4">E42+E36+E35+E34+E32+E26</f>
        <v>0</v>
      </c>
      <c r="F43" s="72"/>
      <c r="G43" s="70"/>
      <c r="K43" s="72"/>
    </row>
    <row r="44" spans="1:11" s="67" customFormat="1" ht="12">
      <c r="E44" s="37"/>
      <c r="F44" s="72"/>
      <c r="G44" s="70"/>
      <c r="K44" s="72"/>
    </row>
    <row r="45" spans="1:11" s="67" customFormat="1" ht="12">
      <c r="A45" s="61">
        <v>25</v>
      </c>
      <c r="B45" s="67" t="s">
        <v>77</v>
      </c>
      <c r="E45" s="37">
        <f t="shared" ref="E45" si="5">E17-E43</f>
        <v>0</v>
      </c>
      <c r="F45" s="72"/>
      <c r="G45" s="70"/>
      <c r="K45" s="72"/>
    </row>
    <row r="46" spans="1:11" s="67" customFormat="1" ht="12">
      <c r="A46" s="61"/>
      <c r="E46" s="37"/>
      <c r="F46" s="69"/>
      <c r="G46" s="70"/>
      <c r="K46" s="69"/>
    </row>
    <row r="47" spans="1:11" s="67" customFormat="1" ht="12">
      <c r="A47" s="78"/>
      <c r="B47" s="67" t="s">
        <v>78</v>
      </c>
      <c r="E47" s="37"/>
      <c r="F47" s="69"/>
      <c r="G47" s="70"/>
      <c r="K47" s="69"/>
    </row>
    <row r="48" spans="1:11" s="67" customFormat="1" ht="12">
      <c r="A48" s="76">
        <v>26</v>
      </c>
      <c r="B48" s="67" t="s">
        <v>79</v>
      </c>
      <c r="D48" s="79"/>
      <c r="E48" s="80">
        <f t="shared" ref="E48" si="6">E45*0.35</f>
        <v>0</v>
      </c>
      <c r="F48" s="69"/>
      <c r="G48" s="70"/>
      <c r="I48" s="62"/>
      <c r="K48" s="69"/>
    </row>
    <row r="49" spans="1:11" s="73" customFormat="1" ht="12">
      <c r="A49" s="61">
        <v>27</v>
      </c>
      <c r="B49" s="73" t="s">
        <v>41</v>
      </c>
      <c r="E49" s="33">
        <f>+Disallowance!I28</f>
        <v>8.5915169092891031</v>
      </c>
      <c r="F49" s="69"/>
      <c r="G49" s="72"/>
      <c r="I49" s="81"/>
      <c r="K49" s="69"/>
    </row>
    <row r="50" spans="1:11" s="67" customFormat="1" ht="12">
      <c r="A50" s="61">
        <v>28</v>
      </c>
      <c r="B50" s="67" t="s">
        <v>80</v>
      </c>
      <c r="E50" s="68">
        <v>0</v>
      </c>
      <c r="F50" s="69"/>
      <c r="G50" s="70"/>
      <c r="I50" s="35"/>
      <c r="K50" s="69"/>
    </row>
    <row r="51" spans="1:11" s="67" customFormat="1" ht="12">
      <c r="A51" s="78">
        <v>29</v>
      </c>
      <c r="B51" s="67" t="s">
        <v>81</v>
      </c>
      <c r="E51" s="71">
        <v>0</v>
      </c>
      <c r="F51" s="69"/>
      <c r="G51" s="70"/>
      <c r="I51" s="35"/>
      <c r="K51" s="69"/>
    </row>
    <row r="52" spans="1:11" s="40" customFormat="1">
      <c r="A52" s="36"/>
      <c r="B52" s="35"/>
      <c r="C52" s="35"/>
      <c r="D52" s="35"/>
      <c r="E52" s="37"/>
      <c r="F52" s="38"/>
      <c r="G52" s="39"/>
      <c r="H52" s="35"/>
      <c r="I52" s="35"/>
      <c r="J52" s="35"/>
      <c r="K52" s="38"/>
    </row>
    <row r="53" spans="1:11" s="62" customFormat="1" thickBot="1">
      <c r="A53" s="82">
        <v>30</v>
      </c>
      <c r="B53" s="62" t="s">
        <v>82</v>
      </c>
      <c r="E53" s="83">
        <f t="shared" ref="E53" si="7">E45-SUM(E48:E51)</f>
        <v>-8.5915169092891031</v>
      </c>
      <c r="F53" s="84"/>
      <c r="G53" s="85"/>
      <c r="I53" s="35"/>
      <c r="K53" s="84"/>
    </row>
    <row r="54" spans="1:11" s="40" customFormat="1" ht="13.5" thickTop="1">
      <c r="A54" s="82"/>
      <c r="B54" s="35"/>
      <c r="C54" s="35"/>
      <c r="D54" s="35"/>
      <c r="E54" s="37"/>
      <c r="F54" s="38"/>
      <c r="G54" s="39"/>
      <c r="H54" s="35"/>
      <c r="I54" s="35"/>
      <c r="J54" s="35"/>
      <c r="K54" s="38"/>
    </row>
    <row r="55" spans="1:11" s="40" customFormat="1">
      <c r="A55" s="82"/>
      <c r="B55" s="35" t="s">
        <v>83</v>
      </c>
      <c r="C55" s="35"/>
      <c r="D55" s="35"/>
      <c r="E55" s="37"/>
      <c r="F55" s="38"/>
      <c r="G55" s="39"/>
      <c r="H55" s="35"/>
      <c r="I55" s="35"/>
      <c r="J55" s="35"/>
      <c r="K55" s="38"/>
    </row>
    <row r="56" spans="1:11" s="40" customFormat="1">
      <c r="A56" s="36"/>
      <c r="B56" s="35" t="s">
        <v>84</v>
      </c>
      <c r="C56" s="35"/>
      <c r="D56" s="35"/>
      <c r="E56" s="37"/>
      <c r="F56" s="38"/>
      <c r="G56" s="39"/>
      <c r="H56" s="35"/>
      <c r="I56" s="35"/>
      <c r="J56" s="35"/>
      <c r="K56" s="38"/>
    </row>
    <row r="57" spans="1:11" s="62" customFormat="1" ht="12">
      <c r="A57" s="86">
        <v>31</v>
      </c>
      <c r="C57" s="62" t="s">
        <v>85</v>
      </c>
      <c r="E57" s="87">
        <v>0</v>
      </c>
      <c r="F57" s="88"/>
      <c r="G57" s="85"/>
      <c r="I57" s="35"/>
      <c r="K57" s="88"/>
    </row>
    <row r="58" spans="1:11" s="67" customFormat="1" ht="12">
      <c r="A58" s="82">
        <v>32</v>
      </c>
      <c r="C58" s="67" t="s">
        <v>86</v>
      </c>
      <c r="E58" s="68">
        <v>0</v>
      </c>
      <c r="F58" s="69"/>
      <c r="G58" s="70"/>
      <c r="I58" s="35"/>
      <c r="K58" s="69"/>
    </row>
    <row r="59" spans="1:11" s="67" customFormat="1" ht="12">
      <c r="A59" s="82">
        <v>33</v>
      </c>
      <c r="C59" s="67" t="s">
        <v>87</v>
      </c>
      <c r="E59" s="68">
        <v>0</v>
      </c>
      <c r="F59" s="69"/>
      <c r="G59" s="70"/>
      <c r="I59" s="35"/>
      <c r="K59" s="69"/>
    </row>
    <row r="60" spans="1:11" s="67" customFormat="1" ht="12">
      <c r="A60" s="82">
        <v>34</v>
      </c>
      <c r="C60" s="67" t="s">
        <v>69</v>
      </c>
      <c r="E60" s="31">
        <f>-+Disallowance!I12</f>
        <v>-895.726496855346</v>
      </c>
      <c r="F60" s="69"/>
      <c r="G60" s="70"/>
      <c r="I60" s="35"/>
      <c r="K60" s="69"/>
    </row>
    <row r="61" spans="1:11" s="67" customFormat="1" ht="12">
      <c r="A61" s="82">
        <v>35</v>
      </c>
      <c r="C61" s="67" t="s">
        <v>88</v>
      </c>
      <c r="E61" s="71">
        <v>0</v>
      </c>
      <c r="F61" s="69"/>
      <c r="G61" s="70"/>
      <c r="I61" s="35"/>
      <c r="K61" s="69"/>
    </row>
    <row r="62" spans="1:11" s="67" customFormat="1" ht="12">
      <c r="A62" s="82">
        <v>36</v>
      </c>
      <c r="B62" s="67" t="s">
        <v>89</v>
      </c>
      <c r="E62" s="37">
        <f t="shared" ref="E62" si="8">SUM(E57:E61)</f>
        <v>-895.726496855346</v>
      </c>
      <c r="F62" s="72"/>
      <c r="G62" s="70"/>
      <c r="I62" s="35"/>
      <c r="K62" s="72"/>
    </row>
    <row r="63" spans="1:11" s="67" customFormat="1" ht="18" customHeight="1">
      <c r="A63" s="82"/>
      <c r="B63" s="67" t="s">
        <v>42</v>
      </c>
      <c r="E63" s="68"/>
      <c r="F63" s="69"/>
      <c r="G63" s="70"/>
      <c r="I63" s="35"/>
      <c r="K63" s="69"/>
    </row>
    <row r="64" spans="1:11" s="67" customFormat="1" ht="12">
      <c r="A64" s="82">
        <v>37</v>
      </c>
      <c r="C64" s="62" t="s">
        <v>85</v>
      </c>
      <c r="E64" s="68">
        <v>0</v>
      </c>
      <c r="F64" s="69"/>
      <c r="G64" s="70"/>
      <c r="I64" s="35"/>
      <c r="K64" s="69"/>
    </row>
    <row r="65" spans="1:11" s="67" customFormat="1" ht="12">
      <c r="A65" s="82">
        <v>38</v>
      </c>
      <c r="C65" s="67" t="s">
        <v>86</v>
      </c>
      <c r="E65" s="68">
        <v>0</v>
      </c>
      <c r="F65" s="69"/>
      <c r="G65" s="70"/>
      <c r="I65" s="35"/>
      <c r="K65" s="69"/>
    </row>
    <row r="66" spans="1:11" s="67" customFormat="1" ht="12">
      <c r="A66" s="82">
        <v>39</v>
      </c>
      <c r="C66" s="67" t="s">
        <v>87</v>
      </c>
      <c r="E66" s="68">
        <v>0</v>
      </c>
      <c r="F66" s="69"/>
      <c r="G66" s="70"/>
      <c r="I66" s="35"/>
      <c r="K66" s="69"/>
    </row>
    <row r="67" spans="1:11" s="67" customFormat="1" ht="12">
      <c r="A67" s="82">
        <v>40</v>
      </c>
      <c r="C67" s="67" t="s">
        <v>69</v>
      </c>
      <c r="E67" s="31">
        <f>Disallowance!I13</f>
        <v>-88.408205239622632</v>
      </c>
      <c r="F67" s="69"/>
      <c r="G67" s="70"/>
      <c r="I67" s="35"/>
      <c r="K67" s="69"/>
    </row>
    <row r="68" spans="1:11" s="67" customFormat="1" ht="12">
      <c r="A68" s="82">
        <v>41</v>
      </c>
      <c r="C68" s="67" t="s">
        <v>88</v>
      </c>
      <c r="E68" s="68">
        <v>0</v>
      </c>
      <c r="F68" s="69"/>
      <c r="G68" s="70"/>
      <c r="I68" s="35"/>
      <c r="K68" s="69"/>
    </row>
    <row r="69" spans="1:11" s="67" customFormat="1" ht="12">
      <c r="A69" s="82">
        <v>42</v>
      </c>
      <c r="B69" s="67" t="s">
        <v>90</v>
      </c>
      <c r="E69" s="89">
        <f>SUM(E64:E68)</f>
        <v>-88.408205239622632</v>
      </c>
      <c r="F69" s="69"/>
      <c r="G69" s="70"/>
      <c r="I69" s="35"/>
      <c r="K69" s="69"/>
    </row>
    <row r="70" spans="1:11" s="67" customFormat="1" ht="12">
      <c r="A70" s="82">
        <v>43</v>
      </c>
      <c r="B70" s="67" t="s">
        <v>91</v>
      </c>
      <c r="E70" s="89">
        <f t="shared" ref="E70" si="9">E62-E69</f>
        <v>-807.31829161572341</v>
      </c>
      <c r="F70" s="69"/>
      <c r="G70" s="70"/>
      <c r="I70" s="35"/>
      <c r="K70" s="69"/>
    </row>
    <row r="71" spans="1:11" s="67" customFormat="1" ht="6.75" customHeight="1">
      <c r="A71" s="82"/>
      <c r="E71" s="90"/>
      <c r="F71" s="69"/>
      <c r="G71" s="70"/>
      <c r="I71" s="35"/>
      <c r="K71" s="69"/>
    </row>
    <row r="72" spans="1:11" s="67" customFormat="1" ht="12">
      <c r="A72" s="78">
        <v>44</v>
      </c>
      <c r="B72" s="67" t="s">
        <v>92</v>
      </c>
      <c r="E72" s="32">
        <f>-Disallowance!I14</f>
        <v>-19.186461562641508</v>
      </c>
      <c r="F72" s="69"/>
      <c r="G72" s="70"/>
      <c r="I72" s="35"/>
      <c r="K72" s="69"/>
    </row>
    <row r="73" spans="1:11" s="67" customFormat="1" ht="12">
      <c r="A73" s="78">
        <v>45</v>
      </c>
      <c r="C73" s="67" t="s">
        <v>43</v>
      </c>
      <c r="E73" s="90">
        <f>SUM(E70:E72)</f>
        <v>-826.50475317836492</v>
      </c>
      <c r="F73" s="69"/>
      <c r="G73" s="70"/>
      <c r="I73" s="35"/>
      <c r="K73" s="69"/>
    </row>
    <row r="74" spans="1:11" s="67" customFormat="1" ht="12">
      <c r="A74" s="82">
        <v>46</v>
      </c>
      <c r="B74" s="67" t="s">
        <v>93</v>
      </c>
      <c r="E74" s="68">
        <v>0</v>
      </c>
      <c r="F74" s="69"/>
      <c r="G74" s="70"/>
      <c r="I74" s="35"/>
      <c r="K74" s="69"/>
    </row>
    <row r="75" spans="1:11" s="67" customFormat="1" ht="12">
      <c r="A75" s="82">
        <v>47</v>
      </c>
      <c r="B75" s="67" t="s">
        <v>44</v>
      </c>
      <c r="E75" s="71">
        <v>0</v>
      </c>
      <c r="F75" s="69"/>
      <c r="G75" s="70"/>
      <c r="I75" s="35"/>
      <c r="K75" s="69"/>
    </row>
    <row r="76" spans="1:11" s="67" customFormat="1" ht="12">
      <c r="A76" s="78"/>
      <c r="E76" s="37"/>
      <c r="F76" s="72"/>
      <c r="G76" s="70"/>
      <c r="I76" s="35"/>
      <c r="K76" s="72"/>
    </row>
    <row r="77" spans="1:11" s="62" customFormat="1" thickBot="1">
      <c r="A77" s="61">
        <v>48</v>
      </c>
      <c r="B77" s="62" t="s">
        <v>94</v>
      </c>
      <c r="E77" s="83">
        <f t="shared" ref="E77" si="10">SUM(E73:E75)</f>
        <v>-826.50475317836492</v>
      </c>
      <c r="F77" s="84"/>
      <c r="G77" s="85"/>
      <c r="I77" s="35"/>
      <c r="K77" s="84"/>
    </row>
    <row r="78" spans="1:11" s="40" customFormat="1" ht="18" customHeight="1" thickTop="1">
      <c r="A78" s="61">
        <v>49</v>
      </c>
      <c r="B78" s="35" t="s">
        <v>95</v>
      </c>
      <c r="C78" s="35"/>
      <c r="D78" s="35"/>
      <c r="E78" s="37"/>
      <c r="F78" s="38"/>
      <c r="G78" s="39"/>
      <c r="H78" s="35"/>
      <c r="I78" s="35"/>
      <c r="J78" s="35"/>
      <c r="K78" s="38"/>
    </row>
  </sheetData>
  <pageMargins left="1" right="0.51" top="0.75" bottom="0.5" header="0.5" footer="0.3"/>
  <pageSetup scale="75" firstPageNumber="4" orientation="portrait" r:id="rId1"/>
  <headerFooter alignWithMargins="0">
    <oddHeader xml:space="preserve">&amp;R&amp;"Times New Roman,Regular"&amp;12Exhibit No. ____(KHB-8)
Page &amp;P </oddHeader>
    <oddFooter>&amp;L&amp;"Times New Roman,Regular"&amp;12&amp;F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zoomScale="110" zoomScaleNormal="110" zoomScaleSheetLayoutView="100" workbookViewId="0">
      <pane xSplit="4" ySplit="9" topLeftCell="E70" activePane="bottomRight" state="frozen"/>
      <selection activeCell="E69" sqref="E69"/>
      <selection pane="topRight" activeCell="E69" sqref="E69"/>
      <selection pane="bottomLeft" activeCell="E69" sqref="E69"/>
      <selection pane="bottomRight" activeCell="E69" sqref="E69"/>
    </sheetView>
  </sheetViews>
  <sheetFormatPr defaultColWidth="10.7109375" defaultRowHeight="12.75"/>
  <cols>
    <col min="1" max="1" width="4.7109375" style="36" customWidth="1"/>
    <col min="2" max="3" width="1.7109375" style="35" customWidth="1"/>
    <col min="4" max="4" width="33.7109375" style="35" customWidth="1"/>
    <col min="5" max="5" width="11.42578125" style="37" customWidth="1"/>
    <col min="6" max="6" width="14.7109375" style="38" customWidth="1"/>
    <col min="7" max="7" width="2.85546875" style="39" customWidth="1"/>
    <col min="8" max="10" width="2.85546875" style="35" customWidth="1"/>
    <col min="11" max="11" width="2.85546875" style="38" customWidth="1"/>
    <col min="12" max="18" width="10.7109375" style="40"/>
    <col min="19" max="16384" width="10.7109375" style="35"/>
  </cols>
  <sheetData>
    <row r="1" spans="1:11" s="40" customFormat="1">
      <c r="A1" s="34" t="s">
        <v>49</v>
      </c>
      <c r="B1" s="35"/>
      <c r="C1" s="35"/>
      <c r="D1" s="36"/>
      <c r="E1" s="37"/>
      <c r="F1" s="38"/>
      <c r="G1" s="39"/>
      <c r="H1" s="35"/>
      <c r="I1" s="35"/>
      <c r="J1" s="35"/>
      <c r="K1" s="38"/>
    </row>
    <row r="2" spans="1:11" s="40" customFormat="1">
      <c r="A2" s="34" t="s">
        <v>50</v>
      </c>
      <c r="B2" s="35"/>
      <c r="C2" s="35"/>
      <c r="D2" s="36"/>
      <c r="E2" s="37"/>
      <c r="F2" s="38"/>
      <c r="G2" s="39"/>
      <c r="H2" s="35"/>
      <c r="I2" s="35"/>
      <c r="J2" s="35"/>
      <c r="K2" s="38"/>
    </row>
    <row r="3" spans="1:11" s="40" customFormat="1">
      <c r="A3" s="34" t="s">
        <v>51</v>
      </c>
      <c r="B3" s="35"/>
      <c r="C3" s="35"/>
      <c r="D3" s="36"/>
      <c r="E3" s="37"/>
      <c r="F3" s="38"/>
      <c r="G3" s="39"/>
      <c r="H3" s="35"/>
      <c r="I3" s="35"/>
      <c r="J3" s="35"/>
      <c r="K3" s="38"/>
    </row>
    <row r="4" spans="1:11" s="40" customFormat="1" ht="12.75" customHeight="1">
      <c r="A4" s="34" t="s">
        <v>52</v>
      </c>
      <c r="B4" s="35"/>
      <c r="C4" s="35"/>
      <c r="D4" s="36"/>
      <c r="E4" s="37"/>
      <c r="F4" s="38"/>
      <c r="G4" s="39"/>
      <c r="H4" s="35"/>
      <c r="I4" s="35"/>
      <c r="J4" s="35"/>
      <c r="K4" s="41"/>
    </row>
    <row r="5" spans="1:11" s="43" customFormat="1" ht="12.75" customHeight="1">
      <c r="A5" s="42"/>
      <c r="D5" s="42"/>
      <c r="E5" s="44"/>
      <c r="F5" s="41"/>
      <c r="G5" s="45"/>
      <c r="K5" s="41"/>
    </row>
    <row r="6" spans="1:11" s="43" customFormat="1" ht="12" customHeight="1">
      <c r="A6" s="46"/>
      <c r="B6" s="47"/>
      <c r="C6" s="48"/>
      <c r="D6" s="48"/>
      <c r="E6" s="91" t="s">
        <v>96</v>
      </c>
      <c r="F6" s="49"/>
      <c r="G6" s="45"/>
      <c r="K6" s="49"/>
    </row>
    <row r="7" spans="1:11" s="43" customFormat="1" ht="12">
      <c r="A7" s="50" t="s">
        <v>37</v>
      </c>
      <c r="B7" s="51"/>
      <c r="C7" s="45"/>
      <c r="D7" s="45"/>
      <c r="E7" s="28" t="s">
        <v>48</v>
      </c>
      <c r="F7" s="41"/>
      <c r="G7" s="45"/>
      <c r="K7" s="41"/>
    </row>
    <row r="8" spans="1:11" s="43" customFormat="1" ht="12">
      <c r="A8" s="52" t="s">
        <v>38</v>
      </c>
      <c r="B8" s="53"/>
      <c r="C8" s="54"/>
      <c r="D8" s="54" t="s">
        <v>39</v>
      </c>
      <c r="E8" s="29" t="s">
        <v>46</v>
      </c>
      <c r="F8" s="41"/>
      <c r="G8" s="45"/>
      <c r="K8" s="41"/>
    </row>
    <row r="9" spans="1:11" s="55" customFormat="1" ht="12">
      <c r="B9" s="56" t="s">
        <v>53</v>
      </c>
      <c r="E9" s="30"/>
      <c r="F9" s="57"/>
      <c r="G9" s="58"/>
      <c r="K9" s="59"/>
    </row>
    <row r="10" spans="1:11" s="55" customFormat="1" ht="12">
      <c r="B10" s="56"/>
      <c r="E10" s="60"/>
      <c r="F10" s="57"/>
      <c r="G10" s="58"/>
      <c r="K10" s="59"/>
    </row>
    <row r="11" spans="1:11" s="40" customFormat="1">
      <c r="A11" s="36"/>
      <c r="B11" s="35" t="s">
        <v>54</v>
      </c>
      <c r="C11" s="35"/>
      <c r="D11" s="35"/>
      <c r="E11" s="37"/>
      <c r="F11" s="38"/>
      <c r="G11" s="39"/>
      <c r="H11" s="35"/>
      <c r="I11" s="35"/>
      <c r="J11" s="35"/>
      <c r="K11" s="38"/>
    </row>
    <row r="12" spans="1:11" s="62" customFormat="1">
      <c r="A12" s="61">
        <v>1</v>
      </c>
      <c r="B12" s="62" t="s">
        <v>55</v>
      </c>
      <c r="E12" s="63">
        <v>0</v>
      </c>
      <c r="F12" s="64"/>
      <c r="G12" s="65"/>
      <c r="H12" s="66"/>
      <c r="K12" s="64"/>
    </row>
    <row r="13" spans="1:11" s="67" customFormat="1" ht="12">
      <c r="A13" s="61">
        <v>2</v>
      </c>
      <c r="B13" s="67" t="s">
        <v>56</v>
      </c>
      <c r="E13" s="68">
        <v>0</v>
      </c>
      <c r="F13" s="69"/>
      <c r="G13" s="70"/>
      <c r="K13" s="69"/>
    </row>
    <row r="14" spans="1:11" s="67" customFormat="1" ht="12">
      <c r="A14" s="61">
        <v>3</v>
      </c>
      <c r="B14" s="67" t="s">
        <v>57</v>
      </c>
      <c r="E14" s="71">
        <v>0</v>
      </c>
      <c r="F14" s="69"/>
      <c r="G14" s="70"/>
      <c r="K14" s="69"/>
    </row>
    <row r="15" spans="1:11" s="67" customFormat="1" ht="12">
      <c r="A15" s="61">
        <v>4</v>
      </c>
      <c r="B15" s="67" t="s">
        <v>58</v>
      </c>
      <c r="E15" s="37">
        <f t="shared" ref="E15" si="0">SUM(E12:E14)</f>
        <v>0</v>
      </c>
      <c r="F15" s="72"/>
      <c r="G15" s="70"/>
      <c r="K15" s="72"/>
    </row>
    <row r="16" spans="1:11" s="67" customFormat="1" ht="12">
      <c r="A16" s="61">
        <v>5</v>
      </c>
      <c r="B16" s="67" t="s">
        <v>59</v>
      </c>
      <c r="E16" s="71">
        <v>0</v>
      </c>
      <c r="F16" s="69"/>
      <c r="G16" s="70"/>
      <c r="K16" s="69"/>
    </row>
    <row r="17" spans="1:11" s="67" customFormat="1" ht="12">
      <c r="A17" s="61">
        <v>6</v>
      </c>
      <c r="B17" s="67" t="s">
        <v>60</v>
      </c>
      <c r="E17" s="37">
        <f t="shared" ref="E17" si="1">SUM(E15:E16)</f>
        <v>0</v>
      </c>
      <c r="F17" s="72"/>
      <c r="G17" s="70"/>
      <c r="K17" s="72"/>
    </row>
    <row r="18" spans="1:11" s="67" customFormat="1" ht="12">
      <c r="A18" s="61"/>
      <c r="E18" s="37"/>
      <c r="F18" s="69"/>
      <c r="G18" s="70"/>
      <c r="K18" s="69"/>
    </row>
    <row r="19" spans="1:11" s="67" customFormat="1" ht="12">
      <c r="A19" s="61"/>
      <c r="B19" s="67" t="s">
        <v>61</v>
      </c>
      <c r="E19" s="37"/>
      <c r="F19" s="69"/>
      <c r="G19" s="70"/>
      <c r="K19" s="69"/>
    </row>
    <row r="20" spans="1:11" s="67" customFormat="1" ht="12">
      <c r="A20" s="61"/>
      <c r="B20" s="67" t="s">
        <v>62</v>
      </c>
      <c r="E20" s="37"/>
      <c r="F20" s="69"/>
      <c r="G20" s="70"/>
      <c r="K20" s="69"/>
    </row>
    <row r="21" spans="1:11" s="67" customFormat="1" ht="12">
      <c r="A21" s="61">
        <v>7</v>
      </c>
      <c r="C21" s="67" t="s">
        <v>63</v>
      </c>
      <c r="E21" s="68">
        <v>0</v>
      </c>
      <c r="F21" s="69"/>
      <c r="G21" s="70"/>
      <c r="K21" s="69"/>
    </row>
    <row r="22" spans="1:11" s="67" customFormat="1" ht="12">
      <c r="A22" s="61">
        <v>8</v>
      </c>
      <c r="C22" s="67" t="s">
        <v>64</v>
      </c>
      <c r="E22" s="68">
        <v>0</v>
      </c>
      <c r="F22" s="69"/>
      <c r="G22" s="70"/>
      <c r="K22" s="69"/>
    </row>
    <row r="23" spans="1:11" s="67" customFormat="1" ht="12">
      <c r="A23" s="61">
        <v>9</v>
      </c>
      <c r="C23" s="67" t="s">
        <v>65</v>
      </c>
      <c r="E23" s="68">
        <v>0</v>
      </c>
      <c r="F23" s="69"/>
      <c r="G23" s="70"/>
      <c r="K23" s="69"/>
    </row>
    <row r="24" spans="1:11" s="67" customFormat="1" ht="12">
      <c r="A24" s="61">
        <v>10</v>
      </c>
      <c r="C24" s="73" t="s">
        <v>66</v>
      </c>
      <c r="D24" s="73"/>
      <c r="E24" s="68">
        <v>0</v>
      </c>
      <c r="F24" s="69"/>
      <c r="G24" s="70"/>
      <c r="K24" s="69"/>
    </row>
    <row r="25" spans="1:11" s="67" customFormat="1" ht="12">
      <c r="A25" s="61">
        <v>11</v>
      </c>
      <c r="C25" s="67" t="s">
        <v>67</v>
      </c>
      <c r="E25" s="71">
        <v>0</v>
      </c>
      <c r="F25" s="69"/>
      <c r="G25" s="70"/>
      <c r="K25" s="69"/>
    </row>
    <row r="26" spans="1:11" s="67" customFormat="1" ht="12">
      <c r="A26" s="61">
        <v>12</v>
      </c>
      <c r="B26" s="67" t="s">
        <v>68</v>
      </c>
      <c r="E26" s="37">
        <f t="shared" ref="E26" si="2">SUM(E21:E25)</f>
        <v>0</v>
      </c>
      <c r="F26" s="72"/>
      <c r="G26" s="70"/>
      <c r="K26" s="72"/>
    </row>
    <row r="27" spans="1:11" s="67" customFormat="1" ht="12">
      <c r="A27" s="61"/>
      <c r="E27" s="37"/>
      <c r="F27" s="69"/>
      <c r="G27" s="70"/>
      <c r="K27" s="69"/>
    </row>
    <row r="28" spans="1:11" s="67" customFormat="1" ht="12">
      <c r="A28" s="61"/>
      <c r="B28" s="67" t="s">
        <v>69</v>
      </c>
      <c r="E28" s="37"/>
      <c r="F28" s="69"/>
      <c r="G28" s="70"/>
      <c r="K28" s="69"/>
    </row>
    <row r="29" spans="1:11" s="67" customFormat="1" ht="12">
      <c r="A29" s="61">
        <v>13</v>
      </c>
      <c r="C29" s="67" t="s">
        <v>63</v>
      </c>
      <c r="E29" s="68">
        <v>0</v>
      </c>
      <c r="F29" s="69"/>
      <c r="G29" s="70"/>
      <c r="K29" s="69"/>
    </row>
    <row r="30" spans="1:11" s="67" customFormat="1" ht="12">
      <c r="A30" s="61">
        <v>14</v>
      </c>
      <c r="C30" s="67" t="s">
        <v>40</v>
      </c>
      <c r="E30" s="31">
        <f>-Disallowance!J21</f>
        <v>0</v>
      </c>
      <c r="F30" s="69"/>
      <c r="G30" s="70"/>
      <c r="K30" s="69"/>
    </row>
    <row r="31" spans="1:11" s="67" customFormat="1" ht="12">
      <c r="A31" s="61">
        <v>15</v>
      </c>
      <c r="C31" s="67" t="s">
        <v>67</v>
      </c>
      <c r="E31" s="32">
        <f>-Disallowance!J22</f>
        <v>0</v>
      </c>
      <c r="F31" s="69"/>
      <c r="G31" s="70"/>
      <c r="K31" s="69"/>
    </row>
    <row r="32" spans="1:11" s="67" customFormat="1" ht="12">
      <c r="A32" s="61">
        <v>16</v>
      </c>
      <c r="B32" s="67" t="s">
        <v>70</v>
      </c>
      <c r="E32" s="37">
        <f>SUM(E29:E31)</f>
        <v>0</v>
      </c>
      <c r="F32" s="72"/>
      <c r="G32" s="70"/>
      <c r="K32" s="72"/>
    </row>
    <row r="33" spans="1:11" s="67" customFormat="1" ht="12">
      <c r="E33" s="37"/>
      <c r="F33" s="69"/>
      <c r="G33" s="70"/>
      <c r="K33" s="69"/>
    </row>
    <row r="34" spans="1:11" s="67" customFormat="1" ht="12">
      <c r="A34" s="61">
        <v>17</v>
      </c>
      <c r="B34" s="67" t="s">
        <v>71</v>
      </c>
      <c r="E34" s="68">
        <v>0</v>
      </c>
      <c r="F34" s="69"/>
      <c r="G34" s="74"/>
      <c r="H34" s="75"/>
      <c r="K34" s="69"/>
    </row>
    <row r="35" spans="1:11" s="67" customFormat="1" ht="12">
      <c r="A35" s="61">
        <v>18</v>
      </c>
      <c r="B35" s="67" t="s">
        <v>72</v>
      </c>
      <c r="E35" s="68">
        <v>0</v>
      </c>
      <c r="F35" s="69"/>
      <c r="G35" s="70"/>
      <c r="K35" s="69"/>
    </row>
    <row r="36" spans="1:11" s="67" customFormat="1" ht="12">
      <c r="A36" s="61">
        <v>19</v>
      </c>
      <c r="B36" s="67" t="s">
        <v>73</v>
      </c>
      <c r="E36" s="68">
        <v>0</v>
      </c>
      <c r="F36" s="69"/>
      <c r="G36" s="70"/>
      <c r="K36" s="69"/>
    </row>
    <row r="37" spans="1:11" s="67" customFormat="1" ht="12">
      <c r="A37" s="61"/>
      <c r="E37" s="68"/>
      <c r="F37" s="69"/>
      <c r="G37" s="70"/>
      <c r="K37" s="69"/>
    </row>
    <row r="38" spans="1:11" s="67" customFormat="1" ht="12">
      <c r="B38" s="67" t="s">
        <v>74</v>
      </c>
      <c r="E38" s="68"/>
      <c r="F38" s="69"/>
      <c r="G38" s="70"/>
      <c r="K38" s="69"/>
    </row>
    <row r="39" spans="1:11" s="67" customFormat="1" ht="12">
      <c r="A39" s="61">
        <v>20</v>
      </c>
      <c r="C39" s="67" t="s">
        <v>63</v>
      </c>
      <c r="E39" s="68">
        <v>0</v>
      </c>
      <c r="F39" s="69"/>
      <c r="G39" s="70"/>
      <c r="K39" s="69"/>
    </row>
    <row r="40" spans="1:11" s="67" customFormat="1" ht="12">
      <c r="A40" s="61">
        <v>21</v>
      </c>
      <c r="C40" s="67" t="s">
        <v>40</v>
      </c>
      <c r="E40" s="68">
        <v>0</v>
      </c>
      <c r="F40" s="69"/>
      <c r="G40" s="70"/>
      <c r="K40" s="69"/>
    </row>
    <row r="41" spans="1:11" s="67" customFormat="1" ht="12">
      <c r="A41" s="76">
        <v>22</v>
      </c>
      <c r="C41" s="67" t="s">
        <v>67</v>
      </c>
      <c r="E41" s="71">
        <v>0</v>
      </c>
      <c r="F41" s="69"/>
      <c r="G41" s="70"/>
      <c r="K41" s="69"/>
    </row>
    <row r="42" spans="1:11" s="67" customFormat="1" ht="12">
      <c r="A42" s="61">
        <v>23</v>
      </c>
      <c r="B42" s="67" t="s">
        <v>75</v>
      </c>
      <c r="E42" s="77">
        <f t="shared" ref="E42" si="3">SUM(E39:E41)</f>
        <v>0</v>
      </c>
      <c r="F42" s="72"/>
      <c r="G42" s="70"/>
      <c r="K42" s="72"/>
    </row>
    <row r="43" spans="1:11" s="67" customFormat="1" ht="18" customHeight="1">
      <c r="A43" s="61">
        <v>24</v>
      </c>
      <c r="B43" s="67" t="s">
        <v>76</v>
      </c>
      <c r="E43" s="77">
        <f t="shared" ref="E43" si="4">E42+E36+E35+E34+E32+E26</f>
        <v>0</v>
      </c>
      <c r="F43" s="72"/>
      <c r="G43" s="70"/>
      <c r="K43" s="72"/>
    </row>
    <row r="44" spans="1:11" s="67" customFormat="1" ht="12">
      <c r="E44" s="37"/>
      <c r="F44" s="72"/>
      <c r="G44" s="70"/>
      <c r="K44" s="72"/>
    </row>
    <row r="45" spans="1:11" s="67" customFormat="1" ht="12">
      <c r="A45" s="61">
        <v>25</v>
      </c>
      <c r="B45" s="67" t="s">
        <v>77</v>
      </c>
      <c r="E45" s="37">
        <f t="shared" ref="E45" si="5">E17-E43</f>
        <v>0</v>
      </c>
      <c r="F45" s="72"/>
      <c r="G45" s="70"/>
      <c r="K45" s="72"/>
    </row>
    <row r="46" spans="1:11" s="67" customFormat="1" ht="12">
      <c r="A46" s="61"/>
      <c r="E46" s="37"/>
      <c r="F46" s="69"/>
      <c r="G46" s="70"/>
      <c r="K46" s="69"/>
    </row>
    <row r="47" spans="1:11" s="67" customFormat="1" ht="12">
      <c r="A47" s="78"/>
      <c r="B47" s="67" t="s">
        <v>78</v>
      </c>
      <c r="E47" s="37"/>
      <c r="F47" s="69"/>
      <c r="G47" s="70"/>
      <c r="K47" s="69"/>
    </row>
    <row r="48" spans="1:11" s="67" customFormat="1" ht="12">
      <c r="A48" s="76">
        <v>26</v>
      </c>
      <c r="B48" s="67" t="s">
        <v>79</v>
      </c>
      <c r="D48" s="79"/>
      <c r="E48" s="80">
        <f t="shared" ref="E48" si="6">E45*0.35</f>
        <v>0</v>
      </c>
      <c r="F48" s="69"/>
      <c r="G48" s="70"/>
      <c r="I48" s="62"/>
      <c r="K48" s="69"/>
    </row>
    <row r="49" spans="1:11" s="73" customFormat="1" ht="12">
      <c r="A49" s="61">
        <v>27</v>
      </c>
      <c r="B49" s="73" t="s">
        <v>41</v>
      </c>
      <c r="E49" s="33">
        <f>Disallowance!J28-Disallowance!I28</f>
        <v>29.713136949582747</v>
      </c>
      <c r="F49" s="69"/>
      <c r="G49" s="72"/>
      <c r="I49" s="81"/>
      <c r="K49" s="69"/>
    </row>
    <row r="50" spans="1:11" s="67" customFormat="1" ht="12">
      <c r="A50" s="61">
        <v>28</v>
      </c>
      <c r="B50" s="67" t="s">
        <v>80</v>
      </c>
      <c r="E50" s="68">
        <v>0</v>
      </c>
      <c r="F50" s="69"/>
      <c r="G50" s="70"/>
      <c r="I50" s="35"/>
      <c r="K50" s="69"/>
    </row>
    <row r="51" spans="1:11" s="67" customFormat="1" ht="12">
      <c r="A51" s="78">
        <v>29</v>
      </c>
      <c r="B51" s="67" t="s">
        <v>81</v>
      </c>
      <c r="E51" s="71">
        <v>0</v>
      </c>
      <c r="F51" s="69"/>
      <c r="G51" s="70"/>
      <c r="I51" s="35"/>
      <c r="K51" s="69"/>
    </row>
    <row r="52" spans="1:11" s="40" customFormat="1">
      <c r="A52" s="36"/>
      <c r="B52" s="35"/>
      <c r="C52" s="35"/>
      <c r="D52" s="35"/>
      <c r="E52" s="37"/>
      <c r="F52" s="38"/>
      <c r="G52" s="39"/>
      <c r="H52" s="35"/>
      <c r="I52" s="35"/>
      <c r="J52" s="35"/>
      <c r="K52" s="38"/>
    </row>
    <row r="53" spans="1:11" s="62" customFormat="1" thickBot="1">
      <c r="A53" s="82">
        <v>30</v>
      </c>
      <c r="B53" s="62" t="s">
        <v>82</v>
      </c>
      <c r="E53" s="83">
        <f t="shared" ref="E53" si="7">E45-SUM(E48:E51)</f>
        <v>-29.713136949582747</v>
      </c>
      <c r="F53" s="84"/>
      <c r="G53" s="85"/>
      <c r="I53" s="35"/>
      <c r="K53" s="84"/>
    </row>
    <row r="54" spans="1:11" s="40" customFormat="1" ht="13.5" thickTop="1">
      <c r="A54" s="82"/>
      <c r="B54" s="35"/>
      <c r="C54" s="35"/>
      <c r="D54" s="35"/>
      <c r="E54" s="37"/>
      <c r="F54" s="38"/>
      <c r="G54" s="39"/>
      <c r="H54" s="35"/>
      <c r="I54" s="35"/>
      <c r="J54" s="35"/>
      <c r="K54" s="38"/>
    </row>
    <row r="55" spans="1:11" s="40" customFormat="1">
      <c r="A55" s="82"/>
      <c r="B55" s="35" t="s">
        <v>83</v>
      </c>
      <c r="C55" s="35"/>
      <c r="D55" s="35"/>
      <c r="E55" s="37"/>
      <c r="F55" s="38"/>
      <c r="G55" s="39"/>
      <c r="H55" s="35"/>
      <c r="I55" s="35"/>
      <c r="J55" s="35"/>
      <c r="K55" s="38"/>
    </row>
    <row r="56" spans="1:11" s="40" customFormat="1">
      <c r="A56" s="36"/>
      <c r="B56" s="35" t="s">
        <v>84</v>
      </c>
      <c r="C56" s="35"/>
      <c r="D56" s="35"/>
      <c r="E56" s="37"/>
      <c r="F56" s="38"/>
      <c r="G56" s="39"/>
      <c r="H56" s="35"/>
      <c r="I56" s="35"/>
      <c r="J56" s="35"/>
      <c r="K56" s="38"/>
    </row>
    <row r="57" spans="1:11" s="62" customFormat="1" ht="12">
      <c r="A57" s="86">
        <v>31</v>
      </c>
      <c r="C57" s="62" t="s">
        <v>85</v>
      </c>
      <c r="E57" s="87">
        <v>0</v>
      </c>
      <c r="F57" s="88"/>
      <c r="G57" s="85"/>
      <c r="I57" s="35"/>
      <c r="K57" s="88"/>
    </row>
    <row r="58" spans="1:11" s="67" customFormat="1" ht="12">
      <c r="A58" s="82">
        <v>32</v>
      </c>
      <c r="C58" s="67" t="s">
        <v>86</v>
      </c>
      <c r="E58" s="68">
        <v>0</v>
      </c>
      <c r="F58" s="69"/>
      <c r="G58" s="70"/>
      <c r="I58" s="35"/>
      <c r="K58" s="69"/>
    </row>
    <row r="59" spans="1:11" s="67" customFormat="1" ht="12">
      <c r="A59" s="82">
        <v>33</v>
      </c>
      <c r="C59" s="67" t="s">
        <v>87</v>
      </c>
      <c r="E59" s="68">
        <v>0</v>
      </c>
      <c r="F59" s="69"/>
      <c r="G59" s="70"/>
      <c r="I59" s="35"/>
      <c r="K59" s="69"/>
    </row>
    <row r="60" spans="1:11" s="67" customFormat="1" ht="12">
      <c r="A60" s="82">
        <v>34</v>
      </c>
      <c r="C60" s="67" t="s">
        <v>69</v>
      </c>
      <c r="E60" s="31">
        <f>-Disallowance!J12</f>
        <v>-4165.3680880503143</v>
      </c>
      <c r="F60" s="69"/>
      <c r="G60" s="70"/>
      <c r="I60" s="35"/>
      <c r="K60" s="69"/>
    </row>
    <row r="61" spans="1:11" s="67" customFormat="1" ht="12">
      <c r="A61" s="82">
        <v>35</v>
      </c>
      <c r="C61" s="67" t="s">
        <v>88</v>
      </c>
      <c r="E61" s="71">
        <v>0</v>
      </c>
      <c r="F61" s="69"/>
      <c r="G61" s="70"/>
      <c r="I61" s="35"/>
      <c r="K61" s="69"/>
    </row>
    <row r="62" spans="1:11" s="67" customFormat="1" ht="12">
      <c r="A62" s="82">
        <v>36</v>
      </c>
      <c r="B62" s="67" t="s">
        <v>89</v>
      </c>
      <c r="E62" s="37">
        <f t="shared" ref="E62" si="8">SUM(E57:E61)</f>
        <v>-4165.3680880503143</v>
      </c>
      <c r="F62" s="72"/>
      <c r="G62" s="70"/>
      <c r="I62" s="35"/>
      <c r="K62" s="72"/>
    </row>
    <row r="63" spans="1:11" s="67" customFormat="1" ht="18" customHeight="1">
      <c r="A63" s="82"/>
      <c r="B63" s="67" t="s">
        <v>42</v>
      </c>
      <c r="E63" s="68"/>
      <c r="F63" s="69"/>
      <c r="G63" s="70"/>
      <c r="I63" s="35"/>
      <c r="K63" s="69"/>
    </row>
    <row r="64" spans="1:11" s="67" customFormat="1" ht="12">
      <c r="A64" s="82">
        <v>37</v>
      </c>
      <c r="C64" s="62" t="s">
        <v>85</v>
      </c>
      <c r="E64" s="68">
        <v>0</v>
      </c>
      <c r="F64" s="69"/>
      <c r="G64" s="70"/>
      <c r="I64" s="35"/>
      <c r="K64" s="69"/>
    </row>
    <row r="65" spans="1:11" s="67" customFormat="1" ht="12">
      <c r="A65" s="82">
        <v>38</v>
      </c>
      <c r="C65" s="67" t="s">
        <v>86</v>
      </c>
      <c r="E65" s="68">
        <v>0</v>
      </c>
      <c r="F65" s="69"/>
      <c r="G65" s="70"/>
      <c r="I65" s="35"/>
      <c r="K65" s="69"/>
    </row>
    <row r="66" spans="1:11" s="67" customFormat="1" ht="12">
      <c r="A66" s="82">
        <v>39</v>
      </c>
      <c r="C66" s="67" t="s">
        <v>87</v>
      </c>
      <c r="E66" s="68">
        <v>0</v>
      </c>
      <c r="F66" s="69"/>
      <c r="G66" s="70"/>
      <c r="I66" s="35"/>
      <c r="K66" s="69"/>
    </row>
    <row r="67" spans="1:11" s="67" customFormat="1" ht="12">
      <c r="A67" s="82">
        <v>40</v>
      </c>
      <c r="C67" s="67" t="s">
        <v>69</v>
      </c>
      <c r="E67" s="31">
        <f>+Disallowance!J13</f>
        <v>-507.77941063207544</v>
      </c>
      <c r="F67" s="69"/>
      <c r="G67" s="70"/>
      <c r="I67" s="35"/>
      <c r="K67" s="69"/>
    </row>
    <row r="68" spans="1:11" s="67" customFormat="1" ht="12">
      <c r="A68" s="82">
        <v>41</v>
      </c>
      <c r="C68" s="67" t="s">
        <v>88</v>
      </c>
      <c r="E68" s="68">
        <v>0</v>
      </c>
      <c r="F68" s="69"/>
      <c r="G68" s="70"/>
      <c r="I68" s="35"/>
      <c r="K68" s="69"/>
    </row>
    <row r="69" spans="1:11" s="67" customFormat="1" ht="12">
      <c r="A69" s="82">
        <v>42</v>
      </c>
      <c r="B69" s="67" t="s">
        <v>90</v>
      </c>
      <c r="E69" s="89">
        <f>SUM(E64:E68)</f>
        <v>-507.77941063207544</v>
      </c>
      <c r="F69" s="69"/>
      <c r="G69" s="70"/>
      <c r="I69" s="35"/>
      <c r="K69" s="69"/>
    </row>
    <row r="70" spans="1:11" s="67" customFormat="1" ht="12">
      <c r="A70" s="82">
        <v>43</v>
      </c>
      <c r="B70" s="67" t="s">
        <v>91</v>
      </c>
      <c r="E70" s="89">
        <f t="shared" ref="E70" si="9">E62-E69</f>
        <v>-3657.5886774182391</v>
      </c>
      <c r="F70" s="69"/>
      <c r="G70" s="70"/>
      <c r="I70" s="35"/>
      <c r="K70" s="69"/>
    </row>
    <row r="71" spans="1:11" s="67" customFormat="1" ht="6.75" customHeight="1">
      <c r="A71" s="82"/>
      <c r="E71" s="90"/>
      <c r="F71" s="69"/>
      <c r="G71" s="70"/>
      <c r="I71" s="35"/>
      <c r="K71" s="69"/>
    </row>
    <row r="72" spans="1:11" s="67" customFormat="1" ht="12">
      <c r="A72" s="78">
        <v>44</v>
      </c>
      <c r="B72" s="67" t="s">
        <v>92</v>
      </c>
      <c r="E72" s="32">
        <f>-Disallowance!J14</f>
        <v>-27.322708716619477</v>
      </c>
      <c r="F72" s="69"/>
      <c r="G72" s="70"/>
      <c r="I72" s="35"/>
      <c r="K72" s="69"/>
    </row>
    <row r="73" spans="1:11" s="67" customFormat="1" ht="12">
      <c r="A73" s="78">
        <v>45</v>
      </c>
      <c r="C73" s="67" t="s">
        <v>43</v>
      </c>
      <c r="E73" s="90">
        <f>SUM(E70:E72)</f>
        <v>-3684.9113861348587</v>
      </c>
      <c r="F73" s="69"/>
      <c r="G73" s="70"/>
      <c r="I73" s="35"/>
      <c r="K73" s="69"/>
    </row>
    <row r="74" spans="1:11" s="67" customFormat="1" ht="12">
      <c r="A74" s="82">
        <v>46</v>
      </c>
      <c r="B74" s="67" t="s">
        <v>93</v>
      </c>
      <c r="E74" s="68">
        <v>0</v>
      </c>
      <c r="F74" s="69"/>
      <c r="G74" s="70"/>
      <c r="I74" s="35"/>
      <c r="K74" s="69"/>
    </row>
    <row r="75" spans="1:11" s="67" customFormat="1" ht="12">
      <c r="A75" s="82">
        <v>47</v>
      </c>
      <c r="B75" s="67" t="s">
        <v>44</v>
      </c>
      <c r="E75" s="71">
        <v>0</v>
      </c>
      <c r="F75" s="69"/>
      <c r="G75" s="70"/>
      <c r="I75" s="35"/>
      <c r="K75" s="69"/>
    </row>
    <row r="76" spans="1:11" s="67" customFormat="1" ht="12">
      <c r="A76" s="78"/>
      <c r="E76" s="37"/>
      <c r="F76" s="72"/>
      <c r="G76" s="70"/>
      <c r="I76" s="35"/>
      <c r="K76" s="72"/>
    </row>
    <row r="77" spans="1:11" s="62" customFormat="1" thickBot="1">
      <c r="A77" s="61">
        <v>48</v>
      </c>
      <c r="B77" s="62" t="s">
        <v>94</v>
      </c>
      <c r="E77" s="83">
        <f t="shared" ref="E77" si="10">SUM(E73:E75)</f>
        <v>-3684.9113861348587</v>
      </c>
      <c r="F77" s="84"/>
      <c r="G77" s="85"/>
      <c r="I77" s="35"/>
      <c r="K77" s="84"/>
    </row>
    <row r="78" spans="1:11" s="40" customFormat="1" ht="18" customHeight="1" thickTop="1">
      <c r="A78" s="61">
        <v>49</v>
      </c>
      <c r="B78" s="35" t="s">
        <v>95</v>
      </c>
      <c r="C78" s="35"/>
      <c r="D78" s="35"/>
      <c r="E78" s="37"/>
      <c r="F78" s="38"/>
      <c r="G78" s="39"/>
      <c r="H78" s="35"/>
      <c r="I78" s="35"/>
      <c r="J78" s="35"/>
      <c r="K78" s="38"/>
    </row>
  </sheetData>
  <pageMargins left="1" right="0.51" top="0.75" bottom="0.5" header="0.5" footer="0.3"/>
  <pageSetup scale="75" firstPageNumber="4" orientation="portrait" r:id="rId1"/>
  <headerFooter alignWithMargins="0">
    <oddHeader xml:space="preserve">&amp;R&amp;"Times New Roman,Regular"&amp;12Exhibit No. ____(KHB-8)
Page &amp;P </oddHeader>
    <oddFooter>&amp;L&amp;"Times New Roman,Regular"&amp;12&amp;F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44"/>
  <sheetViews>
    <sheetView workbookViewId="0">
      <selection activeCell="E69" sqref="E69"/>
    </sheetView>
  </sheetViews>
  <sheetFormatPr defaultRowHeight="15"/>
  <cols>
    <col min="1" max="1" width="28.5703125" customWidth="1"/>
    <col min="3" max="3" width="10.85546875" customWidth="1"/>
    <col min="4" max="4" width="15.7109375" customWidth="1"/>
    <col min="5" max="5" width="14.5703125" bestFit="1" customWidth="1"/>
    <col min="6" max="7" width="16.140625" customWidth="1"/>
    <col min="8" max="8" width="5.5703125" customWidth="1"/>
    <col min="9" max="9" width="19.85546875" customWidth="1"/>
    <col min="10" max="10" width="16.42578125" customWidth="1"/>
    <col min="11" max="11" width="16.85546875" customWidth="1"/>
    <col min="12" max="12" width="19.28515625" bestFit="1" customWidth="1"/>
    <col min="13" max="13" width="12.7109375" bestFit="1" customWidth="1"/>
    <col min="14" max="14" width="13.140625" customWidth="1"/>
  </cols>
  <sheetData>
    <row r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>
      <c r="A2" s="8" t="s">
        <v>1</v>
      </c>
      <c r="B2" s="8"/>
      <c r="C2" s="8"/>
      <c r="D2" s="8"/>
      <c r="E2" s="8"/>
      <c r="F2" s="8"/>
      <c r="G2" s="8"/>
      <c r="H2" s="8"/>
      <c r="I2" s="10" t="s">
        <v>46</v>
      </c>
      <c r="J2" s="8"/>
      <c r="K2" s="8"/>
      <c r="L2" s="8"/>
      <c r="M2" s="8"/>
      <c r="N2" s="8"/>
    </row>
    <row r="3" spans="1:14">
      <c r="A3" s="8" t="s">
        <v>35</v>
      </c>
      <c r="B3" s="8"/>
      <c r="C3" s="8"/>
      <c r="D3" s="8"/>
      <c r="E3" s="8"/>
      <c r="F3" s="8"/>
      <c r="G3" s="8"/>
      <c r="H3" s="8"/>
      <c r="I3" s="9" t="s">
        <v>26</v>
      </c>
      <c r="J3" s="9" t="s">
        <v>28</v>
      </c>
      <c r="K3" s="9" t="s">
        <v>30</v>
      </c>
      <c r="L3" s="8"/>
      <c r="M3" s="8"/>
      <c r="N3" s="8"/>
    </row>
    <row r="4" spans="1:14">
      <c r="A4" s="8"/>
      <c r="B4" s="8"/>
      <c r="C4" s="8"/>
      <c r="D4" s="8"/>
      <c r="E4" s="8"/>
      <c r="F4" s="8"/>
      <c r="G4" s="8"/>
      <c r="H4" s="8"/>
      <c r="I4" s="9" t="s">
        <v>27</v>
      </c>
      <c r="J4" s="9" t="s">
        <v>27</v>
      </c>
      <c r="K4" s="9" t="s">
        <v>29</v>
      </c>
      <c r="L4" s="8"/>
      <c r="M4" s="8"/>
      <c r="N4" s="8"/>
    </row>
    <row r="5" spans="1:14">
      <c r="A5" s="23" t="s">
        <v>36</v>
      </c>
      <c r="B5" s="8"/>
      <c r="C5" s="8"/>
      <c r="D5" s="8"/>
      <c r="E5" s="8"/>
      <c r="F5" s="8"/>
      <c r="G5" s="8"/>
      <c r="H5" s="8"/>
      <c r="I5" s="4">
        <v>159</v>
      </c>
      <c r="J5" s="4">
        <v>100</v>
      </c>
      <c r="K5" s="21">
        <f>+J5/I5</f>
        <v>0.62893081761006286</v>
      </c>
    </row>
    <row r="6" spans="1:14">
      <c r="A6" s="8"/>
      <c r="B6" s="8"/>
      <c r="C6" s="8"/>
      <c r="D6" s="8"/>
      <c r="E6" s="8"/>
      <c r="F6" s="8"/>
      <c r="G6" s="8"/>
      <c r="H6" s="8"/>
      <c r="I6" s="8"/>
      <c r="J6" s="8"/>
      <c r="K6" s="22"/>
    </row>
    <row r="7" spans="1:14" ht="30">
      <c r="A7" s="8"/>
      <c r="B7" s="8"/>
      <c r="C7" s="8"/>
      <c r="D7" s="11" t="s">
        <v>21</v>
      </c>
      <c r="E7" s="11" t="s">
        <v>21</v>
      </c>
      <c r="F7" s="11" t="s">
        <v>21</v>
      </c>
      <c r="G7" s="11" t="s">
        <v>33</v>
      </c>
      <c r="H7" s="11"/>
      <c r="I7" s="11"/>
      <c r="J7" s="8"/>
      <c r="K7" s="8"/>
    </row>
    <row r="8" spans="1:14">
      <c r="A8" s="8"/>
      <c r="B8" s="8"/>
      <c r="C8" s="8"/>
      <c r="D8" s="7" t="s">
        <v>33</v>
      </c>
      <c r="E8" s="7" t="s">
        <v>24</v>
      </c>
      <c r="F8" s="7" t="s">
        <v>32</v>
      </c>
      <c r="G8" s="7">
        <v>2013</v>
      </c>
      <c r="H8" s="7"/>
      <c r="I8" s="24">
        <v>2011</v>
      </c>
      <c r="J8" s="25">
        <v>2013</v>
      </c>
    </row>
    <row r="9" spans="1:14">
      <c r="A9" s="8"/>
      <c r="B9" s="8"/>
      <c r="C9" s="2" t="s">
        <v>16</v>
      </c>
      <c r="D9" s="2">
        <v>2011</v>
      </c>
      <c r="E9" s="2">
        <v>2012</v>
      </c>
      <c r="F9" s="2">
        <v>2013</v>
      </c>
      <c r="G9" s="2"/>
      <c r="H9" s="12"/>
      <c r="I9" s="10" t="s">
        <v>46</v>
      </c>
      <c r="J9" s="10" t="s">
        <v>46</v>
      </c>
      <c r="M9" s="8"/>
      <c r="N9" s="8"/>
    </row>
    <row r="10" spans="1:14">
      <c r="A10" s="8" t="s">
        <v>7</v>
      </c>
      <c r="B10" s="8"/>
      <c r="C10" s="8"/>
      <c r="D10" s="1"/>
      <c r="E10" s="1" t="s">
        <v>34</v>
      </c>
      <c r="F10" s="1" t="s">
        <v>34</v>
      </c>
      <c r="G10" s="1"/>
      <c r="H10" s="1"/>
      <c r="I10" s="9" t="s">
        <v>31</v>
      </c>
      <c r="J10" s="9" t="s">
        <v>31</v>
      </c>
      <c r="M10" s="8"/>
      <c r="N10" s="8"/>
    </row>
    <row r="11" spans="1:14">
      <c r="A11" s="8" t="s">
        <v>17</v>
      </c>
      <c r="B11" s="8"/>
      <c r="C11" s="8"/>
      <c r="D11" s="1"/>
      <c r="E11" s="1"/>
      <c r="F11" s="1"/>
      <c r="G11" s="1"/>
      <c r="H11" s="1"/>
      <c r="I11" s="8"/>
      <c r="J11" s="1"/>
      <c r="M11" s="8"/>
      <c r="N11" s="8"/>
    </row>
    <row r="12" spans="1:14">
      <c r="A12" s="8" t="s">
        <v>2</v>
      </c>
      <c r="B12" s="8"/>
      <c r="C12" s="8"/>
      <c r="D12" s="4">
        <v>2413907</v>
      </c>
      <c r="E12" s="4">
        <v>11127814</v>
      </c>
      <c r="F12" s="4">
        <v>11322814</v>
      </c>
      <c r="G12" s="4">
        <f>(E12+F12)/2</f>
        <v>11225314</v>
      </c>
      <c r="H12" s="4"/>
      <c r="I12" s="4">
        <f>+D12*(1-$K$5)/1000</f>
        <v>895.726496855346</v>
      </c>
      <c r="J12" s="4">
        <f>+G12*(1-$K$5)/1000</f>
        <v>4165.3680880503143</v>
      </c>
      <c r="M12" s="8"/>
      <c r="N12" s="8"/>
    </row>
    <row r="13" spans="1:14">
      <c r="A13" s="8" t="s">
        <v>3</v>
      </c>
      <c r="B13" s="8"/>
      <c r="C13" s="8"/>
      <c r="D13" s="4">
        <v>-238252.62089999998</v>
      </c>
      <c r="E13" s="4">
        <v>-1040895.4835999999</v>
      </c>
      <c r="F13" s="4">
        <v>-1695949.4753999999</v>
      </c>
      <c r="G13" s="4">
        <f>(E13+F13)/2</f>
        <v>-1368422.4794999999</v>
      </c>
      <c r="H13" s="4"/>
      <c r="I13" s="4">
        <f>+D13*(1-$K$5)/1000</f>
        <v>-88.408205239622632</v>
      </c>
      <c r="J13" s="4">
        <f>+G13*(1-$K$5)/1000</f>
        <v>-507.77941063207544</v>
      </c>
      <c r="M13" s="8"/>
      <c r="N13" s="8"/>
    </row>
    <row r="14" spans="1:14">
      <c r="A14" s="8" t="s">
        <v>4</v>
      </c>
      <c r="B14" s="8"/>
      <c r="C14" s="13"/>
      <c r="D14" s="4">
        <v>51705.887939999986</v>
      </c>
      <c r="E14" s="4">
        <v>96278.898078999948</v>
      </c>
      <c r="F14" s="4">
        <v>50985.870935999934</v>
      </c>
      <c r="G14" s="4">
        <f>(E14+F14)/2</f>
        <v>73632.384507499941</v>
      </c>
      <c r="H14" s="4"/>
      <c r="I14" s="4">
        <f>+D14*(1-$K$5)/1000</f>
        <v>19.186461562641508</v>
      </c>
      <c r="J14" s="4">
        <f>+G14*(1-$K$5)/1000</f>
        <v>27.322708716619477</v>
      </c>
      <c r="M14" s="8"/>
      <c r="N14" s="8"/>
    </row>
    <row r="15" spans="1:14">
      <c r="A15" s="8" t="s">
        <v>14</v>
      </c>
      <c r="B15" s="8"/>
      <c r="C15" s="8"/>
      <c r="D15" s="14">
        <f t="shared" ref="D15:E15" si="0">SUM(D12:D14)</f>
        <v>2227360.2670399998</v>
      </c>
      <c r="E15" s="14">
        <f t="shared" si="0"/>
        <v>10183197.414479</v>
      </c>
      <c r="F15" s="14">
        <f t="shared" ref="F15:G15" si="1">SUM(F12:F14)</f>
        <v>9677850.3955359999</v>
      </c>
      <c r="G15" s="14">
        <f t="shared" si="1"/>
        <v>9930523.9050075002</v>
      </c>
      <c r="H15" s="14"/>
      <c r="I15" s="14">
        <f t="shared" ref="I15" si="2">SUM(I12:I14)</f>
        <v>826.50475317836492</v>
      </c>
      <c r="J15" s="14">
        <f t="shared" ref="J15" si="3">SUM(J12:J14)</f>
        <v>3684.9113861348587</v>
      </c>
      <c r="K15" s="3"/>
      <c r="M15" s="8"/>
      <c r="N15" s="8"/>
    </row>
    <row r="16" spans="1:14">
      <c r="A16" s="8" t="s">
        <v>25</v>
      </c>
      <c r="B16" s="8"/>
      <c r="C16" s="8">
        <v>7.22E-2</v>
      </c>
      <c r="D16" s="5">
        <f>D15*$C$16</f>
        <v>160815.41128028798</v>
      </c>
      <c r="E16" s="5">
        <f>E15*$C$16</f>
        <v>735226.85332538385</v>
      </c>
      <c r="F16" s="5">
        <f>F15*$C$16</f>
        <v>698740.79855769919</v>
      </c>
      <c r="G16" s="5">
        <f>G15*$C$16</f>
        <v>716983.82594154146</v>
      </c>
      <c r="H16" s="5"/>
      <c r="I16" s="5">
        <f>I15*$C$16</f>
        <v>59.673643179477949</v>
      </c>
      <c r="J16" s="5">
        <f>J15*$C$16</f>
        <v>266.05060207893678</v>
      </c>
      <c r="M16" s="8"/>
      <c r="N16" s="8"/>
    </row>
    <row r="17" spans="1:14">
      <c r="A17" s="8"/>
      <c r="B17" s="8"/>
      <c r="C17" s="8"/>
      <c r="D17" s="15"/>
      <c r="E17" s="15"/>
      <c r="F17" s="15"/>
      <c r="G17" s="15"/>
      <c r="H17" s="15"/>
      <c r="I17" s="8"/>
      <c r="J17" s="15"/>
      <c r="M17" s="8"/>
      <c r="N17" s="8"/>
    </row>
    <row r="18" spans="1:14">
      <c r="A18" s="8"/>
      <c r="B18" s="8"/>
      <c r="C18" s="8"/>
      <c r="D18" s="15"/>
      <c r="E18" s="15"/>
      <c r="F18" s="15"/>
      <c r="G18" s="15"/>
      <c r="H18" s="15"/>
      <c r="I18" s="8"/>
      <c r="J18" s="15"/>
      <c r="M18" s="8"/>
      <c r="N18" s="8"/>
    </row>
    <row r="19" spans="1:14">
      <c r="A19" s="8"/>
      <c r="B19" s="8"/>
      <c r="C19" s="8"/>
      <c r="D19" s="15"/>
      <c r="E19" s="15"/>
      <c r="F19" s="15"/>
      <c r="G19" s="15"/>
      <c r="H19" s="15"/>
      <c r="I19" s="8"/>
      <c r="J19" s="15"/>
      <c r="M19" s="8"/>
      <c r="N19" s="8"/>
    </row>
    <row r="20" spans="1:14">
      <c r="A20" s="8"/>
      <c r="B20" s="8"/>
      <c r="C20" s="8"/>
      <c r="D20" s="8"/>
      <c r="E20" s="8"/>
      <c r="F20" s="8"/>
      <c r="G20" s="8"/>
      <c r="H20" s="8"/>
      <c r="I20" s="8"/>
      <c r="J20" s="8"/>
      <c r="M20" s="8"/>
      <c r="N20" s="8"/>
    </row>
    <row r="21" spans="1:14">
      <c r="A21" s="8" t="s">
        <v>5</v>
      </c>
      <c r="B21" s="8"/>
      <c r="C21" s="8"/>
      <c r="D21" s="4">
        <v>476505.24179999996</v>
      </c>
      <c r="E21" s="4">
        <v>564390.24179999996</v>
      </c>
      <c r="F21" s="4">
        <v>655053.99179999996</v>
      </c>
      <c r="G21" s="4">
        <v>609722.11679999996</v>
      </c>
      <c r="H21" s="4"/>
      <c r="I21" s="4">
        <v>0</v>
      </c>
      <c r="J21" s="4">
        <v>0</v>
      </c>
      <c r="M21" s="8"/>
      <c r="N21" s="8"/>
    </row>
    <row r="22" spans="1:14">
      <c r="A22" s="13" t="s">
        <v>22</v>
      </c>
      <c r="B22" s="8"/>
      <c r="C22" s="13"/>
      <c r="D22" s="4">
        <v>0</v>
      </c>
      <c r="E22" s="4">
        <v>58899.330800000003</v>
      </c>
      <c r="F22" s="4">
        <v>135759.3308</v>
      </c>
      <c r="G22" s="4">
        <v>97329.330799999996</v>
      </c>
      <c r="H22" s="4"/>
      <c r="I22" s="4">
        <f>+D22*(1-$K$5)/1000</f>
        <v>0</v>
      </c>
      <c r="J22" s="4">
        <v>0</v>
      </c>
      <c r="M22" s="8"/>
      <c r="N22" s="8"/>
    </row>
    <row r="23" spans="1:14">
      <c r="A23" s="13" t="s">
        <v>18</v>
      </c>
      <c r="B23" s="8"/>
      <c r="C23" s="13"/>
      <c r="D23" s="4">
        <v>446055</v>
      </c>
      <c r="E23" s="4">
        <v>0</v>
      </c>
      <c r="F23" s="4">
        <v>0</v>
      </c>
      <c r="G23" s="4">
        <v>0</v>
      </c>
      <c r="H23" s="4"/>
      <c r="I23" s="4">
        <v>0</v>
      </c>
      <c r="J23" s="4">
        <v>0</v>
      </c>
      <c r="M23" s="8"/>
      <c r="N23" s="8"/>
    </row>
    <row r="24" spans="1:14">
      <c r="A24" s="8" t="s">
        <v>19</v>
      </c>
      <c r="B24" s="8"/>
      <c r="C24" s="13"/>
      <c r="D24" s="4">
        <v>110018.80664657502</v>
      </c>
      <c r="E24" s="4">
        <v>-39350.129068886541</v>
      </c>
      <c r="F24" s="4">
        <v>-21225.517804513169</v>
      </c>
      <c r="G24" s="4">
        <v>-30287.823436699855</v>
      </c>
      <c r="H24" s="4"/>
      <c r="I24" s="4">
        <v>0</v>
      </c>
      <c r="J24" s="4">
        <v>0</v>
      </c>
      <c r="M24" s="8"/>
      <c r="N24" s="8"/>
    </row>
    <row r="25" spans="1:14">
      <c r="A25" s="13" t="s">
        <v>9</v>
      </c>
      <c r="B25" s="8"/>
      <c r="C25" s="13"/>
      <c r="D25" s="16">
        <f>SUM(D21:D24)</f>
        <v>1032579.0484465749</v>
      </c>
      <c r="E25" s="16">
        <f>SUM(E21:E24)</f>
        <v>583939.44353111344</v>
      </c>
      <c r="F25" s="16">
        <f>SUM(F21:F24)</f>
        <v>769587.80479548674</v>
      </c>
      <c r="G25" s="16">
        <f>SUM(G21:G24)</f>
        <v>676763.62416330015</v>
      </c>
      <c r="H25" s="16"/>
      <c r="I25" s="16">
        <f>SUM(I21:I24)</f>
        <v>0</v>
      </c>
      <c r="J25" s="16">
        <f>SUM(J21:J24)</f>
        <v>0</v>
      </c>
      <c r="M25" s="8"/>
      <c r="N25" s="8"/>
    </row>
    <row r="26" spans="1:14">
      <c r="A26" s="13" t="s">
        <v>8</v>
      </c>
      <c r="B26" s="8"/>
      <c r="C26" s="13"/>
      <c r="D26" s="17">
        <f t="shared" ref="D26:F26" si="4">-D25</f>
        <v>-1032579.0484465749</v>
      </c>
      <c r="E26" s="17">
        <f t="shared" si="4"/>
        <v>-583939.44353111344</v>
      </c>
      <c r="F26" s="17">
        <f t="shared" si="4"/>
        <v>-769587.80479548674</v>
      </c>
      <c r="G26" s="17">
        <f t="shared" ref="G26" si="5">-G25</f>
        <v>-676763.62416330015</v>
      </c>
      <c r="H26" s="17"/>
      <c r="I26" s="17">
        <f t="shared" ref="I26" si="6">-I25</f>
        <v>0</v>
      </c>
      <c r="J26" s="17">
        <f>-J25</f>
        <v>0</v>
      </c>
      <c r="M26" s="8"/>
      <c r="N26" s="8"/>
    </row>
    <row r="27" spans="1:14">
      <c r="A27" s="13" t="s">
        <v>10</v>
      </c>
      <c r="B27" s="8"/>
      <c r="C27" s="13"/>
      <c r="D27" s="17">
        <f t="shared" ref="D27:F27" si="7">D26*-0.35</f>
        <v>361402.6669563012</v>
      </c>
      <c r="E27" s="17">
        <f t="shared" si="7"/>
        <v>204378.80523588968</v>
      </c>
      <c r="F27" s="17">
        <f t="shared" si="7"/>
        <v>269355.73167842033</v>
      </c>
      <c r="G27" s="17">
        <f t="shared" ref="G27" si="8">G26*-0.35</f>
        <v>236867.26845715503</v>
      </c>
      <c r="H27" s="17"/>
      <c r="I27" s="17">
        <f t="shared" ref="I27" si="9">I26*-0.35</f>
        <v>0</v>
      </c>
      <c r="J27" s="17">
        <f>J26*-0.35</f>
        <v>0</v>
      </c>
      <c r="M27" s="8"/>
      <c r="N27" s="8"/>
    </row>
    <row r="28" spans="1:14">
      <c r="A28" s="13" t="s">
        <v>11</v>
      </c>
      <c r="B28" s="8"/>
      <c r="C28" s="13">
        <v>2.9700000000000001E-2</v>
      </c>
      <c r="D28" s="17">
        <f t="shared" ref="D28:F28" si="10">D15*$C$28*0.35</f>
        <v>23153.409975880797</v>
      </c>
      <c r="E28" s="17">
        <f t="shared" si="10"/>
        <v>105854.33712350921</v>
      </c>
      <c r="F28" s="17">
        <f t="shared" si="10"/>
        <v>100601.25486159672</v>
      </c>
      <c r="G28" s="17">
        <f t="shared" ref="G28" si="11">G15*$C$28*0.35</f>
        <v>103227.79599255296</v>
      </c>
      <c r="H28" s="17"/>
      <c r="I28" s="17">
        <f t="shared" ref="I28" si="12">I15*$C$28*0.35</f>
        <v>8.5915169092891031</v>
      </c>
      <c r="J28" s="17">
        <f>J15*$C$28*0.35</f>
        <v>38.304653858871852</v>
      </c>
      <c r="M28" s="8"/>
      <c r="N28" s="8"/>
    </row>
    <row r="29" spans="1:14">
      <c r="A29" s="13" t="s">
        <v>13</v>
      </c>
      <c r="B29" s="8"/>
      <c r="C29" s="13"/>
      <c r="D29" s="18">
        <f t="shared" ref="D29:E29" si="13">D26+D27+D28</f>
        <v>-648022.97151439299</v>
      </c>
      <c r="E29" s="18">
        <f t="shared" si="13"/>
        <v>-273706.30117171456</v>
      </c>
      <c r="F29" s="18">
        <f>F26+F27+F28</f>
        <v>-399630.81825546967</v>
      </c>
      <c r="G29" s="18">
        <f>G26+G27+G28</f>
        <v>-336668.55971359217</v>
      </c>
      <c r="H29" s="18"/>
      <c r="I29" s="18">
        <f t="shared" ref="I29" si="14">I26+I27+I28</f>
        <v>8.5915169092891031</v>
      </c>
      <c r="J29" s="18">
        <f>J26+J27+J28</f>
        <v>38.304653858871852</v>
      </c>
      <c r="M29" s="8"/>
      <c r="N29" s="8"/>
    </row>
    <row r="30" spans="1:14">
      <c r="A30" s="13"/>
      <c r="B30" s="8"/>
      <c r="C30" s="13"/>
      <c r="D30" s="19"/>
      <c r="E30" s="19"/>
      <c r="F30" s="19"/>
      <c r="G30" s="19"/>
      <c r="H30" s="19"/>
      <c r="I30" s="19"/>
      <c r="J30" s="19"/>
      <c r="M30" s="8"/>
      <c r="N30" s="8"/>
    </row>
    <row r="31" spans="1:14">
      <c r="A31" s="13" t="s">
        <v>12</v>
      </c>
      <c r="B31" s="8"/>
      <c r="C31" s="13"/>
      <c r="D31" s="19">
        <f t="shared" ref="D31:F31" si="15">D16-D29</f>
        <v>808838.38279468101</v>
      </c>
      <c r="E31" s="19">
        <f t="shared" si="15"/>
        <v>1008933.1544970984</v>
      </c>
      <c r="F31" s="19">
        <f t="shared" si="15"/>
        <v>1098371.6168131689</v>
      </c>
      <c r="G31" s="19">
        <f t="shared" ref="G31" si="16">G16-G29</f>
        <v>1053652.3856551335</v>
      </c>
      <c r="H31" s="19"/>
      <c r="I31" s="19">
        <f t="shared" ref="I31" si="17">I16-I29</f>
        <v>51.082126270188844</v>
      </c>
      <c r="J31" s="19">
        <f>J16-J29</f>
        <v>227.74594822006492</v>
      </c>
      <c r="M31" s="8"/>
      <c r="N31" s="8"/>
    </row>
    <row r="32" spans="1:14">
      <c r="A32" s="13" t="s">
        <v>15</v>
      </c>
      <c r="B32" s="8"/>
      <c r="C32" s="20">
        <v>0.62082000000000004</v>
      </c>
      <c r="D32" s="20"/>
      <c r="E32" s="20"/>
      <c r="F32" s="20"/>
      <c r="G32" s="20"/>
      <c r="H32" s="20"/>
      <c r="I32" s="20"/>
      <c r="J32" s="20"/>
      <c r="M32" s="8"/>
      <c r="N32" s="8"/>
    </row>
    <row r="33" spans="1:14" ht="15.75" thickBot="1">
      <c r="A33" s="8" t="s">
        <v>6</v>
      </c>
      <c r="B33" s="8"/>
      <c r="C33" s="8"/>
      <c r="D33" s="6">
        <f>D31/$C$32</f>
        <v>1302854.9060833752</v>
      </c>
      <c r="E33" s="6">
        <f>E31/$C$32</f>
        <v>1625162.1315310369</v>
      </c>
      <c r="F33" s="6">
        <f>F31/$C$32</f>
        <v>1769227.1782693353</v>
      </c>
      <c r="G33" s="6">
        <f>G31/$C$32</f>
        <v>1697194.654900186</v>
      </c>
      <c r="H33" s="6"/>
      <c r="I33" s="6">
        <f>I31/$C$32</f>
        <v>82.281702055650342</v>
      </c>
      <c r="J33" s="6">
        <f>J31/$C$32</f>
        <v>366.84698982002016</v>
      </c>
      <c r="M33" s="8"/>
      <c r="N33" s="8"/>
    </row>
    <row r="34" spans="1:14" ht="15.75" thickTop="1">
      <c r="A34" s="8"/>
      <c r="B34" s="8"/>
      <c r="C34" s="8"/>
      <c r="D34" s="8"/>
      <c r="E34" s="8"/>
      <c r="F34" s="8"/>
      <c r="G34" s="8"/>
      <c r="H34" s="8"/>
      <c r="I34" s="8"/>
      <c r="J34" s="8"/>
      <c r="M34" s="8"/>
      <c r="N34" s="8"/>
    </row>
    <row r="35" spans="1:14">
      <c r="A35" s="8"/>
      <c r="B35" s="8"/>
      <c r="C35" s="8"/>
      <c r="D35" s="8"/>
      <c r="E35" s="8"/>
      <c r="F35" s="8"/>
      <c r="G35" s="8"/>
      <c r="H35" s="8"/>
      <c r="I35" s="26">
        <f>+I33+I16</f>
        <v>141.95534523512828</v>
      </c>
      <c r="J35" s="26">
        <f>+J33+J16</f>
        <v>632.89759189895699</v>
      </c>
      <c r="M35" s="8"/>
      <c r="N35" s="8"/>
    </row>
    <row r="36" spans="1:14">
      <c r="A36" s="8" t="s">
        <v>20</v>
      </c>
      <c r="B36" s="8"/>
      <c r="C36" s="8"/>
      <c r="D36" s="8"/>
      <c r="E36" s="8"/>
      <c r="F36" s="8"/>
      <c r="G36" s="8"/>
      <c r="H36" s="8"/>
      <c r="I36" s="8"/>
      <c r="J36" s="8"/>
      <c r="M36" s="8"/>
      <c r="N36" s="8"/>
    </row>
    <row r="37" spans="1:14">
      <c r="A37" s="8" t="s">
        <v>23</v>
      </c>
      <c r="B37" s="8"/>
      <c r="C37" s="8"/>
      <c r="D37" s="8"/>
      <c r="E37" s="8"/>
      <c r="F37" s="8"/>
      <c r="G37" s="8"/>
      <c r="H37" s="8"/>
      <c r="I37" s="8"/>
      <c r="J37" s="8"/>
      <c r="M37" s="8"/>
      <c r="N37" s="8"/>
    </row>
    <row r="38" spans="1:14">
      <c r="A38" s="8"/>
      <c r="B38" s="8"/>
      <c r="C38" s="8"/>
      <c r="D38" s="8"/>
      <c r="E38" s="8"/>
      <c r="F38" s="8"/>
      <c r="G38" s="8"/>
      <c r="H38" s="8"/>
      <c r="I38" s="8"/>
      <c r="J38" s="8"/>
      <c r="M38" s="8"/>
      <c r="N38" s="8"/>
    </row>
    <row r="39" spans="1:14">
      <c r="A39" s="8"/>
      <c r="B39" s="8"/>
      <c r="C39" s="8"/>
      <c r="D39" s="8"/>
      <c r="E39" s="8"/>
      <c r="F39" s="8"/>
      <c r="G39" s="8"/>
      <c r="H39" s="8"/>
      <c r="I39" s="8"/>
      <c r="J39" s="8"/>
      <c r="M39" s="8"/>
      <c r="N39" s="8"/>
    </row>
    <row r="40" spans="1:1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</sheetData>
  <printOptions horizontalCentered="1"/>
  <pageMargins left="0.45" right="0.45" top="0.75" bottom="0.5" header="0.55000000000000004" footer="0.3"/>
  <pageSetup scale="75" orientation="landscape" r:id="rId1"/>
  <headerFooter>
    <oddHeader>&amp;R&amp;"Times New Roman,Regular"&amp;12Exhibit No.___(KHB-8)
Page &amp;P</oddHeader>
    <oddFooter>&amp;L&amp;"Times New Roman,Regular"&amp;12&amp;F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90E4100-AD8E-4407-8BE5-DE177E42A0C4}"/>
</file>

<file path=customXml/itemProps2.xml><?xml version="1.0" encoding="utf-8"?>
<ds:datastoreItem xmlns:ds="http://schemas.openxmlformats.org/officeDocument/2006/customXml" ds:itemID="{15063F51-4FCE-4641-931F-9F6595C42FD6}"/>
</file>

<file path=customXml/itemProps3.xml><?xml version="1.0" encoding="utf-8"?>
<ds:datastoreItem xmlns:ds="http://schemas.openxmlformats.org/officeDocument/2006/customXml" ds:itemID="{9EDD7357-54F0-4025-A110-411041510C24}"/>
</file>

<file path=customXml/itemProps4.xml><?xml version="1.0" encoding="utf-8"?>
<ds:datastoreItem xmlns:ds="http://schemas.openxmlformats.org/officeDocument/2006/customXml" ds:itemID="{B21B3B9A-22FC-49B4-BDE9-8309A78A4C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Elec Adj 3.09</vt:lpstr>
      <vt:lpstr>Attrition Adj Yr 2013</vt:lpstr>
      <vt:lpstr>Disallowance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2012-09-18T16:53:54Z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