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3575" tabRatio="775"/>
  </bookViews>
  <sheets>
    <sheet name="JAP-15" sheetId="1" r:id="rId1"/>
    <sheet name="JAP-19 Page 1" sheetId="2" r:id="rId2"/>
    <sheet name="JAP-23 Page 1" sheetId="3" r:id="rId3"/>
    <sheet name="JAP-23 Page 2" sheetId="4" r:id="rId4"/>
    <sheet name="JAP-23 Page 3" sheetId="5" r:id="rId5"/>
    <sheet name="JAP-23 Page 6" sheetId="6" r:id="rId6"/>
    <sheet name="JAP-23 Page 7" sheetId="7" r:id="rId7"/>
    <sheet name="JAP-23 Page 8" sheetId="8" r:id="rId8"/>
    <sheet name="JAP-23 Page 11" sheetId="9" r:id="rId9"/>
    <sheet name="JAP-23 Page 12" sheetId="10" r:id="rId10"/>
    <sheet name="JAP-23 Page 13" sheetId="11" r:id="rId11"/>
    <sheet name="JAP-23 Page 16" sheetId="12" r:id="rId12"/>
    <sheet name="JAP-23 Page 17" sheetId="13" r:id="rId13"/>
    <sheet name="JAP-23 Page 18" sheetId="14" r:id="rId14"/>
    <sheet name="JAP-23 Page 19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8" hidden="1">[1]ConsolidatingPL!#REF!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4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0">[4]BS!#REF!</definedName>
    <definedName name="__Feb04" localSheetId="11">[4]BS!#REF!</definedName>
    <definedName name="__Feb04" localSheetId="12">[4]BS!#REF!</definedName>
    <definedName name="__Feb04" localSheetId="13">[4]BS!#REF!</definedName>
    <definedName name="__Feb04" localSheetId="14">[4]BS!#REF!</definedName>
    <definedName name="__Feb04">[4]BS!#REF!</definedName>
    <definedName name="__Jan04" localSheetId="10">[4]BS!#REF!</definedName>
    <definedName name="__Jan04" localSheetId="11">[4]BS!#REF!</definedName>
    <definedName name="__Jan04" localSheetId="12">[4]BS!#REF!</definedName>
    <definedName name="__Jan04" localSheetId="13">[4]BS!#REF!</definedName>
    <definedName name="__Jan04" localSheetId="14">[4]BS!#REF!</definedName>
    <definedName name="__Jan04">[4]BS!#REF!</definedName>
    <definedName name="__Jul04">[3]BS!$X$7:$X$3582</definedName>
    <definedName name="__Jun04">[3]BS!$W$7:$W$3582</definedName>
    <definedName name="__Mar04" localSheetId="10">[4]BS!#REF!</definedName>
    <definedName name="__Mar04" localSheetId="11">[4]BS!#REF!</definedName>
    <definedName name="__Mar04" localSheetId="12">[4]BS!#REF!</definedName>
    <definedName name="__Mar04" localSheetId="13">[4]BS!#REF!</definedName>
    <definedName name="__Mar04" localSheetId="14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1_94_12_94" localSheetId="10">[5]DT_A_DOL93!#REF!</definedName>
    <definedName name="_1_94_12_94" localSheetId="11">[5]DT_A_DOL93!#REF!</definedName>
    <definedName name="_1_94_12_94" localSheetId="12">[5]DT_A_DOL93!#REF!</definedName>
    <definedName name="_1_94_12_94" localSheetId="13">[5]DT_A_DOL93!#REF!</definedName>
    <definedName name="_1_94_12_94" localSheetId="14">[5]DT_A_DOL93!#REF!</definedName>
    <definedName name="_1_94_12_94">[5]DT_A_DOL93!#REF!</definedName>
    <definedName name="_1_95_12_95" localSheetId="10">[5]DT_A_DOL93!#REF!</definedName>
    <definedName name="_1_95_12_95" localSheetId="11">[5]DT_A_DOL93!#REF!</definedName>
    <definedName name="_1_95_12_95" localSheetId="12">[5]DT_A_DOL93!#REF!</definedName>
    <definedName name="_1_95_12_95" localSheetId="13">[5]DT_A_DOL93!#REF!</definedName>
    <definedName name="_1_95_12_95" localSheetId="14">[5]DT_A_DOL93!#REF!</definedName>
    <definedName name="_1_95_12_95">[5]DT_A_DOL93!#REF!</definedName>
    <definedName name="_1_96_12_96" localSheetId="10">[5]DT_A_DOL93!#REF!</definedName>
    <definedName name="_1_96_12_96" localSheetId="11">[5]DT_A_DOL93!#REF!</definedName>
    <definedName name="_1_96_12_96" localSheetId="12">[5]DT_A_DOL93!#REF!</definedName>
    <definedName name="_1_96_12_96" localSheetId="13">[5]DT_A_DOL93!#REF!</definedName>
    <definedName name="_1_96_12_96" localSheetId="14">[5]DT_A_DOL93!#REF!</definedName>
    <definedName name="_1_96_12_96">[5]DT_A_DOL93!#REF!</definedName>
    <definedName name="_1_97_12_97" localSheetId="10">[5]DT_A_DOL93!#REF!</definedName>
    <definedName name="_1_97_12_97" localSheetId="11">[5]DT_A_DOL93!#REF!</definedName>
    <definedName name="_1_97_12_97" localSheetId="12">[5]DT_A_DOL93!#REF!</definedName>
    <definedName name="_1_97_12_97" localSheetId="13">[5]DT_A_DOL93!#REF!</definedName>
    <definedName name="_1_97_12_97" localSheetId="14">[5]DT_A_DOL93!#REF!</definedName>
    <definedName name="_1_97_12_97">[5]DT_A_DOL93!#REF!</definedName>
    <definedName name="_1_98_12_98" localSheetId="10">[5]DT_A_DOL93!#REF!</definedName>
    <definedName name="_1_98_12_98" localSheetId="11">[5]DT_A_DOL93!#REF!</definedName>
    <definedName name="_1_98_12_98" localSheetId="12">[5]DT_A_DOL93!#REF!</definedName>
    <definedName name="_1_98_12_98" localSheetId="13">[5]DT_A_DOL93!#REF!</definedName>
    <definedName name="_1_98_12_98" localSheetId="14">[5]DT_A_DOL93!#REF!</definedName>
    <definedName name="_1_98_12_98">[5]DT_A_DOL93!#REF!</definedName>
    <definedName name="_Apr04">[3]BS!$U$7:$U$3582</definedName>
    <definedName name="_Apr05" localSheetId="10">[6]BS!#REF!</definedName>
    <definedName name="_Apr05" localSheetId="11">[6]BS!#REF!</definedName>
    <definedName name="_Apr05" localSheetId="12">[6]BS!#REF!</definedName>
    <definedName name="_Apr05" localSheetId="13">[6]BS!#REF!</definedName>
    <definedName name="_Apr05" localSheetId="14">[6]BS!#REF!</definedName>
    <definedName name="_Apr05">[6]BS!#REF!</definedName>
    <definedName name="_Aug04">[3]BS!$Y$7:$Y$3582</definedName>
    <definedName name="_Aug05" localSheetId="10">[6]BS!#REF!</definedName>
    <definedName name="_Aug05" localSheetId="11">[6]BS!#REF!</definedName>
    <definedName name="_Aug05" localSheetId="12">[6]BS!#REF!</definedName>
    <definedName name="_Aug05" localSheetId="13">[6]BS!#REF!</definedName>
    <definedName name="_Aug05" localSheetId="14">[6]BS!#REF!</definedName>
    <definedName name="_Aug05">[6]BS!#REF!</definedName>
    <definedName name="_Dec03">[2]BS!$T$7:$T$3582</definedName>
    <definedName name="_Dec04">[3]BS!$AC$7:$AC$3580</definedName>
    <definedName name="_End" localSheetId="10">[6]BS!#REF!</definedName>
    <definedName name="_End" localSheetId="11">[6]BS!#REF!</definedName>
    <definedName name="_End" localSheetId="12">[6]BS!#REF!</definedName>
    <definedName name="_End" localSheetId="13">[6]BS!#REF!</definedName>
    <definedName name="_End" localSheetId="14">[6]BS!#REF!</definedName>
    <definedName name="_End">[6]BS!#REF!</definedName>
    <definedName name="_Feb04">[3]BS!$S$7:$S$3582</definedName>
    <definedName name="_Feb05" localSheetId="10">[6]BS!#REF!</definedName>
    <definedName name="_Feb05" localSheetId="11">[6]BS!#REF!</definedName>
    <definedName name="_Feb05" localSheetId="12">[6]BS!#REF!</definedName>
    <definedName name="_Feb05" localSheetId="13">[6]BS!#REF!</definedName>
    <definedName name="_Feb05" localSheetId="14">[6]BS!#REF!</definedName>
    <definedName name="_Feb05">[6]BS!#REF!</definedName>
    <definedName name="_Fill" localSheetId="10">[7]model!#REF!</definedName>
    <definedName name="_Fill" localSheetId="11">[7]model!#REF!</definedName>
    <definedName name="_Fill" localSheetId="12">[7]model!#REF!</definedName>
    <definedName name="_Fill" localSheetId="13">[7]model!#REF!</definedName>
    <definedName name="_Fill" localSheetId="14">[7]model!#REF!</definedName>
    <definedName name="_Fill">[7]model!#REF!</definedName>
    <definedName name="_Jan04">[3]BS!$R$7:$R$3582</definedName>
    <definedName name="_Jan05" localSheetId="10">[6]BS!#REF!</definedName>
    <definedName name="_Jan05" localSheetId="11">[6]BS!#REF!</definedName>
    <definedName name="_Jan05" localSheetId="12">[6]BS!#REF!</definedName>
    <definedName name="_Jan05" localSheetId="13">[6]BS!#REF!</definedName>
    <definedName name="_Jan05" localSheetId="14">[6]BS!#REF!</definedName>
    <definedName name="_Jan05">[6]BS!#REF!</definedName>
    <definedName name="_Jul04">[3]BS!$X$7:$X$3582</definedName>
    <definedName name="_Jul05" localSheetId="10">[6]BS!#REF!</definedName>
    <definedName name="_Jul05" localSheetId="11">[6]BS!#REF!</definedName>
    <definedName name="_Jul05" localSheetId="12">[6]BS!#REF!</definedName>
    <definedName name="_Jul05" localSheetId="13">[6]BS!#REF!</definedName>
    <definedName name="_Jul05" localSheetId="14">[6]BS!#REF!</definedName>
    <definedName name="_Jul05">[6]BS!#REF!</definedName>
    <definedName name="_Jun04">[3]BS!$W$7:$W$3582</definedName>
    <definedName name="_Jun05" localSheetId="10">[6]BS!#REF!</definedName>
    <definedName name="_Jun05" localSheetId="11">[6]BS!#REF!</definedName>
    <definedName name="_Jun05" localSheetId="12">[6]BS!#REF!</definedName>
    <definedName name="_Jun05" localSheetId="13">[6]BS!#REF!</definedName>
    <definedName name="_Jun05" localSheetId="14">[6]BS!#REF!</definedName>
    <definedName name="_Jun05">[6]BS!#REF!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Mar04">[3]BS!$T$7:$T$3582</definedName>
    <definedName name="_Mar05" localSheetId="10">[6]BS!#REF!</definedName>
    <definedName name="_Mar05" localSheetId="11">[6]BS!#REF!</definedName>
    <definedName name="_Mar05" localSheetId="12">[6]BS!#REF!</definedName>
    <definedName name="_Mar05" localSheetId="13">[6]BS!#REF!</definedName>
    <definedName name="_Mar05" localSheetId="14">[6]BS!#REF!</definedName>
    <definedName name="_Mar05">[6]BS!#REF!</definedName>
    <definedName name="_May04">[3]BS!$V$7:$V$3582</definedName>
    <definedName name="_May05" localSheetId="10">[6]BS!#REF!</definedName>
    <definedName name="_May05" localSheetId="11">[6]BS!#REF!</definedName>
    <definedName name="_May05" localSheetId="12">[6]BS!#REF!</definedName>
    <definedName name="_May05" localSheetId="13">[6]BS!#REF!</definedName>
    <definedName name="_May05" localSheetId="14">[6]BS!#REF!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 localSheetId="10">[6]BS!#REF!</definedName>
    <definedName name="_Sep05" localSheetId="11">[6]BS!#REF!</definedName>
    <definedName name="_Sep05" localSheetId="12">[6]BS!#REF!</definedName>
    <definedName name="_Sep05" localSheetId="13">[6]BS!#REF!</definedName>
    <definedName name="_Sep05" localSheetId="14">[6]BS!#REF!</definedName>
    <definedName name="_Sep05">[6]BS!#REF!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a" localSheetId="1" hidden="1">{#N/A,#N/A,FALSE,"Coversheet";#N/A,#N/A,FALSE,"QA"}</definedName>
    <definedName name="a" localSheetId="4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0">#REF!</definedName>
    <definedName name="apeek" localSheetId="11">#REF!</definedName>
    <definedName name="apeek" localSheetId="12">#REF!</definedName>
    <definedName name="apeek" localSheetId="13">#REF!</definedName>
    <definedName name="apeek" localSheetId="14">#REF!</definedName>
    <definedName name="apeek">#REF!</definedName>
    <definedName name="Apr03AMA" localSheetId="10">[4]BS!#REF!</definedName>
    <definedName name="Apr03AMA" localSheetId="11">[4]BS!#REF!</definedName>
    <definedName name="Apr03AMA" localSheetId="12">[4]BS!#REF!</definedName>
    <definedName name="Apr03AMA" localSheetId="13">[4]BS!#REF!</definedName>
    <definedName name="Apr03AMA" localSheetId="14">[4]BS!#REF!</definedName>
    <definedName name="Apr03AMA">[4]BS!#REF!</definedName>
    <definedName name="Apr04AMA">[3]BS!$AG$7:$AG$3582</definedName>
    <definedName name="Apr05AMA" localSheetId="10">[6]BS!#REF!</definedName>
    <definedName name="Apr05AMA" localSheetId="11">[6]BS!#REF!</definedName>
    <definedName name="Apr05AMA" localSheetId="12">[6]BS!#REF!</definedName>
    <definedName name="Apr05AMA" localSheetId="13">[6]BS!#REF!</definedName>
    <definedName name="Apr05AMA" localSheetId="14">[6]BS!#REF!</definedName>
    <definedName name="Apr05AMA">[6]BS!#REF!</definedName>
    <definedName name="AS2DocOpenMode" hidden="1">"AS2DocumentEdit"</definedName>
    <definedName name="Aug03AMA" localSheetId="10">[4]BS!#REF!</definedName>
    <definedName name="Aug03AMA" localSheetId="11">[4]BS!#REF!</definedName>
    <definedName name="Aug03AMA" localSheetId="12">[4]BS!#REF!</definedName>
    <definedName name="Aug03AMA" localSheetId="13">[4]BS!#REF!</definedName>
    <definedName name="Aug03AMA" localSheetId="14">[4]BS!#REF!</definedName>
    <definedName name="Aug03AMA">[4]BS!#REF!</definedName>
    <definedName name="Aug04AMA">[3]BS!$AK$7:$AK$3582</definedName>
    <definedName name="Aug05AMA" localSheetId="10">[6]BS!#REF!</definedName>
    <definedName name="Aug05AMA" localSheetId="11">[6]BS!#REF!</definedName>
    <definedName name="Aug05AMA" localSheetId="12">[6]BS!#REF!</definedName>
    <definedName name="Aug05AMA" localSheetId="13">[6]BS!#REF!</definedName>
    <definedName name="Aug05AMA" localSheetId="14">[6]BS!#REF!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ADDEBT" localSheetId="10">[7]model!#REF!</definedName>
    <definedName name="BADDEBT" localSheetId="11">[7]model!#REF!</definedName>
    <definedName name="BADDEBT" localSheetId="12">[7]model!#REF!</definedName>
    <definedName name="BADDEBT" localSheetId="13">[7]model!#REF!</definedName>
    <definedName name="BADDEBT" localSheetId="14">[7]model!#REF!</definedName>
    <definedName name="BADDEBT">[7]model!#REF!</definedName>
    <definedName name="BD" localSheetId="10">[9]model!#REF!</definedName>
    <definedName name="BD" localSheetId="11">[9]model!#REF!</definedName>
    <definedName name="BD" localSheetId="12">[9]model!#REF!</definedName>
    <definedName name="BD" localSheetId="13">[9]model!#REF!</definedName>
    <definedName name="BD" localSheetId="14">[9]model!#REF!</definedName>
    <definedName name="BD">[9]model!#REF!</definedName>
    <definedName name="BEP" localSheetId="10">[7]model!#REF!</definedName>
    <definedName name="BEP" localSheetId="11">[7]model!#REF!</definedName>
    <definedName name="BEP" localSheetId="12">[7]model!#REF!</definedName>
    <definedName name="BEP" localSheetId="13">[7]model!#REF!</definedName>
    <definedName name="BEP" localSheetId="14">[7]model!#REF!</definedName>
    <definedName name="BEP">[7]model!#REF!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ottomRight">#REF!</definedName>
    <definedName name="Capacity" localSheetId="10">#REF!</definedName>
    <definedName name="Capacity" localSheetId="11">#REF!</definedName>
    <definedName name="Capacity" localSheetId="12">#REF!</definedName>
    <definedName name="Capacity" localSheetId="13">#REF!</definedName>
    <definedName name="Capacity" localSheetId="14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0">#REF!</definedName>
    <definedName name="CL_RT" localSheetId="11">#REF!</definedName>
    <definedName name="CL_RT" localSheetId="12">#REF!</definedName>
    <definedName name="CL_RT" localSheetId="13">#REF!</definedName>
    <definedName name="CL_RT" localSheetId="14">#REF!</definedName>
    <definedName name="CL_RT">#REF!</definedName>
    <definedName name="CL_RT2">'[10]Transp Data'!$A$6:$C$81</definedName>
    <definedName name="COLHOUSE" localSheetId="10">[7]model!#REF!</definedName>
    <definedName name="COLHOUSE" localSheetId="11">[7]model!#REF!</definedName>
    <definedName name="COLHOUSE" localSheetId="12">[7]model!#REF!</definedName>
    <definedName name="COLHOUSE" localSheetId="13">[7]model!#REF!</definedName>
    <definedName name="COLHOUSE" localSheetId="14">[7]model!#REF!</definedName>
    <definedName name="COLHOUSE">[7]model!#REF!</definedName>
    <definedName name="COLXFER" localSheetId="10">[7]model!#REF!</definedName>
    <definedName name="COLXFER" localSheetId="11">[7]model!#REF!</definedName>
    <definedName name="COLXFER" localSheetId="12">[7]model!#REF!</definedName>
    <definedName name="COLXFER" localSheetId="13">[7]model!#REF!</definedName>
    <definedName name="COLXFER" localSheetId="14">[7]model!#REF!</definedName>
    <definedName name="COLXFER">[7]model!#REF!</definedName>
    <definedName name="CombWC_LineItem" localSheetId="10">[6]BS!#REF!</definedName>
    <definedName name="CombWC_LineItem" localSheetId="11">[6]BS!#REF!</definedName>
    <definedName name="CombWC_LineItem" localSheetId="12">[6]BS!#REF!</definedName>
    <definedName name="CombWC_LineItem" localSheetId="13">[6]BS!#REF!</definedName>
    <definedName name="CombWC_LineItem" localSheetId="14">[6]BS!#REF!</definedName>
    <definedName name="CombWC_LineItem">[6]BS!#REF!</definedName>
    <definedName name="COMMON_ADMIN_ALLOCATED" localSheetId="10">#REF!</definedName>
    <definedName name="COMMON_ADMIN_ALLOCATED" localSheetId="11">#REF!</definedName>
    <definedName name="COMMON_ADMIN_ALLOCATED" localSheetId="12">#REF!</definedName>
    <definedName name="COMMON_ADMIN_ALLOCATED" localSheetId="13">#REF!</definedName>
    <definedName name="COMMON_ADMIN_ALLOCATED" localSheetId="14">#REF!</definedName>
    <definedName name="COMMON_ADMIN_ALLOCATED">#REF!</definedName>
    <definedName name="COMPINSR" localSheetId="10">#REF!</definedName>
    <definedName name="COMPINSR" localSheetId="11">#REF!</definedName>
    <definedName name="COMPINSR" localSheetId="12">#REF!</definedName>
    <definedName name="COMPINSR" localSheetId="13">#REF!</definedName>
    <definedName name="COMPINSR" localSheetId="14">#REF!</definedName>
    <definedName name="COMPINSR">#REF!</definedName>
    <definedName name="CONSERV" localSheetId="10">#REF!</definedName>
    <definedName name="CONSERV" localSheetId="11">#REF!</definedName>
    <definedName name="CONSERV" localSheetId="12">#REF!</definedName>
    <definedName name="CONSERV" localSheetId="13">#REF!</definedName>
    <definedName name="CONSERV" localSheetId="14">#REF!</definedName>
    <definedName name="CONSERV">#REF!</definedName>
    <definedName name="Consv_Rdr_Rt" localSheetId="10">[11]Sch_120!#REF!</definedName>
    <definedName name="Consv_Rdr_Rt" localSheetId="11">[11]Sch_120!#REF!</definedName>
    <definedName name="Consv_Rdr_Rt" localSheetId="12">[11]Sch_120!#REF!</definedName>
    <definedName name="Consv_Rdr_Rt" localSheetId="13">[11]Sch_120!#REF!</definedName>
    <definedName name="Consv_Rdr_Rt" localSheetId="14">[11]Sch_120!#REF!</definedName>
    <definedName name="Consv_Rdr_Rt">[11]Sch_120!#REF!</definedName>
    <definedName name="ContractDate" localSheetId="10">'[12]Dispatch Cases'!#REF!</definedName>
    <definedName name="ContractDate" localSheetId="11">'[12]Dispatch Cases'!#REF!</definedName>
    <definedName name="ContractDate" localSheetId="12">'[12]Dispatch Cases'!#REF!</definedName>
    <definedName name="ContractDate" localSheetId="13">'[12]Dispatch Cases'!#REF!</definedName>
    <definedName name="ContractDate" localSheetId="14">'[12]Dispatch Cases'!#REF!</definedName>
    <definedName name="ContractDate">'[12]Dispatch Cases'!#REF!</definedName>
    <definedName name="Conv_Factor" localSheetId="10">[11]Sch_120!#REF!</definedName>
    <definedName name="Conv_Factor" localSheetId="11">[11]Sch_120!#REF!</definedName>
    <definedName name="Conv_Factor" localSheetId="12">[11]Sch_120!#REF!</definedName>
    <definedName name="Conv_Factor" localSheetId="13">[11]Sch_120!#REF!</definedName>
    <definedName name="Conv_Factor" localSheetId="14">[11]Sch_120!#REF!</definedName>
    <definedName name="Conv_Factor">[11]Sch_120!#REF!</definedName>
    <definedName name="ConversionFactor">[8]Assumptions!$I$65</definedName>
    <definedName name="CONVFACT" localSheetId="10">#REF!</definedName>
    <definedName name="CONVFACT" localSheetId="11">#REF!</definedName>
    <definedName name="CONVFACT" localSheetId="12">#REF!</definedName>
    <definedName name="CONVFACT" localSheetId="13">#REF!</definedName>
    <definedName name="CONVFACT" localSheetId="14">#REF!</definedName>
    <definedName name="CONVFACT">#REF!</definedName>
    <definedName name="CurrQtr">'[13]Inc Stmt'!$AJ$222</definedName>
    <definedName name="cust" localSheetId="10">#REF!</definedName>
    <definedName name="cust" localSheetId="11">#REF!</definedName>
    <definedName name="cust" localSheetId="12">#REF!</definedName>
    <definedName name="cust" localSheetId="13">#REF!</definedName>
    <definedName name="cust" localSheetId="14">#REF!</definedName>
    <definedName name="cust">#REF!</definedName>
    <definedName name="CUSTDEP" localSheetId="10">#REF!</definedName>
    <definedName name="CUSTDEP" localSheetId="11">#REF!</definedName>
    <definedName name="CUSTDEP" localSheetId="12">#REF!</definedName>
    <definedName name="CUSTDEP" localSheetId="13">#REF!</definedName>
    <definedName name="CUSTDEP" localSheetId="14">#REF!</definedName>
    <definedName name="CUSTDEP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10">[4]BS!#REF!</definedName>
    <definedName name="Dec02AMA" localSheetId="11">[4]BS!#REF!</definedName>
    <definedName name="Dec02AMA" localSheetId="12">[4]BS!#REF!</definedName>
    <definedName name="Dec02AMA" localSheetId="13">[4]BS!#REF!</definedName>
    <definedName name="Dec02AMA" localSheetId="14">[4]BS!#REF!</definedName>
    <definedName name="Dec02AMA">[4]BS!#REF!</definedName>
    <definedName name="Dec03AMA">[2]BS!$AJ$7:$AJ$3582</definedName>
    <definedName name="Dec04AMA">[3]BS!$AO$7:$AO$3582</definedName>
    <definedName name="Degree_Days" localSheetId="10">#REF!</definedName>
    <definedName name="Degree_Days" localSheetId="11">#REF!</definedName>
    <definedName name="Degree_Days" localSheetId="12">#REF!</definedName>
    <definedName name="Degree_Days" localSheetId="13">#REF!</definedName>
    <definedName name="Degree_Days" localSheetId="14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EPRECIATION" localSheetId="10">#REF!</definedName>
    <definedName name="DEPRECIATION" localSheetId="11">#REF!</definedName>
    <definedName name="DEPRECIATION" localSheetId="12">#REF!</definedName>
    <definedName name="DEPRECIATION" localSheetId="13">#REF!</definedName>
    <definedName name="DEPRECIATION" localSheetId="14">#REF!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isc" localSheetId="10">'[12]Debt Amortization'!#REF!</definedName>
    <definedName name="Disc" localSheetId="11">'[12]Debt Amortization'!#REF!</definedName>
    <definedName name="Disc" localSheetId="12">'[12]Debt Amortization'!#REF!</definedName>
    <definedName name="Disc" localSheetId="13">'[12]Debt Amortization'!#REF!</definedName>
    <definedName name="Disc" localSheetId="14">'[12]Debt Amortization'!#REF!</definedName>
    <definedName name="Disc">'[12]Debt Amortization'!#REF!</definedName>
    <definedName name="DOCKET" localSheetId="10">#REF!</definedName>
    <definedName name="DOCKET" localSheetId="11">#REF!</definedName>
    <definedName name="DOCKET" localSheetId="12">#REF!</definedName>
    <definedName name="DOCKET" localSheetId="13">#REF!</definedName>
    <definedName name="DOCKET" localSheetId="14">#REF!</definedName>
    <definedName name="DOCKET">#REF!</definedName>
    <definedName name="ee" localSheetId="1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0">#REF!</definedName>
    <definedName name="Electp1" localSheetId="11">#REF!</definedName>
    <definedName name="Electp1" localSheetId="12">#REF!</definedName>
    <definedName name="Electp1" localSheetId="13">#REF!</definedName>
    <definedName name="Electp1" localSheetId="14">#REF!</definedName>
    <definedName name="Electp1">#REF!</definedName>
    <definedName name="Electp2" localSheetId="10">#REF!</definedName>
    <definedName name="Electp2" localSheetId="11">#REF!</definedName>
    <definedName name="Electp2" localSheetId="12">#REF!</definedName>
    <definedName name="Electp2" localSheetId="13">#REF!</definedName>
    <definedName name="Electp2" localSheetId="14">#REF!</definedName>
    <definedName name="Electp2">#REF!</definedName>
    <definedName name="Electric_Prices">'[14]Monthly Price Summary'!$B$4:$E$27</definedName>
    <definedName name="ElecWC_LineItems" localSheetId="10">[6]BS!#REF!</definedName>
    <definedName name="ElecWC_LineItems" localSheetId="11">[6]BS!#REF!</definedName>
    <definedName name="ElecWC_LineItems" localSheetId="12">[6]BS!#REF!</definedName>
    <definedName name="ElecWC_LineItems" localSheetId="13">[6]BS!#REF!</definedName>
    <definedName name="ElecWC_LineItems" localSheetId="14">[6]BS!#REF!</definedName>
    <definedName name="ElecWC_LineItems">[6]BS!#REF!</definedName>
    <definedName name="ElRBLine">[3]BS!$AQ$7:$AQ$3303</definedName>
    <definedName name="EMPLBENE" localSheetId="10">#REF!</definedName>
    <definedName name="EMPLBENE" localSheetId="11">#REF!</definedName>
    <definedName name="EMPLBENE" localSheetId="12">#REF!</definedName>
    <definedName name="EMPLBENE" localSheetId="13">#REF!</definedName>
    <definedName name="EMPLBENE" localSheetId="14">#REF!</definedName>
    <definedName name="EMPLBENE">#REF!</definedName>
    <definedName name="EndDate">[8]Assumptions!$C$11</definedName>
    <definedName name="Estimate" localSheetId="1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 localSheetId="10">#REF!</definedName>
    <definedName name="FACTORS" localSheetId="11">#REF!</definedName>
    <definedName name="FACTORS" localSheetId="12">#REF!</definedName>
    <definedName name="FACTORS" localSheetId="13">#REF!</definedName>
    <definedName name="FACTORS" localSheetId="14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0">[4]BS!#REF!</definedName>
    <definedName name="Feb03AMA" localSheetId="11">[4]BS!#REF!</definedName>
    <definedName name="Feb03AMA" localSheetId="12">[4]BS!#REF!</definedName>
    <definedName name="Feb03AMA" localSheetId="13">[4]BS!#REF!</definedName>
    <definedName name="Feb03AMA" localSheetId="14">[4]BS!#REF!</definedName>
    <definedName name="Feb03AMA">[4]BS!#REF!</definedName>
    <definedName name="Feb04AMA">[3]BS!$AE$7:$AE$3582</definedName>
    <definedName name="Feb05AMA" localSheetId="10">[6]BS!#REF!</definedName>
    <definedName name="Feb05AMA" localSheetId="11">[6]BS!#REF!</definedName>
    <definedName name="Feb05AMA" localSheetId="12">[6]BS!#REF!</definedName>
    <definedName name="Feb05AMA" localSheetId="13">[6]BS!#REF!</definedName>
    <definedName name="Feb05AMA" localSheetId="14">[6]BS!#REF!</definedName>
    <definedName name="Feb05AMA">[6]BS!#REF!</definedName>
    <definedName name="Fed_Cap_Tax">[15]Inputs!$E$112</definedName>
    <definedName name="FEDERAL_INCOME_TAX" localSheetId="10">#REF!</definedName>
    <definedName name="FEDERAL_INCOME_TAX" localSheetId="11">#REF!</definedName>
    <definedName name="FEDERAL_INCOME_TAX" localSheetId="12">#REF!</definedName>
    <definedName name="FEDERAL_INCOME_TAX" localSheetId="13">#REF!</definedName>
    <definedName name="FEDERAL_INCOME_TAX" localSheetId="14">#REF!</definedName>
    <definedName name="FEDERAL_INCOME_TAX">#REF!</definedName>
    <definedName name="FedTaxRate">[8]Assumptions!$C$33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IELDCHRG" localSheetId="10">#REF!</definedName>
    <definedName name="FIELDCHRG" localSheetId="11">#REF!</definedName>
    <definedName name="FIELDCHRG" localSheetId="12">#REF!</definedName>
    <definedName name="FIELDCHRG" localSheetId="13">#REF!</definedName>
    <definedName name="FIELDCHRG" localSheetId="14">#REF!</definedName>
    <definedName name="FIELDCHRG">#REF!</definedName>
    <definedName name="Final" localSheetId="10">#REF!</definedName>
    <definedName name="Final" localSheetId="11">#REF!</definedName>
    <definedName name="Final" localSheetId="12">#REF!</definedName>
    <definedName name="Final" localSheetId="13">#REF!</definedName>
    <definedName name="Final" localSheetId="14">#REF!</definedName>
    <definedName name="Final">#REF!</definedName>
    <definedName name="FIT" localSheetId="10">'[16]2.29'!#REF!</definedName>
    <definedName name="FIT" localSheetId="11">'[16]2.29'!#REF!</definedName>
    <definedName name="FIT" localSheetId="12">'[16]2.29'!#REF!</definedName>
    <definedName name="FIT" localSheetId="13">'[16]2.29'!#REF!</definedName>
    <definedName name="FIT" localSheetId="14">'[16]2.29'!#REF!</definedName>
    <definedName name="FIT">'[16]2.29'!#REF!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>#REF!</definedName>
    <definedName name="GasRBLine">[3]BS!$AS$7:$AS$3631</definedName>
    <definedName name="GasWC_LineItem">[3]BS!$AR$7:$AR$3631</definedName>
    <definedName name="GeoDate" localSheetId="10">'[12]Dispatch Cases'!#REF!</definedName>
    <definedName name="GeoDate" localSheetId="11">'[12]Dispatch Cases'!#REF!</definedName>
    <definedName name="GeoDate" localSheetId="12">'[12]Dispatch Cases'!#REF!</definedName>
    <definedName name="GeoDate" localSheetId="13">'[12]Dispatch Cases'!#REF!</definedName>
    <definedName name="GeoDate" localSheetId="14">'[12]Dispatch Cases'!#REF!</definedName>
    <definedName name="GeoDate">'[12]Dispatch Cases'!#REF!</definedName>
    <definedName name="graph" localSheetId="10">#REF!</definedName>
    <definedName name="graph" localSheetId="11">#REF!</definedName>
    <definedName name="graph" localSheetId="12">#REF!</definedName>
    <definedName name="graph" localSheetId="13">#REF!</definedName>
    <definedName name="graph" localSheetId="14">#REF!</definedName>
    <definedName name="graph">#REF!</definedName>
    <definedName name="HydroCap" localSheetId="10">#REF!</definedName>
    <definedName name="HydroCap" localSheetId="11">#REF!</definedName>
    <definedName name="HydroCap" localSheetId="12">#REF!</definedName>
    <definedName name="HydroCap" localSheetId="13">#REF!</definedName>
    <definedName name="HydroCap" localSheetId="14">#REF!</definedName>
    <definedName name="HydroCap">#REF!</definedName>
    <definedName name="HydroGen" localSheetId="10">[12]Dispatch!#REF!</definedName>
    <definedName name="HydroGen" localSheetId="11">[12]Dispatch!#REF!</definedName>
    <definedName name="HydroGen" localSheetId="12">[12]Dispatch!#REF!</definedName>
    <definedName name="HydroGen" localSheetId="13">[12]Dispatch!#REF!</definedName>
    <definedName name="HydroGen" localSheetId="14">[12]Dispatch!#REF!</definedName>
    <definedName name="HydroGen">[12]Dispatch!#REF!</definedName>
    <definedName name="inact" localSheetId="10">#REF!</definedName>
    <definedName name="inact" localSheetId="11">#REF!</definedName>
    <definedName name="inact" localSheetId="12">#REF!</definedName>
    <definedName name="inact" localSheetId="13">#REF!</definedName>
    <definedName name="inact" localSheetId="14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0">#REF!</definedName>
    <definedName name="INCSTMNT" localSheetId="11">#REF!</definedName>
    <definedName name="INCSTMNT" localSheetId="12">#REF!</definedName>
    <definedName name="INCSTMNT" localSheetId="13">#REF!</definedName>
    <definedName name="INCSTMNT" localSheetId="14">#REF!</definedName>
    <definedName name="INCSTMNT">#REF!</definedName>
    <definedName name="INCSTMT" localSheetId="10">#REF!</definedName>
    <definedName name="INCSTMT" localSheetId="11">#REF!</definedName>
    <definedName name="INCSTMT" localSheetId="12">#REF!</definedName>
    <definedName name="INCSTMT" localSheetId="13">#REF!</definedName>
    <definedName name="INCSTMT" localSheetId="14">#REF!</definedName>
    <definedName name="INCSTMT">#REF!</definedName>
    <definedName name="Inputs" localSheetId="10">'[17]Daily Calc'!#REF!</definedName>
    <definedName name="Inputs" localSheetId="11">'[17]Daily Calc'!#REF!</definedName>
    <definedName name="Inputs" localSheetId="12">'[17]Daily Calc'!#REF!</definedName>
    <definedName name="Inputs" localSheetId="13">'[17]Daily Calc'!#REF!</definedName>
    <definedName name="Inputs" localSheetId="14">'[17]Daily Calc'!#REF!</definedName>
    <definedName name="Inputs">'[17]Daily Calc'!#REF!</definedName>
    <definedName name="INTRESEXCH" localSheetId="10">#REF!</definedName>
    <definedName name="INTRESEXCH" localSheetId="11">#REF!</definedName>
    <definedName name="INTRESEXCH" localSheetId="12">#REF!</definedName>
    <definedName name="INTRESEXCH" localSheetId="13">#REF!</definedName>
    <definedName name="INTRESEXCH" localSheetId="14">#REF!</definedName>
    <definedName name="INTRESEXCH">#REF!</definedName>
    <definedName name="INVPLAN" localSheetId="10">#REF!</definedName>
    <definedName name="INVPLAN" localSheetId="11">#REF!</definedName>
    <definedName name="INVPLAN" localSheetId="12">#REF!</definedName>
    <definedName name="INVPLAN" localSheetId="13">#REF!</definedName>
    <definedName name="INVPLAN" localSheetId="14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0">[4]BS!#REF!</definedName>
    <definedName name="Jan03AMA" localSheetId="11">[4]BS!#REF!</definedName>
    <definedName name="Jan03AMA" localSheetId="12">[4]BS!#REF!</definedName>
    <definedName name="Jan03AMA" localSheetId="13">[4]BS!#REF!</definedName>
    <definedName name="Jan03AMA" localSheetId="14">[4]BS!#REF!</definedName>
    <definedName name="Jan03AMA">[4]BS!#REF!</definedName>
    <definedName name="Jan04AMA">[3]BS!$AD$7:$AD$3582</definedName>
    <definedName name="Jan05AMA" localSheetId="10">[6]BS!#REF!</definedName>
    <definedName name="Jan05AMA" localSheetId="11">[6]BS!#REF!</definedName>
    <definedName name="Jan05AMA" localSheetId="12">[6]BS!#REF!</definedName>
    <definedName name="Jan05AMA" localSheetId="13">[6]BS!#REF!</definedName>
    <definedName name="Jan05AMA" localSheetId="14">[6]BS!#REF!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10">[4]BS!#REF!</definedName>
    <definedName name="Jul03AMA" localSheetId="11">[4]BS!#REF!</definedName>
    <definedName name="Jul03AMA" localSheetId="12">[4]BS!#REF!</definedName>
    <definedName name="Jul03AMA" localSheetId="13">[4]BS!#REF!</definedName>
    <definedName name="Jul03AMA" localSheetId="14">[4]BS!#REF!</definedName>
    <definedName name="Jul03AMA">[4]BS!#REF!</definedName>
    <definedName name="Jul04AMA">[3]BS!$AJ$7:$AJ$3582</definedName>
    <definedName name="Jul05AMA" localSheetId="10">[6]BS!#REF!</definedName>
    <definedName name="Jul05AMA" localSheetId="11">[6]BS!#REF!</definedName>
    <definedName name="Jul05AMA" localSheetId="12">[6]BS!#REF!</definedName>
    <definedName name="Jul05AMA" localSheetId="13">[6]BS!#REF!</definedName>
    <definedName name="Jul05AMA" localSheetId="14">[6]BS!#REF!</definedName>
    <definedName name="Jul05AMA">[6]BS!#REF!</definedName>
    <definedName name="Jun03AMA" localSheetId="10">[4]BS!#REF!</definedName>
    <definedName name="Jun03AMA" localSheetId="11">[4]BS!#REF!</definedName>
    <definedName name="Jun03AMA" localSheetId="12">[4]BS!#REF!</definedName>
    <definedName name="Jun03AMA" localSheetId="13">[4]BS!#REF!</definedName>
    <definedName name="Jun03AMA" localSheetId="14">[4]BS!#REF!</definedName>
    <definedName name="Jun03AMA">[4]BS!#REF!</definedName>
    <definedName name="Jun04AMA">[3]BS!$AI$7:$AI$3582</definedName>
    <definedName name="Jun05AMA" localSheetId="10">[6]BS!#REF!</definedName>
    <definedName name="Jun05AMA" localSheetId="11">[6]BS!#REF!</definedName>
    <definedName name="Jun05AMA" localSheetId="12">[6]BS!#REF!</definedName>
    <definedName name="Jun05AMA" localSheetId="13">[6]BS!#REF!</definedName>
    <definedName name="Jun05AMA" localSheetId="14">[6]BS!#REF!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0">#REF!</definedName>
    <definedName name="LATEPAY" localSheetId="11">#REF!</definedName>
    <definedName name="LATEPAY" localSheetId="12">#REF!</definedName>
    <definedName name="LATEPAY" localSheetId="13">#REF!</definedName>
    <definedName name="LATEPAY" localSheetId="14">#REF!</definedName>
    <definedName name="LATEPAY">#REF!</definedName>
    <definedName name="Line_10" localSheetId="10">#REF!</definedName>
    <definedName name="Line_10" localSheetId="11">#REF!</definedName>
    <definedName name="Line_10" localSheetId="12">#REF!</definedName>
    <definedName name="Line_10" localSheetId="13">#REF!</definedName>
    <definedName name="Line_10" localSheetId="14">#REF!</definedName>
    <definedName name="Line_10">#REF!</definedName>
    <definedName name="Line_11" localSheetId="10">#REF!</definedName>
    <definedName name="Line_11" localSheetId="11">#REF!</definedName>
    <definedName name="Line_11" localSheetId="12">#REF!</definedName>
    <definedName name="Line_11" localSheetId="13">#REF!</definedName>
    <definedName name="Line_11" localSheetId="14">#REF!</definedName>
    <definedName name="Line_11">#REF!</definedName>
    <definedName name="Line_12" localSheetId="10">#REF!</definedName>
    <definedName name="Line_12" localSheetId="11">#REF!</definedName>
    <definedName name="Line_12" localSheetId="12">#REF!</definedName>
    <definedName name="Line_12" localSheetId="13">#REF!</definedName>
    <definedName name="Line_12" localSheetId="14">#REF!</definedName>
    <definedName name="Line_12">#REF!</definedName>
    <definedName name="line_14" localSheetId="10">#REF!</definedName>
    <definedName name="line_14" localSheetId="11">#REF!</definedName>
    <definedName name="line_14" localSheetId="12">#REF!</definedName>
    <definedName name="line_14" localSheetId="13">#REF!</definedName>
    <definedName name="line_14" localSheetId="14">#REF!</definedName>
    <definedName name="line_14">#REF!</definedName>
    <definedName name="Line_15" localSheetId="10">#REF!</definedName>
    <definedName name="Line_15" localSheetId="11">#REF!</definedName>
    <definedName name="Line_15" localSheetId="12">#REF!</definedName>
    <definedName name="Line_15" localSheetId="13">#REF!</definedName>
    <definedName name="Line_15" localSheetId="14">#REF!</definedName>
    <definedName name="Line_15">#REF!</definedName>
    <definedName name="Line_19" localSheetId="10">#REF!</definedName>
    <definedName name="Line_19" localSheetId="11">#REF!</definedName>
    <definedName name="Line_19" localSheetId="12">#REF!</definedName>
    <definedName name="Line_19" localSheetId="13">#REF!</definedName>
    <definedName name="Line_19" localSheetId="14">#REF!</definedName>
    <definedName name="Line_19">#REF!</definedName>
    <definedName name="Line_22" localSheetId="10">#REF!</definedName>
    <definedName name="Line_22" localSheetId="11">#REF!</definedName>
    <definedName name="Line_22" localSheetId="12">#REF!</definedName>
    <definedName name="Line_22" localSheetId="13">#REF!</definedName>
    <definedName name="Line_22" localSheetId="14">#REF!</definedName>
    <definedName name="Line_22">#REF!</definedName>
    <definedName name="Line_23" localSheetId="10">#REF!</definedName>
    <definedName name="Line_23" localSheetId="11">#REF!</definedName>
    <definedName name="Line_23" localSheetId="12">#REF!</definedName>
    <definedName name="Line_23" localSheetId="13">#REF!</definedName>
    <definedName name="Line_23" localSheetId="14">#REF!</definedName>
    <definedName name="Line_23">#REF!</definedName>
    <definedName name="Line_25" localSheetId="10">#REF!</definedName>
    <definedName name="Line_25" localSheetId="11">#REF!</definedName>
    <definedName name="Line_25" localSheetId="12">#REF!</definedName>
    <definedName name="Line_25" localSheetId="13">#REF!</definedName>
    <definedName name="Line_25" localSheetId="14">#REF!</definedName>
    <definedName name="Line_25">#REF!</definedName>
    <definedName name="LoadArray">'[18]Load Source Data'!$C$78:$X$89</definedName>
    <definedName name="LoadGrowthAdder" localSheetId="10">#REF!</definedName>
    <definedName name="LoadGrowthAdder" localSheetId="11">#REF!</definedName>
    <definedName name="LoadGrowthAdder" localSheetId="12">#REF!</definedName>
    <definedName name="LoadGrowthAdder" localSheetId="13">#REF!</definedName>
    <definedName name="LoadGrowthAdder" localSheetId="14">#REF!</definedName>
    <definedName name="LoadGrowthAdder">#REF!</definedName>
    <definedName name="Mar03AMA" localSheetId="10">[4]BS!#REF!</definedName>
    <definedName name="Mar03AMA" localSheetId="11">[4]BS!#REF!</definedName>
    <definedName name="Mar03AMA" localSheetId="12">[4]BS!#REF!</definedName>
    <definedName name="Mar03AMA" localSheetId="13">[4]BS!#REF!</definedName>
    <definedName name="Mar03AMA" localSheetId="14">[4]BS!#REF!</definedName>
    <definedName name="Mar03AMA">[4]BS!#REF!</definedName>
    <definedName name="Mar04AMA">[3]BS!$AF$7:$AF$3582</definedName>
    <definedName name="Mar05AMA" localSheetId="10">[6]BS!#REF!</definedName>
    <definedName name="Mar05AMA" localSheetId="11">[6]BS!#REF!</definedName>
    <definedName name="Mar05AMA" localSheetId="12">[6]BS!#REF!</definedName>
    <definedName name="Mar05AMA" localSheetId="13">[6]BS!#REF!</definedName>
    <definedName name="Mar05AMA" localSheetId="14">[6]BS!#REF!</definedName>
    <definedName name="Mar05AMA">[6]BS!#REF!</definedName>
    <definedName name="May03AMA" localSheetId="10">[4]BS!#REF!</definedName>
    <definedName name="May03AMA" localSheetId="11">[4]BS!#REF!</definedName>
    <definedName name="May03AMA" localSheetId="12">[4]BS!#REF!</definedName>
    <definedName name="May03AMA" localSheetId="13">[4]BS!#REF!</definedName>
    <definedName name="May03AMA" localSheetId="14">[4]BS!#REF!</definedName>
    <definedName name="May03AMA">[4]BS!#REF!</definedName>
    <definedName name="May04AMA">[3]BS!$AH$7:$AH$3582</definedName>
    <definedName name="May05AMA" localSheetId="10">[6]BS!#REF!</definedName>
    <definedName name="May05AMA" localSheetId="11">[6]BS!#REF!</definedName>
    <definedName name="May05AMA" localSheetId="12">[6]BS!#REF!</definedName>
    <definedName name="May05AMA" localSheetId="13">[6]BS!#REF!</definedName>
    <definedName name="May05AMA" localSheetId="14">[6]BS!#REF!</definedName>
    <definedName name="May05AMA">[6]BS!#REF!</definedName>
    <definedName name="MERGER_COST">[19]Sheet1!$AF$3:$AJ$28</definedName>
    <definedName name="MERGERCOSTS" localSheetId="10">[20]model!#REF!</definedName>
    <definedName name="MERGERCOSTS" localSheetId="11">[20]model!#REF!</definedName>
    <definedName name="MERGERCOSTS" localSheetId="12">[20]model!#REF!</definedName>
    <definedName name="MERGERCOSTS" localSheetId="13">[20]model!#REF!</definedName>
    <definedName name="MERGERCOSTS" localSheetId="14">[20]model!#REF!</definedName>
    <definedName name="MERGERCOSTS">[20]model!#REF!</definedName>
    <definedName name="Miller" localSheetId="1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3">#REF!</definedName>
    <definedName name="MISCELLANEOUS" localSheetId="14">#REF!</definedName>
    <definedName name="MISCELLANEOUS">#REF!</definedName>
    <definedName name="MonTotalDispatch" localSheetId="10">[12]Dispatch!#REF!</definedName>
    <definedName name="MonTotalDispatch" localSheetId="11">[12]Dispatch!#REF!</definedName>
    <definedName name="MonTotalDispatch" localSheetId="12">[12]Dispatch!#REF!</definedName>
    <definedName name="MonTotalDispatch" localSheetId="13">[12]Dispatch!#REF!</definedName>
    <definedName name="MonTotalDispatch" localSheetId="14">[12]Dispatch!#REF!</definedName>
    <definedName name="MonTotalDispatch">[12]Dispatch!#REF!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>#REF!</definedName>
    <definedName name="MTD_Format">[21]Mthly!$B$11:$D$11,[21]Mthly!$B$32:$D$32</definedName>
    <definedName name="MustRunGen" localSheetId="10">[12]Dispatch!#REF!</definedName>
    <definedName name="MustRunGen" localSheetId="11">[12]Dispatch!#REF!</definedName>
    <definedName name="MustRunGen" localSheetId="12">[12]Dispatch!#REF!</definedName>
    <definedName name="MustRunGen" localSheetId="13">[12]Dispatch!#REF!</definedName>
    <definedName name="MustRunGen" localSheetId="14">[12]Dispatch!#REF!</definedName>
    <definedName name="MustRunGen">[12]Dispatch!#REF!</definedName>
    <definedName name="new" localSheetId="1" hidden="1">{#N/A,#N/A,FALSE,"Summ";#N/A,#N/A,FALSE,"General"}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0">[5]DT_A_AMW93!#REF!</definedName>
    <definedName name="NWSales_MWH" localSheetId="11">[5]DT_A_AMW93!#REF!</definedName>
    <definedName name="NWSales_MWH" localSheetId="12">[5]DT_A_AMW93!#REF!</definedName>
    <definedName name="NWSales_MWH" localSheetId="13">[5]DT_A_AMW93!#REF!</definedName>
    <definedName name="NWSales_MWH" localSheetId="14">[5]DT_A_AMW93!#REF!</definedName>
    <definedName name="NWSales_MWH">[5]DT_A_AMW93!#REF!</definedName>
    <definedName name="OBCLEASE" localSheetId="10">#REF!</definedName>
    <definedName name="OBCLEASE" localSheetId="11">#REF!</definedName>
    <definedName name="OBCLEASE" localSheetId="12">#REF!</definedName>
    <definedName name="OBCLEASE" localSheetId="13">#REF!</definedName>
    <definedName name="OBCLEASE" localSheetId="14">#REF!</definedName>
    <definedName name="OBCLEASE">#REF!</definedName>
    <definedName name="Oct03AMA">[2]BS!$AH$7:$AH$3582</definedName>
    <definedName name="Oct04AMA">[3]BS!$AM$7:$AM$3582</definedName>
    <definedName name="OPEXPPF" localSheetId="10">#REF!</definedName>
    <definedName name="OPEXPPF" localSheetId="11">#REF!</definedName>
    <definedName name="OPEXPPF" localSheetId="12">#REF!</definedName>
    <definedName name="OPEXPPF" localSheetId="13">#REF!</definedName>
    <definedName name="OPEXPPF" localSheetId="14">#REF!</definedName>
    <definedName name="OPEXPPF">#REF!</definedName>
    <definedName name="OPEXPRS" localSheetId="10">#REF!</definedName>
    <definedName name="OPEXPRS" localSheetId="11">#REF!</definedName>
    <definedName name="OPEXPRS" localSheetId="12">#REF!</definedName>
    <definedName name="OPEXPRS" localSheetId="13">#REF!</definedName>
    <definedName name="OPEXPRS" localSheetId="14">#REF!</definedName>
    <definedName name="OPEXPRS">#REF!</definedName>
    <definedName name="outlookdata">'[22]pivoted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>#REF!</definedName>
    <definedName name="PEBBLE" localSheetId="10">#REF!</definedName>
    <definedName name="PEBBLE" localSheetId="11">#REF!</definedName>
    <definedName name="PEBBLE" localSheetId="12">#REF!</definedName>
    <definedName name="PEBBLE" localSheetId="13">#REF!</definedName>
    <definedName name="PEBBLE" localSheetId="14">#REF!</definedName>
    <definedName name="PEBBLE">#REF!</definedName>
    <definedName name="Percent_debt">[15]Inputs!$E$129</definedName>
    <definedName name="PERCENTAGES_CALCULATED" localSheetId="10">#REF!</definedName>
    <definedName name="PERCENTAGES_CALCULATED" localSheetId="11">#REF!</definedName>
    <definedName name="PERCENTAGES_CALCULATED" localSheetId="12">#REF!</definedName>
    <definedName name="PERCENTAGES_CALCULATED" localSheetId="13">#REF!</definedName>
    <definedName name="PERCENTAGES_CALCULATED" localSheetId="14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0">#REF!</definedName>
    <definedName name="PriceCaseTable" localSheetId="11">#REF!</definedName>
    <definedName name="PriceCaseTable" localSheetId="12">#REF!</definedName>
    <definedName name="PriceCaseTable" localSheetId="13">#REF!</definedName>
    <definedName name="PriceCaseTable" localSheetId="14">#REF!</definedName>
    <definedName name="PriceCaseTable">#REF!</definedName>
    <definedName name="Prices_Aurora">'[14]Monthly Price Summary'!$C$4:$H$63</definedName>
    <definedName name="PRO_FORMA" localSheetId="10">#REF!</definedName>
    <definedName name="PRO_FORMA" localSheetId="11">#REF!</definedName>
    <definedName name="PRO_FORMA" localSheetId="12">#REF!</definedName>
    <definedName name="PRO_FORMA" localSheetId="13">#REF!</definedName>
    <definedName name="PRO_FORMA" localSheetId="14">#REF!</definedName>
    <definedName name="PRO_FORMA">#REF!</definedName>
    <definedName name="PRODADJ" localSheetId="10">#REF!</definedName>
    <definedName name="PRODADJ" localSheetId="11">#REF!</definedName>
    <definedName name="PRODADJ" localSheetId="12">#REF!</definedName>
    <definedName name="PRODADJ" localSheetId="13">#REF!</definedName>
    <definedName name="PRODADJ" localSheetId="14">#REF!</definedName>
    <definedName name="PRODADJ">#REF!</definedName>
    <definedName name="Prodprop" localSheetId="10">#REF!</definedName>
    <definedName name="Prodprop" localSheetId="11">#REF!</definedName>
    <definedName name="Prodprop" localSheetId="12">#REF!</definedName>
    <definedName name="Prodprop" localSheetId="13">#REF!</definedName>
    <definedName name="Prodprop" localSheetId="14">#REF!</definedName>
    <definedName name="Prodprop">#REF!</definedName>
    <definedName name="Production_Factor" localSheetId="10">#REF!</definedName>
    <definedName name="Production_Factor" localSheetId="11">#REF!</definedName>
    <definedName name="Production_Factor" localSheetId="12">#REF!</definedName>
    <definedName name="Production_Factor" localSheetId="13">#REF!</definedName>
    <definedName name="Production_Factor" localSheetId="14">#REF!</definedName>
    <definedName name="Production_Factor">#REF!</definedName>
    <definedName name="PROPSALES" localSheetId="10">#REF!</definedName>
    <definedName name="PROPSALES" localSheetId="11">#REF!</definedName>
    <definedName name="PROPSALES" localSheetId="12">#REF!</definedName>
    <definedName name="PROPSALES" localSheetId="13">#REF!</definedName>
    <definedName name="PROPSALES" localSheetId="14">#REF!</definedName>
    <definedName name="PROPSALES">#REF!</definedName>
    <definedName name="Prov_Cap_Tax">[15]Inputs!$E$111</definedName>
    <definedName name="PSPL" localSheetId="10">#REF!</definedName>
    <definedName name="PSPL" localSheetId="11">#REF!</definedName>
    <definedName name="PSPL" localSheetId="12">#REF!</definedName>
    <definedName name="PSPL" localSheetId="13">#REF!</definedName>
    <definedName name="PSPL" localSheetId="14">#REF!</definedName>
    <definedName name="PSPL">#REF!</definedName>
    <definedName name="PWRCSTPF" localSheetId="10">#REF!</definedName>
    <definedName name="PWRCSTPF" localSheetId="11">#REF!</definedName>
    <definedName name="PWRCSTPF" localSheetId="12">#REF!</definedName>
    <definedName name="PWRCSTPF" localSheetId="13">#REF!</definedName>
    <definedName name="PWRCSTPF" localSheetId="14">#REF!</definedName>
    <definedName name="PWRCSTPF">#REF!</definedName>
    <definedName name="PWRCSTRS" localSheetId="10">#REF!</definedName>
    <definedName name="PWRCSTRS" localSheetId="11">#REF!</definedName>
    <definedName name="PWRCSTRS" localSheetId="12">#REF!</definedName>
    <definedName name="PWRCSTRS" localSheetId="13">#REF!</definedName>
    <definedName name="PWRCSTRS" localSheetId="14">#REF!</definedName>
    <definedName name="PWRCSTRS">#REF!</definedName>
    <definedName name="PWRCSTWP" localSheetId="10">#REF!</definedName>
    <definedName name="PWRCSTWP" localSheetId="11">#REF!</definedName>
    <definedName name="PWRCSTWP" localSheetId="12">#REF!</definedName>
    <definedName name="PWRCSTWP" localSheetId="13">#REF!</definedName>
    <definedName name="PWRCSTWP" localSheetId="14">#REF!</definedName>
    <definedName name="PWRCSTWP">#REF!</definedName>
    <definedName name="PWRCSTWR" localSheetId="10">#REF!</definedName>
    <definedName name="PWRCSTWR" localSheetId="11">#REF!</definedName>
    <definedName name="PWRCSTWR" localSheetId="12">#REF!</definedName>
    <definedName name="PWRCSTWR" localSheetId="13">#REF!</definedName>
    <definedName name="PWRCSTWR" localSheetId="14">#REF!</definedName>
    <definedName name="PWRCSTWR">#REF!</definedName>
    <definedName name="PXPACC1_ALL_MERGE" localSheetId="10">#REF!</definedName>
    <definedName name="PXPACC1_ALL_MERGE" localSheetId="11">#REF!</definedName>
    <definedName name="PXPACC1_ALL_MERGE" localSheetId="12">#REF!</definedName>
    <definedName name="PXPACC1_ALL_MERGE" localSheetId="13">#REF!</definedName>
    <definedName name="PXPACC1_ALL_MERGE" localSheetId="14">#REF!</definedName>
    <definedName name="PXPACC1_ALL_MERGE">#REF!</definedName>
    <definedName name="QA" localSheetId="10">[23]IPOA2002!#REF!</definedName>
    <definedName name="QA" localSheetId="11">[23]IPOA2002!#REF!</definedName>
    <definedName name="QA" localSheetId="12">[23]IPOA2002!#REF!</definedName>
    <definedName name="QA" localSheetId="13">[23]IPOA2002!#REF!</definedName>
    <definedName name="QA" localSheetId="14">[23]IPOA2002!#REF!</definedName>
    <definedName name="QA">[23]IPOA2002!#REF!</definedName>
    <definedName name="qqq" localSheetId="1" hidden="1">{#N/A,#N/A,FALSE,"schA"}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ATE" localSheetId="10">#REF!</definedName>
    <definedName name="RATE" localSheetId="11">#REF!</definedName>
    <definedName name="RATE" localSheetId="12">#REF!</definedName>
    <definedName name="RATE" localSheetId="13">#REF!</definedName>
    <definedName name="RATE" localSheetId="14">#REF!</definedName>
    <definedName name="RATE">#REF!</definedName>
    <definedName name="RATE2">'[10]Transp Data'!$A$8:$I$112</definedName>
    <definedName name="RATEBASE" localSheetId="10">#REF!</definedName>
    <definedName name="RATEBASE" localSheetId="11">#REF!</definedName>
    <definedName name="RATEBASE" localSheetId="12">#REF!</definedName>
    <definedName name="RATEBASE" localSheetId="13">#REF!</definedName>
    <definedName name="RATEBASE" localSheetId="14">#REF!</definedName>
    <definedName name="RATEBASE">#REF!</definedName>
    <definedName name="RATEBASE_U95" localSheetId="10">#REF!</definedName>
    <definedName name="RATEBASE_U95" localSheetId="11">#REF!</definedName>
    <definedName name="RATEBASE_U95" localSheetId="12">#REF!</definedName>
    <definedName name="RATEBASE_U95" localSheetId="13">#REF!</definedName>
    <definedName name="RATEBASE_U95" localSheetId="14">#REF!</definedName>
    <definedName name="RATEBASE_U95">#REF!</definedName>
    <definedName name="RATECASE" localSheetId="10">#REF!</definedName>
    <definedName name="RATECASE" localSheetId="11">#REF!</definedName>
    <definedName name="RATECASE" localSheetId="12">#REF!</definedName>
    <definedName name="RATECASE" localSheetId="13">#REF!</definedName>
    <definedName name="RATECASE" localSheetId="14">#REF!</definedName>
    <definedName name="RATECASE">#REF!</definedName>
    <definedName name="regasset" localSheetId="10">#REF!</definedName>
    <definedName name="regasset" localSheetId="11">#REF!</definedName>
    <definedName name="regasset" localSheetId="12">#REF!</definedName>
    <definedName name="regasset" localSheetId="13">#REF!</definedName>
    <definedName name="regasset" localSheetId="14">#REF!</definedName>
    <definedName name="regasset">#REF!</definedName>
    <definedName name="resource_lookup">'[24]#REF'!$B$3:$C$112</definedName>
    <definedName name="RESTATING" localSheetId="10">#REF!</definedName>
    <definedName name="RESTATING" localSheetId="11">#REF!</definedName>
    <definedName name="RESTATING" localSheetId="12">#REF!</definedName>
    <definedName name="RESTATING" localSheetId="13">#REF!</definedName>
    <definedName name="RESTATING" localSheetId="14">#REF!</definedName>
    <definedName name="RESTATING">#REF!</definedName>
    <definedName name="Results" localSheetId="10">#REF!</definedName>
    <definedName name="Results" localSheetId="11">#REF!</definedName>
    <definedName name="Results" localSheetId="12">#REF!</definedName>
    <definedName name="Results" localSheetId="13">#REF!</definedName>
    <definedName name="Results" localSheetId="14">#REF!</definedName>
    <definedName name="Results">#REF!</definedName>
    <definedName name="RETIREPLAN" localSheetId="10">#REF!</definedName>
    <definedName name="RETIREPLAN" localSheetId="11">#REF!</definedName>
    <definedName name="RETIREPLAN" localSheetId="12">#REF!</definedName>
    <definedName name="RETIREPLAN" localSheetId="13">#REF!</definedName>
    <definedName name="RETIREPLAN" localSheetId="14">#REF!</definedName>
    <definedName name="RETIREPLAN">#REF!</definedName>
    <definedName name="REV" localSheetId="10">#REF!</definedName>
    <definedName name="REV" localSheetId="11">#REF!</definedName>
    <definedName name="REV" localSheetId="12">#REF!</definedName>
    <definedName name="REV" localSheetId="13">#REF!</definedName>
    <definedName name="REV" localSheetId="14">#REF!</definedName>
    <definedName name="REV">#REF!</definedName>
    <definedName name="REVADJ" localSheetId="10">#REF!</definedName>
    <definedName name="REVADJ" localSheetId="11">#REF!</definedName>
    <definedName name="REVADJ" localSheetId="12">#REF!</definedName>
    <definedName name="REVADJ" localSheetId="13">#REF!</definedName>
    <definedName name="REVADJ" localSheetId="14">#REF!</definedName>
    <definedName name="REVADJ">#REF!</definedName>
    <definedName name="REVREQ" localSheetId="10">#REF!</definedName>
    <definedName name="REVREQ" localSheetId="11">#REF!</definedName>
    <definedName name="REVREQ" localSheetId="12">#REF!</definedName>
    <definedName name="REVREQ" localSheetId="13">#REF!</definedName>
    <definedName name="REVREQ" localSheetId="14">#REF!</definedName>
    <definedName name="REVREQ">#REF!</definedName>
    <definedName name="ROE" localSheetId="10">#REF!</definedName>
    <definedName name="ROE" localSheetId="11">#REF!</definedName>
    <definedName name="ROE" localSheetId="12">#REF!</definedName>
    <definedName name="ROE" localSheetId="13">#REF!</definedName>
    <definedName name="ROE" localSheetId="14">#REF!</definedName>
    <definedName name="ROE">#REF!</definedName>
    <definedName name="ROR" localSheetId="10">#REF!</definedName>
    <definedName name="ROR" localSheetId="11">#REF!</definedName>
    <definedName name="ROR" localSheetId="12">#REF!</definedName>
    <definedName name="ROR" localSheetId="13">#REF!</definedName>
    <definedName name="ROR" localSheetId="14">#REF!</definedName>
    <definedName name="ROR">#REF!</definedName>
    <definedName name="SALESRESALEP" localSheetId="10">#REF!</definedName>
    <definedName name="SALESRESALEP" localSheetId="11">#REF!</definedName>
    <definedName name="SALESRESALEP" localSheetId="12">#REF!</definedName>
    <definedName name="SALESRESALEP" localSheetId="13">#REF!</definedName>
    <definedName name="SALESRESALEP" localSheetId="14">#REF!</definedName>
    <definedName name="SALESRESALEP">#REF!</definedName>
    <definedName name="SALESRESALER" localSheetId="10">#REF!</definedName>
    <definedName name="SALESRESALER" localSheetId="11">#REF!</definedName>
    <definedName name="SALESRESALER" localSheetId="12">#REF!</definedName>
    <definedName name="SALESRESALER" localSheetId="13">#REF!</definedName>
    <definedName name="SALESRESALER" localSheetId="14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10">[5]DT_A_AMW93!#REF!</definedName>
    <definedName name="SecSSW_MWH" localSheetId="11">[5]DT_A_AMW93!#REF!</definedName>
    <definedName name="SecSSW_MWH" localSheetId="12">[5]DT_A_AMW93!#REF!</definedName>
    <definedName name="SecSSW_MWH" localSheetId="13">[5]DT_A_AMW93!#REF!</definedName>
    <definedName name="SecSSW_MWH" localSheetId="14">[5]DT_A_AMW93!#REF!</definedName>
    <definedName name="SecSSW_MWH">[5]DT_A_AMW93!#REF!</definedName>
    <definedName name="Sep03AMA">[2]BS!$AG$7:$AG$3582</definedName>
    <definedName name="Sep04AMA">[3]BS!$AL$7:$AL$3582</definedName>
    <definedName name="six" localSheetId="1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#REF!</definedName>
    <definedName name="SKAGIT" localSheetId="11">#REF!</definedName>
    <definedName name="SKAGIT" localSheetId="12">#REF!</definedName>
    <definedName name="SKAGIT" localSheetId="13">#REF!</definedName>
    <definedName name="SKAGIT" localSheetId="14">#REF!</definedName>
    <definedName name="SKAGIT">#REF!</definedName>
    <definedName name="SLFINSURANCE" localSheetId="10">#REF!</definedName>
    <definedName name="SLFINSURANCE" localSheetId="11">#REF!</definedName>
    <definedName name="SLFINSURANCE" localSheetId="12">#REF!</definedName>
    <definedName name="SLFINSURANCE" localSheetId="13">#REF!</definedName>
    <definedName name="SLFINSURANCE" localSheetId="14">#REF!</definedName>
    <definedName name="SLFINSURANCE">#REF!</definedName>
    <definedName name="SolarDate" localSheetId="10">'[12]Dispatch Cases'!#REF!</definedName>
    <definedName name="SolarDate" localSheetId="11">'[12]Dispatch Cases'!#REF!</definedName>
    <definedName name="SolarDate" localSheetId="12">'[12]Dispatch Cases'!#REF!</definedName>
    <definedName name="SolarDate" localSheetId="13">'[12]Dispatch Cases'!#REF!</definedName>
    <definedName name="SolarDate" localSheetId="14">'[12]Dispatch Cases'!#REF!</definedName>
    <definedName name="SolarDate">'[12]Dispatch Cases'!#REF!</definedName>
    <definedName name="STAFFREDUC" localSheetId="10">#REF!</definedName>
    <definedName name="STAFFREDUC" localSheetId="11">#REF!</definedName>
    <definedName name="STAFFREDUC" localSheetId="12">#REF!</definedName>
    <definedName name="STAFFREDUC" localSheetId="13">#REF!</definedName>
    <definedName name="STAFFREDUC" localSheetId="14">#REF!</definedName>
    <definedName name="STAFFREDUC">#REF!</definedName>
    <definedName name="StartDate">[8]Assumptions!$C$9</definedName>
    <definedName name="STORM" localSheetId="10">#REF!</definedName>
    <definedName name="STORM" localSheetId="11">#REF!</definedName>
    <definedName name="STORM" localSheetId="12">#REF!</definedName>
    <definedName name="STORM" localSheetId="13">#REF!</definedName>
    <definedName name="STORM" localSheetId="14">#REF!</definedName>
    <definedName name="STORM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>#REF!</definedName>
    <definedName name="SWSales_MWH" localSheetId="10">[5]DT_A_AMW93!#REF!</definedName>
    <definedName name="SWSales_MWH" localSheetId="11">[5]DT_A_AMW93!#REF!</definedName>
    <definedName name="SWSales_MWH" localSheetId="12">[5]DT_A_AMW93!#REF!</definedName>
    <definedName name="SWSales_MWH" localSheetId="13">[5]DT_A_AMW93!#REF!</definedName>
    <definedName name="SWSales_MWH" localSheetId="14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0">#REF!</definedName>
    <definedName name="TAXCORPLIC" localSheetId="11">#REF!</definedName>
    <definedName name="TAXCORPLIC" localSheetId="12">#REF!</definedName>
    <definedName name="TAXCORPLIC" localSheetId="13">#REF!</definedName>
    <definedName name="TAXCORPLIC" localSheetId="14">#REF!</definedName>
    <definedName name="TAXCORPLIC">#REF!</definedName>
    <definedName name="TAXENERGYP" localSheetId="10">#REF!</definedName>
    <definedName name="TAXENERGYP" localSheetId="11">#REF!</definedName>
    <definedName name="TAXENERGYP" localSheetId="12">#REF!</definedName>
    <definedName name="TAXENERGYP" localSheetId="13">#REF!</definedName>
    <definedName name="TAXENERGYP" localSheetId="14">#REF!</definedName>
    <definedName name="TAXENERGYP">#REF!</definedName>
    <definedName name="TAXENERGYR" localSheetId="10">#REF!</definedName>
    <definedName name="TAXENERGYR" localSheetId="11">#REF!</definedName>
    <definedName name="TAXENERGYR" localSheetId="12">#REF!</definedName>
    <definedName name="TAXENERGYR" localSheetId="13">#REF!</definedName>
    <definedName name="TAXENERGYR" localSheetId="14">#REF!</definedName>
    <definedName name="TAXENERGYR">#REF!</definedName>
    <definedName name="TAXEXCISE" localSheetId="10">#REF!</definedName>
    <definedName name="TAXEXCISE" localSheetId="11">#REF!</definedName>
    <definedName name="TAXEXCISE" localSheetId="12">#REF!</definedName>
    <definedName name="TAXEXCISE" localSheetId="13">#REF!</definedName>
    <definedName name="TAXEXCISE" localSheetId="14">#REF!</definedName>
    <definedName name="TAXEXCISE">#REF!</definedName>
    <definedName name="TAXFICA" localSheetId="10">#REF!</definedName>
    <definedName name="TAXFICA" localSheetId="11">#REF!</definedName>
    <definedName name="TAXFICA" localSheetId="12">#REF!</definedName>
    <definedName name="TAXFICA" localSheetId="13">#REF!</definedName>
    <definedName name="TAXFICA" localSheetId="14">#REF!</definedName>
    <definedName name="TAXFICA">#REF!</definedName>
    <definedName name="TAXFUT" localSheetId="10">#REF!</definedName>
    <definedName name="TAXFUT" localSheetId="11">#REF!</definedName>
    <definedName name="TAXFUT" localSheetId="12">#REF!</definedName>
    <definedName name="TAXFUT" localSheetId="13">#REF!</definedName>
    <definedName name="TAXFUT" localSheetId="14">#REF!</definedName>
    <definedName name="TAXFUT">#REF!</definedName>
    <definedName name="TAXINCOME" localSheetId="10">#REF!</definedName>
    <definedName name="TAXINCOME" localSheetId="11">#REF!</definedName>
    <definedName name="TAXINCOME" localSheetId="12">#REF!</definedName>
    <definedName name="TAXINCOME" localSheetId="13">#REF!</definedName>
    <definedName name="TAXINCOME" localSheetId="14">#REF!</definedName>
    <definedName name="TAXINCOME">#REF!</definedName>
    <definedName name="TAXMEDICARE" localSheetId="10">#REF!</definedName>
    <definedName name="TAXMEDICARE" localSheetId="11">#REF!</definedName>
    <definedName name="TAXMEDICARE" localSheetId="12">#REF!</definedName>
    <definedName name="TAXMEDICARE" localSheetId="13">#REF!</definedName>
    <definedName name="TAXMEDICARE" localSheetId="14">#REF!</definedName>
    <definedName name="TAXMEDICARE">#REF!</definedName>
    <definedName name="TAXPFINT" localSheetId="10">#REF!</definedName>
    <definedName name="TAXPFINT" localSheetId="11">#REF!</definedName>
    <definedName name="TAXPFINT" localSheetId="12">#REF!</definedName>
    <definedName name="TAXPFINT" localSheetId="13">#REF!</definedName>
    <definedName name="TAXPFINT" localSheetId="14">#REF!</definedName>
    <definedName name="TAXPFINT">#REF!</definedName>
    <definedName name="TAXPROPERTY" localSheetId="10">#REF!</definedName>
    <definedName name="TAXPROPERTY" localSheetId="11">#REF!</definedName>
    <definedName name="TAXPROPERTY" localSheetId="12">#REF!</definedName>
    <definedName name="TAXPROPERTY" localSheetId="13">#REF!</definedName>
    <definedName name="TAXPROPERTY" localSheetId="14">#REF!</definedName>
    <definedName name="TAXPROPERTY">#REF!</definedName>
    <definedName name="TAXSUT" localSheetId="10">#REF!</definedName>
    <definedName name="TAXSUT" localSheetId="11">#REF!</definedName>
    <definedName name="TAXSUT" localSheetId="12">#REF!</definedName>
    <definedName name="TAXSUT" localSheetId="13">#REF!</definedName>
    <definedName name="TAXSUT" localSheetId="14">#REF!</definedName>
    <definedName name="TAXSUT">#REF!</definedName>
    <definedName name="TEMP" localSheetId="1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10">#REF!</definedName>
    <definedName name="TEMPADJ" localSheetId="11">#REF!</definedName>
    <definedName name="TEMPADJ" localSheetId="12">#REF!</definedName>
    <definedName name="TEMPADJ" localSheetId="13">#REF!</definedName>
    <definedName name="TEMPADJ" localSheetId="14">#REF!</definedName>
    <definedName name="TEMPADJ">#REF!</definedName>
    <definedName name="TenaskaShare" localSheetId="10">[12]Dispatch!#REF!</definedName>
    <definedName name="TenaskaShare" localSheetId="11">[12]Dispatch!#REF!</definedName>
    <definedName name="TenaskaShare" localSheetId="12">[12]Dispatch!#REF!</definedName>
    <definedName name="TenaskaShare" localSheetId="13">[12]Dispatch!#REF!</definedName>
    <definedName name="TenaskaShare" localSheetId="14">[12]Dispatch!#REF!</definedName>
    <definedName name="TenaskaShare">[12]Dispatch!#REF!</definedName>
    <definedName name="Test" localSheetId="10">[6]BS!#REF!</definedName>
    <definedName name="Test" localSheetId="11">[6]BS!#REF!</definedName>
    <definedName name="Test" localSheetId="12">[6]BS!#REF!</definedName>
    <definedName name="Test" localSheetId="13">[6]BS!#REF!</definedName>
    <definedName name="Test" localSheetId="14">[6]BS!#REF!</definedName>
    <definedName name="Test">[6]BS!#REF!</definedName>
    <definedName name="TESTYEAR" localSheetId="10">#REF!</definedName>
    <definedName name="TESTYEAR" localSheetId="11">#REF!</definedName>
    <definedName name="TESTYEAR" localSheetId="12">#REF!</definedName>
    <definedName name="TESTYEAR" localSheetId="13">#REF!</definedName>
    <definedName name="TESTYEAR" localSheetId="14">#REF!</definedName>
    <definedName name="TESTYEAR">#REF!</definedName>
    <definedName name="Therm_upload" localSheetId="10">#REF!</definedName>
    <definedName name="Therm_upload" localSheetId="11">#REF!</definedName>
    <definedName name="Therm_upload" localSheetId="12">#REF!</definedName>
    <definedName name="Therm_upload" localSheetId="13">#REF!</definedName>
    <definedName name="Therm_upload" localSheetId="14">#REF!</definedName>
    <definedName name="Therm_upload">#REF!</definedName>
    <definedName name="ThermalBookLife">[8]Assumptions!$C$25</definedName>
    <definedName name="therms" localSheetId="10">#REF!</definedName>
    <definedName name="therms" localSheetId="11">#REF!</definedName>
    <definedName name="therms" localSheetId="12">#REF!</definedName>
    <definedName name="therms" localSheetId="13">#REF!</definedName>
    <definedName name="therms" localSheetId="14">#REF!</definedName>
    <definedName name="therms">#REF!</definedName>
    <definedName name="THM_ALL_YEARS" localSheetId="10">#REF!</definedName>
    <definedName name="THM_ALL_YEARS" localSheetId="11">#REF!</definedName>
    <definedName name="THM_ALL_YEARS" localSheetId="12">#REF!</definedName>
    <definedName name="THM_ALL_YEARS" localSheetId="13">#REF!</definedName>
    <definedName name="THM_ALL_YEARS" localSheetId="14">#REF!</definedName>
    <definedName name="THM_ALL_YEARS">#REF!</definedName>
    <definedName name="Title">[8]Assumptions!$A$1</definedName>
    <definedName name="TopLeft" localSheetId="10">#REF!</definedName>
    <definedName name="TopLeft" localSheetId="11">#REF!</definedName>
    <definedName name="TopLeft" localSheetId="12">#REF!</definedName>
    <definedName name="TopLeft" localSheetId="13">#REF!</definedName>
    <definedName name="TopLeft" localSheetId="14">#REF!</definedName>
    <definedName name="TopLeft">#REF!</definedName>
    <definedName name="TRADING_NET" localSheetId="10">[5]DT_A_DOL93!#REF!</definedName>
    <definedName name="TRADING_NET" localSheetId="11">[5]DT_A_DOL93!#REF!</definedName>
    <definedName name="TRADING_NET" localSheetId="12">[5]DT_A_DOL93!#REF!</definedName>
    <definedName name="TRADING_NET" localSheetId="13">[5]DT_A_DOL93!#REF!</definedName>
    <definedName name="TRADING_NET" localSheetId="14">[5]DT_A_DOL93!#REF!</definedName>
    <definedName name="TRADING_NET">[5]DT_A_DOL93!#REF!</definedName>
    <definedName name="tran_revenue" localSheetId="10">#REF!</definedName>
    <definedName name="tran_revenue" localSheetId="11">#REF!</definedName>
    <definedName name="tran_revenue" localSheetId="12">#REF!</definedName>
    <definedName name="tran_revenue" localSheetId="13">#REF!</definedName>
    <definedName name="tran_revenue" localSheetId="14">#REF!</definedName>
    <definedName name="tran_revenue">#REF!</definedName>
    <definedName name="Transfer" localSheetId="10" hidden="1">#REF!</definedName>
    <definedName name="Transfer" localSheetId="11" hidden="1">#REF!</definedName>
    <definedName name="Transfer" localSheetId="12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10" hidden="1">#REF!</definedName>
    <definedName name="Transfers" localSheetId="11" hidden="1">#REF!</definedName>
    <definedName name="Transfers" localSheetId="12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1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 localSheetId="10">#REF!</definedName>
    <definedName name="UBakerAvail" localSheetId="11">#REF!</definedName>
    <definedName name="UBakerAvail" localSheetId="12">#REF!</definedName>
    <definedName name="UBakerAvail" localSheetId="13">#REF!</definedName>
    <definedName name="UBakerAvail" localSheetId="1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0">#REF!</definedName>
    <definedName name="UNITCOMPARE" localSheetId="11">#REF!</definedName>
    <definedName name="UNITCOMPARE" localSheetId="12">#REF!</definedName>
    <definedName name="UNITCOMPARE" localSheetId="13">#REF!</definedName>
    <definedName name="UNITCOMPARE" localSheetId="14">#REF!</definedName>
    <definedName name="UNITCOMPARE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3">#REF!</definedName>
    <definedName name="UNITCOSTS" localSheetId="14">#REF!</definedName>
    <definedName name="UNITCOSTS">#REF!</definedName>
    <definedName name="UTG" localSheetId="10">#REF!</definedName>
    <definedName name="UTG" localSheetId="11">#REF!</definedName>
    <definedName name="UTG" localSheetId="12">#REF!</definedName>
    <definedName name="UTG" localSheetId="13">#REF!</definedName>
    <definedName name="UTG" localSheetId="14">#REF!</definedName>
    <definedName name="UTG">#REF!</definedName>
    <definedName name="UTN" localSheetId="10">#REF!</definedName>
    <definedName name="UTN" localSheetId="11">#REF!</definedName>
    <definedName name="UTN" localSheetId="12">#REF!</definedName>
    <definedName name="UTN" localSheetId="13">#REF!</definedName>
    <definedName name="UTN" localSheetId="14">#REF!</definedName>
    <definedName name="UTN">#REF!</definedName>
    <definedName name="v" localSheetId="1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OMEsc">[8]Assumptions!$C$21</definedName>
    <definedName name="w" localSheetId="1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10">[7]model!#REF!</definedName>
    <definedName name="WAGES" localSheetId="11">[7]model!#REF!</definedName>
    <definedName name="WAGES" localSheetId="12">[7]model!#REF!</definedName>
    <definedName name="WAGES" localSheetId="13">[7]model!#REF!</definedName>
    <definedName name="WAGES" localSheetId="14">[7]model!#REF!</definedName>
    <definedName name="WAGES">[7]model!#REF!</definedName>
    <definedName name="we" localSheetId="1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 localSheetId="10">'[25]Dispatch Cases'!#REF!</definedName>
    <definedName name="WindDate" localSheetId="11">'[25]Dispatch Cases'!#REF!</definedName>
    <definedName name="WindDate" localSheetId="12">'[25]Dispatch Cases'!#REF!</definedName>
    <definedName name="WindDate" localSheetId="13">'[25]Dispatch Cases'!#REF!</definedName>
    <definedName name="WindDate" localSheetId="14">'[25]Dispatch Cases'!#REF!</definedName>
    <definedName name="WindDate">'[25]Dispatch Cases'!#REF!</definedName>
    <definedName name="WRKCAP" localSheetId="10">[7]model!#REF!</definedName>
    <definedName name="WRKCAP" localSheetId="11">[7]model!#REF!</definedName>
    <definedName name="WRKCAP" localSheetId="12">[7]model!#REF!</definedName>
    <definedName name="WRKCAP" localSheetId="13">[7]model!#REF!</definedName>
    <definedName name="WRKCAP" localSheetId="14">[7]model!#REF!</definedName>
    <definedName name="WRKCAP">[7]model!#REF!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4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4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localSheetId="1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7" i="15"/>
  <c r="A18" s="1"/>
  <c r="A15"/>
  <c r="A16" s="1"/>
  <c r="A13"/>
  <c r="A14" s="1"/>
  <c r="C12"/>
  <c r="A12"/>
  <c r="C18" s="1"/>
  <c r="A11"/>
  <c r="E12"/>
  <c r="D12"/>
  <c r="F7"/>
  <c r="G7" s="1"/>
  <c r="H7" s="1"/>
  <c r="I7" s="1"/>
  <c r="J7" s="1"/>
  <c r="K7" s="1"/>
  <c r="L7" s="1"/>
  <c r="M7" s="1"/>
  <c r="N7" s="1"/>
  <c r="O7" s="1"/>
  <c r="E7"/>
  <c r="A14" i="14"/>
  <c r="A13"/>
  <c r="D12"/>
  <c r="C12"/>
  <c r="A12"/>
  <c r="A11"/>
  <c r="E12"/>
  <c r="G7"/>
  <c r="H7" s="1"/>
  <c r="I7" s="1"/>
  <c r="J7" s="1"/>
  <c r="K7" s="1"/>
  <c r="L7" s="1"/>
  <c r="M7" s="1"/>
  <c r="N7" s="1"/>
  <c r="O7" s="1"/>
  <c r="F7"/>
  <c r="E7"/>
  <c r="O12" i="13"/>
  <c r="K12"/>
  <c r="J12"/>
  <c r="G12"/>
  <c r="C12"/>
  <c r="A12"/>
  <c r="A11"/>
  <c r="N12"/>
  <c r="M12"/>
  <c r="L12"/>
  <c r="I12"/>
  <c r="H12"/>
  <c r="F12"/>
  <c r="E12"/>
  <c r="D12"/>
  <c r="E7"/>
  <c r="F7" s="1"/>
  <c r="G7" s="1"/>
  <c r="H7" s="1"/>
  <c r="I7" s="1"/>
  <c r="J7" s="1"/>
  <c r="K7" s="1"/>
  <c r="L7" s="1"/>
  <c r="M7" s="1"/>
  <c r="N7" s="1"/>
  <c r="O7" s="1"/>
  <c r="F12" i="12"/>
  <c r="A11"/>
  <c r="C12" s="1"/>
  <c r="N12"/>
  <c r="M12"/>
  <c r="L12"/>
  <c r="J12"/>
  <c r="I12"/>
  <c r="H12"/>
  <c r="E12"/>
  <c r="D12"/>
  <c r="E7"/>
  <c r="F7" s="1"/>
  <c r="G7" s="1"/>
  <c r="H7" s="1"/>
  <c r="I7" s="1"/>
  <c r="J7" s="1"/>
  <c r="K7" s="1"/>
  <c r="L7" s="1"/>
  <c r="M7" s="1"/>
  <c r="N7" s="1"/>
  <c r="O7" s="1"/>
  <c r="E24" i="11"/>
  <c r="D24"/>
  <c r="E18"/>
  <c r="D18"/>
  <c r="E14"/>
  <c r="D14"/>
  <c r="C14"/>
  <c r="A12"/>
  <c r="A13" s="1"/>
  <c r="A14" s="1"/>
  <c r="A11"/>
  <c r="A10"/>
  <c r="A14" i="10"/>
  <c r="A15" s="1"/>
  <c r="A16" s="1"/>
  <c r="A13"/>
  <c r="D12"/>
  <c r="C12"/>
  <c r="A12"/>
  <c r="A11"/>
  <c r="O12"/>
  <c r="N12"/>
  <c r="M12"/>
  <c r="L12"/>
  <c r="K12"/>
  <c r="J12"/>
  <c r="I12"/>
  <c r="H12"/>
  <c r="G12"/>
  <c r="F12"/>
  <c r="E12"/>
  <c r="F7"/>
  <c r="G7" s="1"/>
  <c r="H7" s="1"/>
  <c r="I7" s="1"/>
  <c r="J7" s="1"/>
  <c r="K7" s="1"/>
  <c r="L7" s="1"/>
  <c r="M7" s="1"/>
  <c r="N7" s="1"/>
  <c r="O7" s="1"/>
  <c r="E7"/>
  <c r="H12" i="9"/>
  <c r="D12"/>
  <c r="A12"/>
  <c r="A11"/>
  <c r="C12" s="1"/>
  <c r="O12"/>
  <c r="M12"/>
  <c r="L12"/>
  <c r="K12"/>
  <c r="I12"/>
  <c r="G12"/>
  <c r="E12"/>
  <c r="E7"/>
  <c r="F7" s="1"/>
  <c r="G7" s="1"/>
  <c r="H7" s="1"/>
  <c r="I7" s="1"/>
  <c r="J7" s="1"/>
  <c r="K7" s="1"/>
  <c r="L7" s="1"/>
  <c r="M7" s="1"/>
  <c r="N7" s="1"/>
  <c r="O7" s="1"/>
  <c r="E24" i="8"/>
  <c r="D24"/>
  <c r="D18"/>
  <c r="E14"/>
  <c r="E18" s="1"/>
  <c r="D14"/>
  <c r="A11"/>
  <c r="A12" s="1"/>
  <c r="A13" s="1"/>
  <c r="A14" s="1"/>
  <c r="A10"/>
  <c r="F30" i="7"/>
  <c r="E15"/>
  <c r="F15"/>
  <c r="E16"/>
  <c r="D16"/>
  <c r="L12"/>
  <c r="A11"/>
  <c r="O12"/>
  <c r="N12"/>
  <c r="M12"/>
  <c r="K12"/>
  <c r="J12"/>
  <c r="I12"/>
  <c r="H12"/>
  <c r="G12"/>
  <c r="F12"/>
  <c r="E12"/>
  <c r="D12"/>
  <c r="E7"/>
  <c r="F7" s="1"/>
  <c r="G7" s="1"/>
  <c r="H7" s="1"/>
  <c r="I7" s="1"/>
  <c r="J7" s="1"/>
  <c r="K7" s="1"/>
  <c r="L7" s="1"/>
  <c r="M7" s="1"/>
  <c r="N7" s="1"/>
  <c r="O7" s="1"/>
  <c r="G30" i="6"/>
  <c r="G32" s="1"/>
  <c r="G15"/>
  <c r="D16"/>
  <c r="C12"/>
  <c r="A11"/>
  <c r="A12" s="1"/>
  <c r="O12"/>
  <c r="N12"/>
  <c r="L12"/>
  <c r="K12"/>
  <c r="J12"/>
  <c r="H12"/>
  <c r="G12"/>
  <c r="F12"/>
  <c r="D12"/>
  <c r="F7"/>
  <c r="G7" s="1"/>
  <c r="H7" s="1"/>
  <c r="I7" s="1"/>
  <c r="J7" s="1"/>
  <c r="K7" s="1"/>
  <c r="L7" s="1"/>
  <c r="M7" s="1"/>
  <c r="N7" s="1"/>
  <c r="O7" s="1"/>
  <c r="E7"/>
  <c r="E24" i="5"/>
  <c r="D24"/>
  <c r="E14"/>
  <c r="E18" s="1"/>
  <c r="A11"/>
  <c r="A12" s="1"/>
  <c r="D14"/>
  <c r="D18" s="1"/>
  <c r="A10"/>
  <c r="G32" i="4"/>
  <c r="M30"/>
  <c r="I30"/>
  <c r="O30"/>
  <c r="G16"/>
  <c r="F16"/>
  <c r="E16"/>
  <c r="D16"/>
  <c r="N15"/>
  <c r="O26"/>
  <c r="N26"/>
  <c r="M26"/>
  <c r="L26"/>
  <c r="K26"/>
  <c r="J26"/>
  <c r="I26"/>
  <c r="H26"/>
  <c r="G12"/>
  <c r="G18" s="1"/>
  <c r="F12"/>
  <c r="F18" s="1"/>
  <c r="E12"/>
  <c r="E18" s="1"/>
  <c r="D12"/>
  <c r="D18" s="1"/>
  <c r="A11"/>
  <c r="A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G32" i="3"/>
  <c r="N30"/>
  <c r="J30"/>
  <c r="H38"/>
  <c r="G16"/>
  <c r="E16"/>
  <c r="D16"/>
  <c r="M15"/>
  <c r="F15"/>
  <c r="F16" s="1"/>
  <c r="O26"/>
  <c r="N26"/>
  <c r="M26"/>
  <c r="L26"/>
  <c r="K26"/>
  <c r="J26"/>
  <c r="I26"/>
  <c r="H26"/>
  <c r="G12"/>
  <c r="G18" s="1"/>
  <c r="F12"/>
  <c r="E12"/>
  <c r="E18" s="1"/>
  <c r="D12"/>
  <c r="A11"/>
  <c r="A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E40" i="2"/>
  <c r="E42" s="1"/>
  <c r="D24"/>
  <c r="D28" s="1"/>
  <c r="D32" s="1"/>
  <c r="E24"/>
  <c r="E28" s="1"/>
  <c r="E32" s="1"/>
  <c r="E34" s="1"/>
  <c r="E38" s="1"/>
  <c r="E14"/>
  <c r="E18" s="1"/>
  <c r="D14"/>
  <c r="D18" s="1"/>
  <c r="A10"/>
  <c r="D32" i="1"/>
  <c r="E32"/>
  <c r="E14"/>
  <c r="E24" s="1"/>
  <c r="D14"/>
  <c r="D24" s="1"/>
  <c r="A10"/>
  <c r="A11" s="1"/>
  <c r="A12" s="1"/>
  <c r="A13" s="1"/>
  <c r="A14" s="1"/>
  <c r="E12" i="6" l="1"/>
  <c r="I12"/>
  <c r="M12"/>
  <c r="F12" i="9"/>
  <c r="J12"/>
  <c r="N12"/>
  <c r="C18" i="14"/>
  <c r="A15"/>
  <c r="A16" s="1"/>
  <c r="A17" s="1"/>
  <c r="A18" s="1"/>
  <c r="G16" i="6"/>
  <c r="D18" i="7"/>
  <c r="G12" i="12"/>
  <c r="K12"/>
  <c r="O12"/>
  <c r="P12" i="10"/>
  <c r="P12" i="13"/>
  <c r="A12" i="12"/>
  <c r="A13" i="13"/>
  <c r="A14" s="1"/>
  <c r="P12" i="14"/>
  <c r="C16" i="15"/>
  <c r="P12"/>
  <c r="A19"/>
  <c r="A20" s="1"/>
  <c r="A21" s="1"/>
  <c r="A22" s="1"/>
  <c r="A23" s="1"/>
  <c r="A24" s="1"/>
  <c r="A25" s="1"/>
  <c r="A26" s="1"/>
  <c r="A27" s="1"/>
  <c r="A28" s="1"/>
  <c r="A17" i="10"/>
  <c r="A18" s="1"/>
  <c r="C18"/>
  <c r="D32" i="6"/>
  <c r="E18" i="7"/>
  <c r="A13" i="9"/>
  <c r="A14" s="1"/>
  <c r="A15" i="11"/>
  <c r="A16" s="1"/>
  <c r="A17" s="1"/>
  <c r="A18" s="1"/>
  <c r="A19" s="1"/>
  <c r="A20" s="1"/>
  <c r="C18"/>
  <c r="C16" i="10"/>
  <c r="A15" i="8"/>
  <c r="A16" s="1"/>
  <c r="A17" s="1"/>
  <c r="A18" s="1"/>
  <c r="A19" s="1"/>
  <c r="A20" s="1"/>
  <c r="C18"/>
  <c r="C14"/>
  <c r="G18" i="6"/>
  <c r="A13"/>
  <c r="A14" s="1"/>
  <c r="E15"/>
  <c r="E16" s="1"/>
  <c r="I32" i="4"/>
  <c r="F15" i="6"/>
  <c r="F16" s="1"/>
  <c r="F18" s="1"/>
  <c r="D18"/>
  <c r="A12" i="7"/>
  <c r="C12"/>
  <c r="D38" i="6"/>
  <c r="E30"/>
  <c r="F30"/>
  <c r="G38"/>
  <c r="P12" i="7"/>
  <c r="F16"/>
  <c r="F32"/>
  <c r="G15"/>
  <c r="G16" s="1"/>
  <c r="G18" s="1"/>
  <c r="G30"/>
  <c r="G32" s="1"/>
  <c r="D32"/>
  <c r="E30"/>
  <c r="E32" s="1"/>
  <c r="A13" i="5"/>
  <c r="A14" s="1"/>
  <c r="C14"/>
  <c r="J32" i="3"/>
  <c r="M32" i="4"/>
  <c r="N32" i="3"/>
  <c r="O32" i="4"/>
  <c r="P12" i="3"/>
  <c r="F18"/>
  <c r="A13" i="4"/>
  <c r="A14" s="1"/>
  <c r="A13" i="3"/>
  <c r="A14" s="1"/>
  <c r="C12"/>
  <c r="J15"/>
  <c r="J16" s="1"/>
  <c r="J18" s="1"/>
  <c r="N15"/>
  <c r="H16"/>
  <c r="H18" s="1"/>
  <c r="D18"/>
  <c r="K30"/>
  <c r="O30"/>
  <c r="C12" i="4"/>
  <c r="K15"/>
  <c r="K16" s="1"/>
  <c r="K18" s="1"/>
  <c r="O15"/>
  <c r="L30"/>
  <c r="L32" s="1"/>
  <c r="H32"/>
  <c r="K15" i="3"/>
  <c r="O15"/>
  <c r="I16"/>
  <c r="I18" s="1"/>
  <c r="M16"/>
  <c r="M18" s="1"/>
  <c r="L30"/>
  <c r="H32"/>
  <c r="J38"/>
  <c r="N38"/>
  <c r="P12" i="4"/>
  <c r="L15"/>
  <c r="N16"/>
  <c r="N18" s="1"/>
  <c r="L15" i="3"/>
  <c r="L16" s="1"/>
  <c r="L18" s="1"/>
  <c r="N16"/>
  <c r="N18" s="1"/>
  <c r="I30"/>
  <c r="M30"/>
  <c r="I15" i="4"/>
  <c r="I16" s="1"/>
  <c r="M15"/>
  <c r="M16" s="1"/>
  <c r="M18" s="1"/>
  <c r="O16"/>
  <c r="O18" s="1"/>
  <c r="J30"/>
  <c r="J32" s="1"/>
  <c r="N30"/>
  <c r="N32" s="1"/>
  <c r="I15" i="3"/>
  <c r="K16"/>
  <c r="K18" s="1"/>
  <c r="O16"/>
  <c r="O18" s="1"/>
  <c r="J15" i="4"/>
  <c r="J16" s="1"/>
  <c r="J18" s="1"/>
  <c r="H16"/>
  <c r="H18" s="1"/>
  <c r="L16"/>
  <c r="L18" s="1"/>
  <c r="K30"/>
  <c r="K32" s="1"/>
  <c r="D34" i="2"/>
  <c r="D38" s="1"/>
  <c r="A11"/>
  <c r="A12" s="1"/>
  <c r="A13" s="1"/>
  <c r="A14" s="1"/>
  <c r="D25" i="1"/>
  <c r="D35"/>
  <c r="E25"/>
  <c r="E35"/>
  <c r="A15"/>
  <c r="A16" s="1"/>
  <c r="A17" s="1"/>
  <c r="A18" s="1"/>
  <c r="A19" s="1"/>
  <c r="A20" s="1"/>
  <c r="A21" s="1"/>
  <c r="A22" s="1"/>
  <c r="A23" s="1"/>
  <c r="A24" s="1"/>
  <c r="C14"/>
  <c r="P12" i="9" l="1"/>
  <c r="P12" i="6"/>
  <c r="A29" i="15"/>
  <c r="A30" s="1"/>
  <c r="C28"/>
  <c r="A13" i="12"/>
  <c r="A14" s="1"/>
  <c r="C26" i="15"/>
  <c r="A19" i="14"/>
  <c r="A20" s="1"/>
  <c r="A21" s="1"/>
  <c r="A22" s="1"/>
  <c r="A23" s="1"/>
  <c r="A24" s="1"/>
  <c r="P12" i="12"/>
  <c r="C22" i="15"/>
  <c r="A15" i="13"/>
  <c r="A16" s="1"/>
  <c r="C16"/>
  <c r="C16" i="14"/>
  <c r="C24" i="11"/>
  <c r="A21"/>
  <c r="A22" s="1"/>
  <c r="A23" s="1"/>
  <c r="A24" s="1"/>
  <c r="A19" i="10"/>
  <c r="A20" s="1"/>
  <c r="A21" s="1"/>
  <c r="A22" s="1"/>
  <c r="A23" s="1"/>
  <c r="A24" s="1"/>
  <c r="C16" i="9"/>
  <c r="A15"/>
  <c r="A16" s="1"/>
  <c r="A21" i="8"/>
  <c r="A22" s="1"/>
  <c r="A23" s="1"/>
  <c r="A24" s="1"/>
  <c r="E18" i="6"/>
  <c r="E38"/>
  <c r="E32"/>
  <c r="A15"/>
  <c r="A16" s="1"/>
  <c r="C16"/>
  <c r="F18" i="7"/>
  <c r="F32" i="6"/>
  <c r="F38"/>
  <c r="A13" i="7"/>
  <c r="A14" s="1"/>
  <c r="A15" i="5"/>
  <c r="A16" s="1"/>
  <c r="A17" s="1"/>
  <c r="A18" s="1"/>
  <c r="A19" s="1"/>
  <c r="A20" s="1"/>
  <c r="C18"/>
  <c r="P32" i="4"/>
  <c r="P16"/>
  <c r="I18"/>
  <c r="P18" s="1"/>
  <c r="P18" i="3"/>
  <c r="C16"/>
  <c r="A15"/>
  <c r="A16" s="1"/>
  <c r="M32"/>
  <c r="M38"/>
  <c r="L38"/>
  <c r="L32"/>
  <c r="O38"/>
  <c r="O32"/>
  <c r="P16"/>
  <c r="I32"/>
  <c r="I38"/>
  <c r="K38"/>
  <c r="K32"/>
  <c r="C16" i="4"/>
  <c r="A15"/>
  <c r="A16" s="1"/>
  <c r="A15" i="2"/>
  <c r="A16" s="1"/>
  <c r="A17" s="1"/>
  <c r="A18" s="1"/>
  <c r="A19" s="1"/>
  <c r="A20" s="1"/>
  <c r="C14"/>
  <c r="E26" i="1"/>
  <c r="E36"/>
  <c r="C25"/>
  <c r="A25"/>
  <c r="C24"/>
  <c r="D26"/>
  <c r="D36"/>
  <c r="C22" i="14" l="1"/>
  <c r="A15" i="12"/>
  <c r="A16" s="1"/>
  <c r="A17" i="13"/>
  <c r="A18" s="1"/>
  <c r="C18"/>
  <c r="A25" i="14"/>
  <c r="A26" s="1"/>
  <c r="A27" s="1"/>
  <c r="A28" s="1"/>
  <c r="C26"/>
  <c r="A31" i="15"/>
  <c r="A32" s="1"/>
  <c r="C32"/>
  <c r="A17" i="9"/>
  <c r="A18" s="1"/>
  <c r="C18"/>
  <c r="C22" i="10"/>
  <c r="A25"/>
  <c r="A26" s="1"/>
  <c r="A27" s="1"/>
  <c r="A28" s="1"/>
  <c r="C26"/>
  <c r="A25" i="11"/>
  <c r="A26" s="1"/>
  <c r="A27" s="1"/>
  <c r="A28" s="1"/>
  <c r="C24" i="8"/>
  <c r="A25"/>
  <c r="A26" s="1"/>
  <c r="A27" s="1"/>
  <c r="A28" s="1"/>
  <c r="A15" i="7"/>
  <c r="A16" s="1"/>
  <c r="A17" i="6"/>
  <c r="A18" s="1"/>
  <c r="C18"/>
  <c r="C24" i="5"/>
  <c r="A21"/>
  <c r="A22" s="1"/>
  <c r="A23" s="1"/>
  <c r="A24" s="1"/>
  <c r="P32" i="3"/>
  <c r="A17" i="4"/>
  <c r="A18" s="1"/>
  <c r="C18"/>
  <c r="A17" i="3"/>
  <c r="A18" s="1"/>
  <c r="C18"/>
  <c r="A21" i="2"/>
  <c r="A22" s="1"/>
  <c r="A23" s="1"/>
  <c r="A24" s="1"/>
  <c r="C24"/>
  <c r="C18"/>
  <c r="C26" i="1"/>
  <c r="A26"/>
  <c r="E27"/>
  <c r="E37"/>
  <c r="D27"/>
  <c r="D37"/>
  <c r="A33" i="15" l="1"/>
  <c r="A34" s="1"/>
  <c r="A35" s="1"/>
  <c r="A36" s="1"/>
  <c r="C36"/>
  <c r="C28" i="14"/>
  <c r="A29"/>
  <c r="A30" s="1"/>
  <c r="C16" i="12"/>
  <c r="A19" i="13"/>
  <c r="A20" s="1"/>
  <c r="A21" s="1"/>
  <c r="A22" s="1"/>
  <c r="A23" s="1"/>
  <c r="A24" s="1"/>
  <c r="A17" i="12"/>
  <c r="A18" s="1"/>
  <c r="C18"/>
  <c r="C28" i="11"/>
  <c r="A29" i="10"/>
  <c r="A30" s="1"/>
  <c r="C28"/>
  <c r="A29" i="11"/>
  <c r="A30" s="1"/>
  <c r="C32"/>
  <c r="A19" i="9"/>
  <c r="A20" s="1"/>
  <c r="A21" s="1"/>
  <c r="A22" s="1"/>
  <c r="A23" s="1"/>
  <c r="A24" s="1"/>
  <c r="A29" i="8"/>
  <c r="A30" s="1"/>
  <c r="C32"/>
  <c r="C28"/>
  <c r="A19" i="6"/>
  <c r="A20" s="1"/>
  <c r="A21" s="1"/>
  <c r="A22" s="1"/>
  <c r="A23" s="1"/>
  <c r="A24" s="1"/>
  <c r="A17" i="7"/>
  <c r="A18" s="1"/>
  <c r="C18"/>
  <c r="C16"/>
  <c r="C28" i="5"/>
  <c r="A25"/>
  <c r="A26" s="1"/>
  <c r="A27" s="1"/>
  <c r="A28" s="1"/>
  <c r="C22" i="3"/>
  <c r="A19"/>
  <c r="A20" s="1"/>
  <c r="A21" s="1"/>
  <c r="A22" s="1"/>
  <c r="A23" s="1"/>
  <c r="A24" s="1"/>
  <c r="A19" i="4"/>
  <c r="A20" s="1"/>
  <c r="A21" s="1"/>
  <c r="A22" s="1"/>
  <c r="A23" s="1"/>
  <c r="A24" s="1"/>
  <c r="A25" i="2"/>
  <c r="A26" s="1"/>
  <c r="A27" s="1"/>
  <c r="A28" s="1"/>
  <c r="C27" i="1"/>
  <c r="A27"/>
  <c r="D28"/>
  <c r="D39" s="1"/>
  <c r="D38"/>
  <c r="E28"/>
  <c r="E39" s="1"/>
  <c r="E38"/>
  <c r="A25" i="13" l="1"/>
  <c r="A26" s="1"/>
  <c r="A27" s="1"/>
  <c r="A28" s="1"/>
  <c r="C26"/>
  <c r="A19" i="12"/>
  <c r="A20" s="1"/>
  <c r="A21" s="1"/>
  <c r="A22" s="1"/>
  <c r="A23" s="1"/>
  <c r="A24" s="1"/>
  <c r="A31" i="14"/>
  <c r="A32" s="1"/>
  <c r="C32"/>
  <c r="C22" i="13"/>
  <c r="A25" i="9"/>
  <c r="A26" s="1"/>
  <c r="A27" s="1"/>
  <c r="A28" s="1"/>
  <c r="C26"/>
  <c r="C22"/>
  <c r="A31" i="10"/>
  <c r="A32" s="1"/>
  <c r="C32"/>
  <c r="A31" i="11"/>
  <c r="A32" s="1"/>
  <c r="A31" i="8"/>
  <c r="A32" s="1"/>
  <c r="A19" i="7"/>
  <c r="A20" s="1"/>
  <c r="A21" s="1"/>
  <c r="A22" s="1"/>
  <c r="A23" s="1"/>
  <c r="A24" s="1"/>
  <c r="A25" i="6"/>
  <c r="A26" s="1"/>
  <c r="A27" s="1"/>
  <c r="A28" s="1"/>
  <c r="C26"/>
  <c r="C22"/>
  <c r="A29" i="5"/>
  <c r="A30" s="1"/>
  <c r="C32" s="1"/>
  <c r="A25" i="4"/>
  <c r="A26" s="1"/>
  <c r="A27" s="1"/>
  <c r="A28" s="1"/>
  <c r="C26"/>
  <c r="C22"/>
  <c r="A25" i="3"/>
  <c r="A26" s="1"/>
  <c r="A27" s="1"/>
  <c r="A28" s="1"/>
  <c r="C26"/>
  <c r="A29" i="2"/>
  <c r="A30" s="1"/>
  <c r="C32"/>
  <c r="C28"/>
  <c r="C28" i="1"/>
  <c r="A28"/>
  <c r="A29" i="13" l="1"/>
  <c r="A30" s="1"/>
  <c r="C28"/>
  <c r="A25" i="12"/>
  <c r="A26" s="1"/>
  <c r="A27" s="1"/>
  <c r="A28" s="1"/>
  <c r="C26"/>
  <c r="A33" i="14"/>
  <c r="A34" s="1"/>
  <c r="A35" s="1"/>
  <c r="A36" s="1"/>
  <c r="A37" s="1"/>
  <c r="A38" s="1"/>
  <c r="C22" i="12"/>
  <c r="A33" i="11"/>
  <c r="A34" s="1"/>
  <c r="A35" s="1"/>
  <c r="A36" s="1"/>
  <c r="C34"/>
  <c r="C28" i="9"/>
  <c r="A29"/>
  <c r="A30" s="1"/>
  <c r="A33" i="10"/>
  <c r="A34" s="1"/>
  <c r="A35" s="1"/>
  <c r="A36" s="1"/>
  <c r="A33" i="8"/>
  <c r="A34" s="1"/>
  <c r="A35" s="1"/>
  <c r="A36" s="1"/>
  <c r="C34"/>
  <c r="C28" i="6"/>
  <c r="A29"/>
  <c r="A30" s="1"/>
  <c r="A25" i="7"/>
  <c r="A26" s="1"/>
  <c r="A27" s="1"/>
  <c r="A28" s="1"/>
  <c r="C26"/>
  <c r="C22"/>
  <c r="A31" i="5"/>
  <c r="A32" s="1"/>
  <c r="A29" i="4"/>
  <c r="A30" s="1"/>
  <c r="C28"/>
  <c r="A29" i="3"/>
  <c r="A30" s="1"/>
  <c r="C28"/>
  <c r="A31" i="2"/>
  <c r="A32" s="1"/>
  <c r="A29" i="1"/>
  <c r="A30" s="1"/>
  <c r="A31" i="13" l="1"/>
  <c r="A32" s="1"/>
  <c r="C32"/>
  <c r="C36" i="14"/>
  <c r="A29" i="12"/>
  <c r="A30" s="1"/>
  <c r="C28"/>
  <c r="A31" i="9"/>
  <c r="A32" s="1"/>
  <c r="C32"/>
  <c r="C36" i="10"/>
  <c r="A37" i="11"/>
  <c r="A38" s="1"/>
  <c r="A39" s="1"/>
  <c r="A40" s="1"/>
  <c r="C40"/>
  <c r="A37" i="8"/>
  <c r="A38" s="1"/>
  <c r="A39" s="1"/>
  <c r="A40" s="1"/>
  <c r="C40"/>
  <c r="A29" i="7"/>
  <c r="A30" s="1"/>
  <c r="C28"/>
  <c r="A31" i="6"/>
  <c r="A32" s="1"/>
  <c r="C32"/>
  <c r="A33" i="5"/>
  <c r="A34" s="1"/>
  <c r="A35" s="1"/>
  <c r="A36" s="1"/>
  <c r="C34"/>
  <c r="A31" i="3"/>
  <c r="A32" s="1"/>
  <c r="C32"/>
  <c r="A31" i="4"/>
  <c r="A32" s="1"/>
  <c r="C32"/>
  <c r="A33" i="2"/>
  <c r="A34" s="1"/>
  <c r="A35" s="1"/>
  <c r="A36" s="1"/>
  <c r="C34"/>
  <c r="C32" i="1"/>
  <c r="A31"/>
  <c r="A32" s="1"/>
  <c r="A31" i="12" l="1"/>
  <c r="A32" s="1"/>
  <c r="C32"/>
  <c r="A33" i="13"/>
  <c r="A34" s="1"/>
  <c r="A35" s="1"/>
  <c r="A36" s="1"/>
  <c r="C36"/>
  <c r="A33" i="9"/>
  <c r="A34" s="1"/>
  <c r="A35" s="1"/>
  <c r="A36" s="1"/>
  <c r="A37" s="1"/>
  <c r="A38" s="1"/>
  <c r="C42" i="11"/>
  <c r="A41"/>
  <c r="A42" s="1"/>
  <c r="A43" s="1"/>
  <c r="A44" s="1"/>
  <c r="A45" s="1"/>
  <c r="C42" i="8"/>
  <c r="A41"/>
  <c r="A42" s="1"/>
  <c r="A43" s="1"/>
  <c r="A44" s="1"/>
  <c r="A45" s="1"/>
  <c r="A31" i="7"/>
  <c r="A32" s="1"/>
  <c r="C32"/>
  <c r="C36" i="6"/>
  <c r="A33"/>
  <c r="A34" s="1"/>
  <c r="A35" s="1"/>
  <c r="A36" s="1"/>
  <c r="A37" s="1"/>
  <c r="A38" s="1"/>
  <c r="A37" i="5"/>
  <c r="A38" s="1"/>
  <c r="A39" s="1"/>
  <c r="A40" s="1"/>
  <c r="C40"/>
  <c r="A33" i="3"/>
  <c r="A34" s="1"/>
  <c r="A35" s="1"/>
  <c r="A36" s="1"/>
  <c r="A37" s="1"/>
  <c r="A38" s="1"/>
  <c r="C36" i="4"/>
  <c r="A33"/>
  <c r="A34" s="1"/>
  <c r="A35" s="1"/>
  <c r="A36" s="1"/>
  <c r="A37" i="2"/>
  <c r="A38" s="1"/>
  <c r="A39" s="1"/>
  <c r="A40" s="1"/>
  <c r="C40"/>
  <c r="A33" i="1"/>
  <c r="A34" s="1"/>
  <c r="A35" s="1"/>
  <c r="A36" s="1"/>
  <c r="A37" s="1"/>
  <c r="A38" s="1"/>
  <c r="A39" s="1"/>
  <c r="A40" s="1"/>
  <c r="A41" s="1"/>
  <c r="A42" s="1"/>
  <c r="C35"/>
  <c r="C36"/>
  <c r="C37"/>
  <c r="C38"/>
  <c r="C39"/>
  <c r="A33" i="12" l="1"/>
  <c r="A34" s="1"/>
  <c r="A35" s="1"/>
  <c r="A36" s="1"/>
  <c r="A37" s="1"/>
  <c r="A38" s="1"/>
  <c r="C36"/>
  <c r="C36" i="9"/>
  <c r="A33" i="7"/>
  <c r="A34" s="1"/>
  <c r="A35" s="1"/>
  <c r="A36" s="1"/>
  <c r="C42" i="5"/>
  <c r="A41"/>
  <c r="A42" s="1"/>
  <c r="A43" s="1"/>
  <c r="A44" s="1"/>
  <c r="A45" s="1"/>
  <c r="C36" i="3"/>
  <c r="C42" i="2"/>
  <c r="A41"/>
  <c r="A42" s="1"/>
  <c r="A43" s="1"/>
  <c r="A44" s="1"/>
  <c r="A45" s="1"/>
  <c r="C36" i="7" l="1"/>
  <c r="D36" i="6" l="1"/>
  <c r="D22" i="3"/>
  <c r="D22" i="4"/>
  <c r="E22" s="1"/>
  <c r="F36" i="6" l="1"/>
  <c r="D36" i="7"/>
  <c r="G36" i="6"/>
  <c r="L36" i="3"/>
  <c r="F22" i="4"/>
  <c r="H36" i="3"/>
  <c r="J36"/>
  <c r="O36"/>
  <c r="H36" i="4"/>
  <c r="E22" i="3"/>
  <c r="F22" s="1"/>
  <c r="G36" i="7" l="1"/>
  <c r="E36" i="6"/>
  <c r="F36" i="7"/>
  <c r="O36" i="4"/>
  <c r="J36"/>
  <c r="L36"/>
  <c r="K36" i="3"/>
  <c r="N36" i="4"/>
  <c r="K36"/>
  <c r="M36"/>
  <c r="N36" i="3"/>
  <c r="M36"/>
  <c r="G22" i="4"/>
  <c r="E36" i="7" l="1"/>
  <c r="H22" i="4"/>
  <c r="I36"/>
  <c r="P34"/>
  <c r="P36" s="1"/>
  <c r="I36" i="3"/>
  <c r="P34"/>
  <c r="P36" s="1"/>
  <c r="I22" i="4" l="1"/>
  <c r="G22" i="3"/>
  <c r="H22" s="1"/>
  <c r="I22" s="1"/>
  <c r="J22" s="1"/>
  <c r="J22" i="4" l="1"/>
  <c r="K22" i="3" l="1"/>
  <c r="L22" s="1"/>
  <c r="M22" s="1"/>
  <c r="K22" i="4"/>
  <c r="L22" l="1"/>
  <c r="N22" i="3"/>
  <c r="M22" i="4"/>
  <c r="N22" l="1"/>
  <c r="P20" i="3"/>
  <c r="O22" l="1"/>
  <c r="P20" i="4"/>
  <c r="O22" l="1"/>
  <c r="E22" i="6" l="1"/>
  <c r="D28" i="5"/>
  <c r="D32" s="1"/>
  <c r="D34" s="1"/>
  <c r="F22" i="6" l="1"/>
  <c r="E28" i="5"/>
  <c r="E32" s="1"/>
  <c r="E34" s="1"/>
  <c r="E22" i="7"/>
  <c r="M15" i="6"/>
  <c r="M16" s="1"/>
  <c r="M18" s="1"/>
  <c r="L15"/>
  <c r="L16" s="1"/>
  <c r="L18" s="1"/>
  <c r="O15"/>
  <c r="O16" s="1"/>
  <c r="O18" s="1"/>
  <c r="K15"/>
  <c r="K16" s="1"/>
  <c r="K18" s="1"/>
  <c r="N15"/>
  <c r="N16" s="1"/>
  <c r="N18" s="1"/>
  <c r="J15"/>
  <c r="J16" s="1"/>
  <c r="J18" s="1"/>
  <c r="I15"/>
  <c r="I16" s="1"/>
  <c r="I18" s="1"/>
  <c r="H16"/>
  <c r="N24"/>
  <c r="N26" s="1"/>
  <c r="J24"/>
  <c r="J26" s="1"/>
  <c r="O24"/>
  <c r="O26" s="1"/>
  <c r="K24"/>
  <c r="K26" s="1"/>
  <c r="L24"/>
  <c r="L26" s="1"/>
  <c r="I24"/>
  <c r="I26" s="1"/>
  <c r="M24"/>
  <c r="M26" s="1"/>
  <c r="H26"/>
  <c r="G24" i="10" l="1"/>
  <c r="G26" s="1"/>
  <c r="F24"/>
  <c r="F26" s="1"/>
  <c r="E24"/>
  <c r="E26" s="1"/>
  <c r="D26"/>
  <c r="G24" i="9"/>
  <c r="G26" s="1"/>
  <c r="F24"/>
  <c r="F26" s="1"/>
  <c r="E24"/>
  <c r="E26" s="1"/>
  <c r="D26"/>
  <c r="D16"/>
  <c r="F15"/>
  <c r="F16" s="1"/>
  <c r="F18" s="1"/>
  <c r="E15"/>
  <c r="E16" s="1"/>
  <c r="E18" s="1"/>
  <c r="G15"/>
  <c r="G16" s="1"/>
  <c r="G18" s="1"/>
  <c r="P26" i="6"/>
  <c r="H18"/>
  <c r="P18" s="1"/>
  <c r="P16"/>
  <c r="G22"/>
  <c r="H38"/>
  <c r="M30"/>
  <c r="I30"/>
  <c r="N30"/>
  <c r="J30"/>
  <c r="H32"/>
  <c r="O30"/>
  <c r="L30"/>
  <c r="K30"/>
  <c r="O24" i="7"/>
  <c r="O26" s="1"/>
  <c r="K24"/>
  <c r="K26" s="1"/>
  <c r="N24"/>
  <c r="N26" s="1"/>
  <c r="J24"/>
  <c r="J26" s="1"/>
  <c r="M24"/>
  <c r="M26" s="1"/>
  <c r="I24"/>
  <c r="I26" s="1"/>
  <c r="L24"/>
  <c r="L26" s="1"/>
  <c r="H26"/>
  <c r="F22"/>
  <c r="D38" i="9" l="1"/>
  <c r="E30"/>
  <c r="D32"/>
  <c r="G30"/>
  <c r="F30"/>
  <c r="D18"/>
  <c r="O32" i="6"/>
  <c r="O38"/>
  <c r="I38"/>
  <c r="I32"/>
  <c r="H36"/>
  <c r="M38"/>
  <c r="M32"/>
  <c r="P26" i="7"/>
  <c r="K32" i="6"/>
  <c r="K38"/>
  <c r="J32"/>
  <c r="J38"/>
  <c r="G22" i="7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H16"/>
  <c r="L38" i="6"/>
  <c r="L32"/>
  <c r="N32"/>
  <c r="N38"/>
  <c r="D38" i="5"/>
  <c r="D36" i="9" l="1"/>
  <c r="G15" i="10"/>
  <c r="G16" s="1"/>
  <c r="G18" s="1"/>
  <c r="F15"/>
  <c r="F16" s="1"/>
  <c r="F18" s="1"/>
  <c r="E15"/>
  <c r="E16" s="1"/>
  <c r="E18" s="1"/>
  <c r="D16"/>
  <c r="E32" i="9"/>
  <c r="E38"/>
  <c r="M30" i="7"/>
  <c r="M32" s="1"/>
  <c r="F32" i="9"/>
  <c r="F36" s="1"/>
  <c r="F38"/>
  <c r="G38"/>
  <c r="G32"/>
  <c r="P32" i="6"/>
  <c r="J30" i="7"/>
  <c r="J32" s="1"/>
  <c r="H32"/>
  <c r="K30"/>
  <c r="K32" s="1"/>
  <c r="O36" i="6"/>
  <c r="H18" i="7"/>
  <c r="P18" s="1"/>
  <c r="P16"/>
  <c r="N36" i="6"/>
  <c r="L30" i="7" l="1"/>
  <c r="L32" s="1"/>
  <c r="N30"/>
  <c r="N32" s="1"/>
  <c r="I30"/>
  <c r="I32" s="1"/>
  <c r="O30"/>
  <c r="O32" s="1"/>
  <c r="P32" s="1"/>
  <c r="E36" i="9"/>
  <c r="G36"/>
  <c r="D32" i="10"/>
  <c r="G30"/>
  <c r="G32" s="1"/>
  <c r="F30"/>
  <c r="F32" s="1"/>
  <c r="E30"/>
  <c r="E32" s="1"/>
  <c r="D18"/>
  <c r="K36" i="6"/>
  <c r="M36"/>
  <c r="J36"/>
  <c r="L36"/>
  <c r="I36"/>
  <c r="E40" i="5"/>
  <c r="E42" s="1"/>
  <c r="E38"/>
  <c r="D36" i="10" l="1"/>
  <c r="G36"/>
  <c r="J36" i="7"/>
  <c r="H36"/>
  <c r="N36"/>
  <c r="K36"/>
  <c r="P34" i="6"/>
  <c r="P36" s="1"/>
  <c r="F36" i="10"/>
  <c r="E36"/>
  <c r="O36" i="7" l="1"/>
  <c r="M36"/>
  <c r="L36"/>
  <c r="H22" i="6"/>
  <c r="H28"/>
  <c r="I22" l="1"/>
  <c r="I36" i="7"/>
  <c r="P34"/>
  <c r="P36" s="1"/>
  <c r="I28" i="6" l="1"/>
  <c r="J22"/>
  <c r="K22" l="1"/>
  <c r="J28"/>
  <c r="H22" i="7"/>
  <c r="H28"/>
  <c r="K28" i="6" l="1"/>
  <c r="L22"/>
  <c r="I22" i="7"/>
  <c r="I28" l="1"/>
  <c r="J28" s="1"/>
  <c r="L28" i="6"/>
  <c r="J22" i="7"/>
  <c r="M22" i="6"/>
  <c r="K22" i="7" l="1"/>
  <c r="L22" s="1"/>
  <c r="M28" i="6"/>
  <c r="N22"/>
  <c r="K28" i="7"/>
  <c r="L28" s="1"/>
  <c r="P20" i="6" l="1"/>
  <c r="N28"/>
  <c r="M22" i="7"/>
  <c r="O28" i="6" l="1"/>
  <c r="N22" i="7"/>
  <c r="M28"/>
  <c r="O22" i="6"/>
  <c r="D28" i="8" l="1"/>
  <c r="D32" s="1"/>
  <c r="D34" s="1"/>
  <c r="E28" i="9"/>
  <c r="E22"/>
  <c r="N28" i="7"/>
  <c r="P20"/>
  <c r="E24" i="12" l="1"/>
  <c r="E26" s="1"/>
  <c r="G24"/>
  <c r="G26" s="1"/>
  <c r="F24"/>
  <c r="F26" s="1"/>
  <c r="D26"/>
  <c r="O24" i="9"/>
  <c r="O26" s="1"/>
  <c r="K24"/>
  <c r="K26" s="1"/>
  <c r="N24"/>
  <c r="N26" s="1"/>
  <c r="J24"/>
  <c r="J26" s="1"/>
  <c r="M24"/>
  <c r="M26" s="1"/>
  <c r="I24"/>
  <c r="I26" s="1"/>
  <c r="L24"/>
  <c r="L26" s="1"/>
  <c r="H26"/>
  <c r="F28"/>
  <c r="E28" i="8"/>
  <c r="E32" s="1"/>
  <c r="E34" s="1"/>
  <c r="H16" i="9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F22"/>
  <c r="O28" i="7"/>
  <c r="O22"/>
  <c r="E22" i="10"/>
  <c r="G15" i="12" l="1"/>
  <c r="G16" s="1"/>
  <c r="G18" s="1"/>
  <c r="D16"/>
  <c r="F15"/>
  <c r="F16" s="1"/>
  <c r="F18" s="1"/>
  <c r="E15"/>
  <c r="E16" s="1"/>
  <c r="E18" s="1"/>
  <c r="H38" i="9"/>
  <c r="H32"/>
  <c r="O30"/>
  <c r="I30"/>
  <c r="M30"/>
  <c r="G22"/>
  <c r="H18"/>
  <c r="P18" s="1"/>
  <c r="P16"/>
  <c r="E28" i="10"/>
  <c r="G28" i="9"/>
  <c r="L24" i="10"/>
  <c r="L26" s="1"/>
  <c r="O24"/>
  <c r="O26" s="1"/>
  <c r="K24"/>
  <c r="K26" s="1"/>
  <c r="N24"/>
  <c r="N26" s="1"/>
  <c r="J24"/>
  <c r="J26" s="1"/>
  <c r="M24"/>
  <c r="M26" s="1"/>
  <c r="I24"/>
  <c r="I26" s="1"/>
  <c r="H26"/>
  <c r="P26" i="9"/>
  <c r="D38" i="8"/>
  <c r="F22" i="10"/>
  <c r="D32" i="12" l="1"/>
  <c r="G30"/>
  <c r="D38"/>
  <c r="F30"/>
  <c r="E30"/>
  <c r="D18"/>
  <c r="P26" i="10"/>
  <c r="N30" i="9"/>
  <c r="L30"/>
  <c r="G24" i="13"/>
  <c r="G26" s="1"/>
  <c r="F24"/>
  <c r="F26" s="1"/>
  <c r="E24"/>
  <c r="E26" s="1"/>
  <c r="D26"/>
  <c r="J15" i="10"/>
  <c r="J16" s="1"/>
  <c r="J18" s="1"/>
  <c r="K30" i="9"/>
  <c r="J30"/>
  <c r="J32" s="1"/>
  <c r="I32"/>
  <c r="I38"/>
  <c r="H36"/>
  <c r="K15" i="10"/>
  <c r="K16" s="1"/>
  <c r="K18" s="1"/>
  <c r="I15"/>
  <c r="I16" s="1"/>
  <c r="I18" s="1"/>
  <c r="F28"/>
  <c r="N32" i="9"/>
  <c r="N38"/>
  <c r="L38"/>
  <c r="L32"/>
  <c r="K38"/>
  <c r="K32"/>
  <c r="J38"/>
  <c r="M32"/>
  <c r="M38"/>
  <c r="O38"/>
  <c r="O32"/>
  <c r="G22" i="10"/>
  <c r="P32" i="9" l="1"/>
  <c r="L15" i="10"/>
  <c r="L16" s="1"/>
  <c r="L18" s="1"/>
  <c r="N15"/>
  <c r="N16" s="1"/>
  <c r="N18" s="1"/>
  <c r="G15" i="13"/>
  <c r="G16" s="1"/>
  <c r="G18" s="1"/>
  <c r="F15"/>
  <c r="F16" s="1"/>
  <c r="F18" s="1"/>
  <c r="E15"/>
  <c r="E16" s="1"/>
  <c r="E18" s="1"/>
  <c r="D16"/>
  <c r="F38" i="12"/>
  <c r="F32"/>
  <c r="F36" s="1"/>
  <c r="M15" i="10"/>
  <c r="M16" s="1"/>
  <c r="M18" s="1"/>
  <c r="O15"/>
  <c r="O16" s="1"/>
  <c r="O18" s="1"/>
  <c r="G38" i="12"/>
  <c r="G32"/>
  <c r="G36" s="1"/>
  <c r="H16" i="10"/>
  <c r="P16" s="1"/>
  <c r="E32" i="12"/>
  <c r="E36" s="1"/>
  <c r="E38"/>
  <c r="D36"/>
  <c r="K36" i="9"/>
  <c r="G28" i="10"/>
  <c r="I36" i="9"/>
  <c r="H32" i="10"/>
  <c r="O30"/>
  <c r="O32" s="1"/>
  <c r="K30"/>
  <c r="K32" s="1"/>
  <c r="N30"/>
  <c r="N32" s="1"/>
  <c r="J30"/>
  <c r="J32" s="1"/>
  <c r="M30"/>
  <c r="M32" s="1"/>
  <c r="I30"/>
  <c r="I32" s="1"/>
  <c r="L30"/>
  <c r="L32" s="1"/>
  <c r="O36" i="9"/>
  <c r="H18" i="10"/>
  <c r="P18" s="1"/>
  <c r="N36" i="9"/>
  <c r="L36"/>
  <c r="J36"/>
  <c r="D32" i="13" l="1"/>
  <c r="G30"/>
  <c r="G32" s="1"/>
  <c r="G36" s="1"/>
  <c r="F30"/>
  <c r="F32" s="1"/>
  <c r="E30"/>
  <c r="E32" s="1"/>
  <c r="P34" i="9"/>
  <c r="P36" s="1"/>
  <c r="D18" i="13"/>
  <c r="H36" i="10"/>
  <c r="P32"/>
  <c r="M36" i="9"/>
  <c r="E40" i="8"/>
  <c r="E42" s="1"/>
  <c r="E38"/>
  <c r="J36" i="10"/>
  <c r="L36"/>
  <c r="K36"/>
  <c r="F36" i="13" l="1"/>
  <c r="E36"/>
  <c r="D36"/>
  <c r="I36" i="10"/>
  <c r="M36"/>
  <c r="N36"/>
  <c r="P34" l="1"/>
  <c r="P36" s="1"/>
  <c r="O36"/>
  <c r="H28" i="9" l="1"/>
  <c r="H22"/>
  <c r="I22" l="1"/>
  <c r="J22" s="1"/>
  <c r="I28"/>
  <c r="J28" s="1"/>
  <c r="H28" i="10" l="1"/>
  <c r="H22"/>
  <c r="K28" i="9"/>
  <c r="K22"/>
  <c r="L22" l="1"/>
  <c r="I22" i="10"/>
  <c r="L28" i="9"/>
  <c r="I28" i="10"/>
  <c r="J28" l="1"/>
  <c r="K28" s="1"/>
  <c r="J22"/>
  <c r="K22" s="1"/>
  <c r="M28" i="9"/>
  <c r="M22"/>
  <c r="N28" l="1"/>
  <c r="N22"/>
  <c r="P20"/>
  <c r="L22" i="10"/>
  <c r="L28"/>
  <c r="M28" l="1"/>
  <c r="O28" i="9"/>
  <c r="D26" i="11" s="1"/>
  <c r="D28" s="1"/>
  <c r="D32" s="1"/>
  <c r="D34" s="1"/>
  <c r="M22" i="10"/>
  <c r="O22" i="9"/>
  <c r="E22" i="12"/>
  <c r="E28" l="1"/>
  <c r="P20" i="10"/>
  <c r="N22"/>
  <c r="O22" s="1"/>
  <c r="N28"/>
  <c r="O28" s="1"/>
  <c r="E26" i="11" s="1"/>
  <c r="E28" s="1"/>
  <c r="E32" s="1"/>
  <c r="E34" s="1"/>
  <c r="F28" i="12" l="1"/>
  <c r="G28" s="1"/>
  <c r="M24"/>
  <c r="M26" s="1"/>
  <c r="I24"/>
  <c r="I26" s="1"/>
  <c r="L24"/>
  <c r="L26" s="1"/>
  <c r="H26"/>
  <c r="O24"/>
  <c r="N24"/>
  <c r="N26" s="1"/>
  <c r="K24"/>
  <c r="K26" s="1"/>
  <c r="J24"/>
  <c r="J26" s="1"/>
  <c r="F22"/>
  <c r="G22" s="1"/>
  <c r="E22" i="13"/>
  <c r="F22" s="1"/>
  <c r="E15" i="14" l="1"/>
  <c r="E16" s="1"/>
  <c r="E18" s="1"/>
  <c r="D16"/>
  <c r="E28" i="13"/>
  <c r="F28" s="1"/>
  <c r="D24" i="14"/>
  <c r="O26" i="12"/>
  <c r="L15"/>
  <c r="L16" s="1"/>
  <c r="L18" s="1"/>
  <c r="O15"/>
  <c r="O16" s="1"/>
  <c r="O18" s="1"/>
  <c r="K15"/>
  <c r="K16" s="1"/>
  <c r="K18" s="1"/>
  <c r="J15"/>
  <c r="J16" s="1"/>
  <c r="J18" s="1"/>
  <c r="I15"/>
  <c r="I16" s="1"/>
  <c r="I18" s="1"/>
  <c r="H16"/>
  <c r="N15"/>
  <c r="N16" s="1"/>
  <c r="N18" s="1"/>
  <c r="M15"/>
  <c r="M16" s="1"/>
  <c r="M18" s="1"/>
  <c r="P26"/>
  <c r="G22" i="13"/>
  <c r="H18" i="12" l="1"/>
  <c r="P16"/>
  <c r="L30"/>
  <c r="H32"/>
  <c r="O30"/>
  <c r="K30"/>
  <c r="J30"/>
  <c r="I30"/>
  <c r="N30"/>
  <c r="H38"/>
  <c r="M30"/>
  <c r="G28" i="13"/>
  <c r="E24" i="14"/>
  <c r="E26" s="1"/>
  <c r="D26"/>
  <c r="P26" s="1"/>
  <c r="L24" i="13"/>
  <c r="L26" s="1"/>
  <c r="O24"/>
  <c r="K24"/>
  <c r="K26" s="1"/>
  <c r="I24"/>
  <c r="I26" s="1"/>
  <c r="N24"/>
  <c r="N26" s="1"/>
  <c r="M24"/>
  <c r="M26" s="1"/>
  <c r="J24"/>
  <c r="J26" s="1"/>
  <c r="H26"/>
  <c r="P34" i="14"/>
  <c r="P16"/>
  <c r="D18"/>
  <c r="P18" s="1"/>
  <c r="D38"/>
  <c r="D32"/>
  <c r="E30"/>
  <c r="D38" i="11"/>
  <c r="P32" i="14" l="1"/>
  <c r="P36" s="1"/>
  <c r="D36"/>
  <c r="E38"/>
  <c r="E32"/>
  <c r="E36" s="1"/>
  <c r="E15" i="15"/>
  <c r="E16" s="1"/>
  <c r="E18" s="1"/>
  <c r="D16"/>
  <c r="M32" i="12"/>
  <c r="M36" s="1"/>
  <c r="M38"/>
  <c r="J38"/>
  <c r="J32"/>
  <c r="J36" s="1"/>
  <c r="L32"/>
  <c r="L36" s="1"/>
  <c r="L38"/>
  <c r="K38"/>
  <c r="K32"/>
  <c r="K36" s="1"/>
  <c r="D24" i="15"/>
  <c r="O26" i="13"/>
  <c r="P26" s="1"/>
  <c r="N38" i="12"/>
  <c r="N32"/>
  <c r="O38"/>
  <c r="O32"/>
  <c r="O36" s="1"/>
  <c r="P18"/>
  <c r="O15" i="13"/>
  <c r="O16" s="1"/>
  <c r="O18" s="1"/>
  <c r="K15"/>
  <c r="K16" s="1"/>
  <c r="K18" s="1"/>
  <c r="N15"/>
  <c r="N16" s="1"/>
  <c r="N18" s="1"/>
  <c r="J15"/>
  <c r="J16" s="1"/>
  <c r="J18" s="1"/>
  <c r="I15"/>
  <c r="I16" s="1"/>
  <c r="I18" s="1"/>
  <c r="M15"/>
  <c r="M16" s="1"/>
  <c r="M18" s="1"/>
  <c r="L15"/>
  <c r="L16" s="1"/>
  <c r="L18" s="1"/>
  <c r="H16"/>
  <c r="I32" i="12"/>
  <c r="I36" s="1"/>
  <c r="I38"/>
  <c r="H36"/>
  <c r="P32"/>
  <c r="H22"/>
  <c r="I22" s="1"/>
  <c r="D32" i="15" l="1"/>
  <c r="E30"/>
  <c r="E32" s="1"/>
  <c r="N36" i="12"/>
  <c r="P34"/>
  <c r="P36" s="1"/>
  <c r="P16" i="15"/>
  <c r="D18"/>
  <c r="P18" s="1"/>
  <c r="H18" i="13"/>
  <c r="P16"/>
  <c r="L30"/>
  <c r="L32" s="1"/>
  <c r="L36" s="1"/>
  <c r="H32"/>
  <c r="O30"/>
  <c r="O32" s="1"/>
  <c r="O36" s="1"/>
  <c r="K30"/>
  <c r="K32" s="1"/>
  <c r="K36" s="1"/>
  <c r="N30"/>
  <c r="N32" s="1"/>
  <c r="N36" s="1"/>
  <c r="J30"/>
  <c r="J32" s="1"/>
  <c r="M30"/>
  <c r="M32" s="1"/>
  <c r="M36" s="1"/>
  <c r="I30"/>
  <c r="I32" s="1"/>
  <c r="I36" s="1"/>
  <c r="P34" i="15"/>
  <c r="H28" i="12"/>
  <c r="I28" s="1"/>
  <c r="E24" i="15"/>
  <c r="E26" s="1"/>
  <c r="D26"/>
  <c r="P26" s="1"/>
  <c r="J22" i="12"/>
  <c r="J36" i="13" l="1"/>
  <c r="H36"/>
  <c r="P32"/>
  <c r="E36" i="15"/>
  <c r="D36"/>
  <c r="P32"/>
  <c r="P36" s="1"/>
  <c r="P34" i="13"/>
  <c r="J28" i="12"/>
  <c r="P18" i="13"/>
  <c r="E40" i="11"/>
  <c r="E42" s="1"/>
  <c r="E38"/>
  <c r="K22" i="12"/>
  <c r="K28" l="1"/>
  <c r="P36" i="13"/>
  <c r="L22" i="12"/>
  <c r="H28" i="13" l="1"/>
  <c r="H22"/>
  <c r="I22" s="1"/>
  <c r="L28" i="12"/>
  <c r="M22"/>
  <c r="M28" l="1"/>
  <c r="I28" i="13"/>
  <c r="J22"/>
  <c r="N22" i="12"/>
  <c r="J28" i="13" l="1"/>
  <c r="K28" s="1"/>
  <c r="N28" i="12"/>
  <c r="K22" i="13"/>
  <c r="L22" l="1"/>
  <c r="P20" i="14" l="1"/>
  <c r="L28" i="13"/>
  <c r="M22"/>
  <c r="M28" l="1"/>
  <c r="P20" i="12"/>
  <c r="O22"/>
  <c r="D22" i="14" s="1"/>
  <c r="E22" s="1"/>
  <c r="O28" i="12"/>
  <c r="D28" i="14" s="1"/>
  <c r="E28" s="1"/>
  <c r="N22" i="13"/>
  <c r="N28" l="1"/>
  <c r="P20"/>
  <c r="O28" l="1"/>
  <c r="D28" i="15" s="1"/>
  <c r="O22" i="13"/>
  <c r="D22" i="15" s="1"/>
  <c r="E22" l="1"/>
  <c r="E28" l="1"/>
  <c r="P20"/>
</calcChain>
</file>

<file path=xl/sharedStrings.xml><?xml version="1.0" encoding="utf-8"?>
<sst xmlns="http://schemas.openxmlformats.org/spreadsheetml/2006/main" count="673" uniqueCount="113">
  <si>
    <t>Puget Sound Energy</t>
  </si>
  <si>
    <t>Decoupling Filing</t>
  </si>
  <si>
    <t>Development of Allowed Delivery Revenue Per Customer - Natural Gas</t>
  </si>
  <si>
    <t>Line No.</t>
  </si>
  <si>
    <t>Source</t>
  </si>
  <si>
    <t>Residential</t>
  </si>
  <si>
    <t>Non-Residential Schedules*</t>
  </si>
  <si>
    <t>(a)</t>
  </si>
  <si>
    <t>(b)</t>
  </si>
  <si>
    <t>(c)</t>
  </si>
  <si>
    <t>(d)</t>
  </si>
  <si>
    <t>Total Proforma Test Year Revenue</t>
  </si>
  <si>
    <t>UG-130138 WP</t>
  </si>
  <si>
    <t>Test Year Customers</t>
  </si>
  <si>
    <t>Quarterly Report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</si>
  <si>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</si>
  <si>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</si>
  <si>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</si>
  <si>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</si>
  <si>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</si>
  <si>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</si>
  <si>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</si>
  <si>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Test Year Basic &amp; Minimum Charge Revenue</t>
  </si>
  <si>
    <t>Test Year Basic &amp; Minimum Charge Revenue Per Customer</t>
  </si>
  <si>
    <t>Annual Allowed Volumetric Delivery Revenue Per Customer</t>
  </si>
  <si>
    <t>* Includes Schedules 31, 31T, 41, 41T, 85, 85T, 86, 86T, 87 and 87T.  Rates for special contract customers are governed by thier contracts.</t>
  </si>
  <si>
    <t>** Only if rates from PSE's next general rate case have not yet gone into effect.</t>
  </si>
  <si>
    <t>Development of Delivery Cost Energy Rate and Rate Change - Natural Gas</t>
  </si>
  <si>
    <t xml:space="preserve">Rate Year - May 1, 2013 through April 30, 2014 </t>
  </si>
  <si>
    <t>Test Year Allowed Delivery Revenue</t>
  </si>
  <si>
    <t>Less: Test Year Basic &amp; Minimum Charge Revenue</t>
  </si>
  <si>
    <t xml:space="preserve">Test Year Volumetric Delivery Revenue </t>
  </si>
  <si>
    <t>Test Year Base Sales (Therms)</t>
  </si>
  <si>
    <t>Test Year Volumetric Delivery Revenue Per Unit ($/Therm)</t>
  </si>
  <si>
    <t>2013 Allowed Volumetric Delivery Revenue Per Customer</t>
  </si>
  <si>
    <t>JAP-15</t>
  </si>
  <si>
    <t>Forecasted Rate Year Customer Count</t>
  </si>
  <si>
    <t>F2012</t>
  </si>
  <si>
    <t>Forecasted Rate Year Allowed Volumetric Delivery Revenue</t>
  </si>
  <si>
    <t>Plus: Deferred Balance at End of Calendar Year 2012</t>
  </si>
  <si>
    <t>Estimated Recoverable Volumetric Delivery Revenue</t>
  </si>
  <si>
    <t>Forecasted Rate Year Base Sales (Therms)</t>
  </si>
  <si>
    <t>Rate Year Volumetric Delivery Revenue Per Unit ($/Therm)</t>
  </si>
  <si>
    <t>Change in Volumetric Delivery Revenue Per Unit ($/Therm)</t>
  </si>
  <si>
    <t>Post-Rate Test Change in Volumetric Delivery Revenue Per Unit ($/Therm)**</t>
  </si>
  <si>
    <t>Page 2</t>
  </si>
  <si>
    <t>Post-Rate Test Deferred Balance to Recover/(Refund)</t>
  </si>
  <si>
    <t>Calculation</t>
  </si>
  <si>
    <t>Rate Year Change in Volumetric Delivery Revenue</t>
  </si>
  <si>
    <t>Change from Rate Year Volumetric Delivery Revenue Per Unit</t>
  </si>
  <si>
    <t>** For residential customers, this is the Schedule 139 rate.</t>
  </si>
  <si>
    <t>Development of Deferrals - Residential</t>
  </si>
  <si>
    <t>Calendar Year 2013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</si>
  <si>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</si>
  <si>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</si>
  <si>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</si>
  <si>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</si>
  <si>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</si>
  <si>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</si>
  <si>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</si>
  <si>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</si>
  <si>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</si>
  <si>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</si>
  <si>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</si>
  <si>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</si>
  <si>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Forecasted Customers</t>
  </si>
  <si>
    <t>Monthly Allowed Volumetric Delivery RPC</t>
  </si>
  <si>
    <t>JAP-17</t>
  </si>
  <si>
    <t>Allowed Volumetric Delivery Revenue</t>
  </si>
  <si>
    <t>Forecasted Therms</t>
  </si>
  <si>
    <t>Delivery Revenue Per Unit ($/Therm)</t>
  </si>
  <si>
    <t>JAP-19</t>
  </si>
  <si>
    <t>Monthly Actual Volumetric Delivery Revenue</t>
  </si>
  <si>
    <t>Deferral</t>
  </si>
  <si>
    <t>Interest on Deferral</t>
  </si>
  <si>
    <t>Workpapers</t>
  </si>
  <si>
    <t>Cumulative Deferral</t>
  </si>
  <si>
    <t>Deferral Amortization Rate ($/Therm)</t>
  </si>
  <si>
    <t>Deferral Amortization</t>
  </si>
  <si>
    <t>Cumulative Deferral Net of Amortization</t>
  </si>
  <si>
    <t>Schedule 139 Rate</t>
  </si>
  <si>
    <t xml:space="preserve">Schedule 139 Revenues </t>
  </si>
  <si>
    <t>Projected Revenue</t>
  </si>
  <si>
    <t xml:space="preserve">Rate Impact </t>
  </si>
  <si>
    <t>Average Monthly Bill Impact (@ 68 therms)</t>
  </si>
  <si>
    <t>(25) x 68</t>
  </si>
  <si>
    <t>Development of Deferrals - Non-Residential</t>
  </si>
  <si>
    <t>Rate Year - May 1, 2014 through April 30, 2015</t>
  </si>
  <si>
    <t>2014 Allowed Volumetric Delivery Revenue Per Customer</t>
  </si>
  <si>
    <t>Plus: Deferred Balance at End of Calendar Year 2013</t>
  </si>
  <si>
    <t>Page 1 &amp; 2</t>
  </si>
  <si>
    <t>Page 4</t>
  </si>
  <si>
    <t>Calendar Year 2014</t>
  </si>
  <si>
    <t>JAP-19/JAP-23</t>
  </si>
  <si>
    <t>Rate Year - May 1, 2015 through April 30, 2016</t>
  </si>
  <si>
    <t>2015 Allowed Volumetric Delivery Revenue Per Customer</t>
  </si>
  <si>
    <t>Plus: Deferred Balance at End of Calendar Year 2014</t>
  </si>
  <si>
    <t>Page 6 &amp; 7</t>
  </si>
  <si>
    <t>Page 9</t>
  </si>
  <si>
    <t>Calendar Year 2015</t>
  </si>
  <si>
    <t>Page 3 &amp; 8</t>
  </si>
  <si>
    <t xml:space="preserve">Monthly Rate Impact </t>
  </si>
  <si>
    <t>Rate Year - May 1, 2016 through April 30, 2017</t>
  </si>
  <si>
    <t>2016 Allowed Volumetric Delivery Revenue Per Customer</t>
  </si>
  <si>
    <t>Plus: Deferred Balance at End of Calendar Year 2015</t>
  </si>
  <si>
    <t>Page 11 &amp; 12</t>
  </si>
  <si>
    <t>Page 14</t>
  </si>
  <si>
    <t>Calendar Year 2016</t>
  </si>
  <si>
    <t>Page 8 &amp; 13</t>
  </si>
  <si>
    <t>Calendar Year 2017</t>
  </si>
  <si>
    <t>Page 13</t>
  </si>
  <si>
    <t>Test Year Annual Delivery Revenue Per Customer</t>
  </si>
  <si>
    <t>K-Factor Adjusted Annual Delivery Revenue Per Customer</t>
  </si>
</sst>
</file>

<file path=xl/styles.xml><?xml version="1.0" encoding="utf-8"?>
<styleSheet xmlns="http://schemas.openxmlformats.org/spreadsheetml/2006/main">
  <numFmts count="3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  <numFmt numFmtId="193" formatCode="_(&quot;$&quot;* #,##0.00000_);_(&quot;$&quot;* \(#,##0.00000\);_(&quot;$&quot;* &quot;-&quot;??_);_(@_)"/>
    <numFmt numFmtId="194" formatCode="_(&quot;$&quot;* #,##0.00000000_);_(&quot;$&quot;* \(#,##0.00000000\);_(&quot;$&quot;* &quot;-&quot;??_);_(@_)"/>
    <numFmt numFmtId="195" formatCode="[$-409]mmm\-yy;@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4" borderId="10" applyNumberFormat="0">
      <alignment horizontal="center" vertical="center" wrapText="1"/>
    </xf>
    <xf numFmtId="4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70" fontId="24" fillId="0" borderId="0">
      <alignment horizontal="left"/>
    </xf>
    <xf numFmtId="171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2" fontId="29" fillId="0" borderId="0" applyFill="0" applyBorder="0" applyAlignment="0"/>
    <xf numFmtId="172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3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49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19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41" fontId="65" fillId="76" borderId="23">
      <alignment horizontal="left"/>
      <protection locked="0"/>
    </xf>
    <xf numFmtId="10" fontId="65" fillId="76" borderId="23">
      <alignment horizontal="right"/>
      <protection locked="0"/>
    </xf>
    <xf numFmtId="41" fontId="65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6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1" fillId="0" borderId="0"/>
    <xf numFmtId="37" fontId="71" fillId="0" borderId="0"/>
    <xf numFmtId="180" fontId="7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3" fillId="0" borderId="0"/>
    <xf numFmtId="182" fontId="73" fillId="0" borderId="0"/>
    <xf numFmtId="180" fontId="72" fillId="0" borderId="0"/>
    <xf numFmtId="180" fontId="72" fillId="0" borderId="0"/>
    <xf numFmtId="183" fontId="22" fillId="0" borderId="0"/>
    <xf numFmtId="184" fontId="7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3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3" fillId="0" borderId="0">
      <alignment horizontal="left" wrapText="1"/>
    </xf>
    <xf numFmtId="167" fontId="22" fillId="0" borderId="0">
      <alignment horizontal="left" wrapText="1"/>
    </xf>
    <xf numFmtId="181" fontId="73" fillId="0" borderId="0">
      <alignment horizontal="left" wrapText="1"/>
    </xf>
    <xf numFmtId="181" fontId="73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5" fillId="0" borderId="0" applyNumberFormat="0" applyFill="0" applyBorder="0" applyAlignment="0" applyProtection="0"/>
    <xf numFmtId="39" fontId="75" fillId="0" borderId="0" applyNumberFormat="0" applyFill="0" applyBorder="0" applyAlignment="0" applyProtection="0"/>
    <xf numFmtId="39" fontId="75" fillId="0" borderId="0" applyNumberFormat="0" applyFill="0" applyBorder="0" applyAlignment="0" applyProtection="0"/>
    <xf numFmtId="167" fontId="22" fillId="0" borderId="0">
      <alignment horizontal="left" wrapText="1"/>
    </xf>
    <xf numFmtId="39" fontId="75" fillId="0" borderId="0" applyNumberFormat="0" applyFill="0" applyBorder="0" applyAlignment="0" applyProtection="0"/>
    <xf numFmtId="167" fontId="2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3" fillId="0" borderId="0">
      <alignment horizontal="left" wrapText="1"/>
    </xf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2" fillId="40" borderId="28" applyNumberFormat="0" applyFont="0" applyAlignment="0" applyProtection="0"/>
    <xf numFmtId="0" fontId="26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68" borderId="29" applyNumberFormat="0" applyAlignment="0" applyProtection="0"/>
    <xf numFmtId="0" fontId="76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2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33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7" fillId="0" borderId="15">
      <alignment horizontal="center"/>
    </xf>
    <xf numFmtId="0" fontId="77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8" fillId="0" borderId="0" applyFill="0" applyBorder="0" applyAlignment="0" applyProtection="0"/>
    <xf numFmtId="0" fontId="79" fillId="0" borderId="0"/>
    <xf numFmtId="0" fontId="80" fillId="0" borderId="0"/>
    <xf numFmtId="3" fontId="78" fillId="0" borderId="0" applyFill="0" applyBorder="0" applyAlignment="0" applyProtection="0"/>
    <xf numFmtId="42" fontId="22" fillId="34" borderId="0"/>
    <xf numFmtId="0" fontId="37" fillId="79" borderId="0"/>
    <xf numFmtId="0" fontId="81" fillId="79" borderId="30"/>
    <xf numFmtId="0" fontId="82" fillId="80" borderId="31"/>
    <xf numFmtId="0" fontId="83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19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5" fontId="63" fillId="0" borderId="0" applyBorder="0" applyAlignment="0"/>
    <xf numFmtId="165" fontId="63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4" fillId="34" borderId="34">
      <alignment horizontal="left"/>
    </xf>
    <xf numFmtId="165" fontId="63" fillId="0" borderId="0" applyBorder="0" applyAlignment="0"/>
    <xf numFmtId="14" fontId="73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5" fillId="76" borderId="29" applyNumberFormat="0" applyProtection="0">
      <alignment vertical="center"/>
    </xf>
    <xf numFmtId="4" fontId="86" fillId="76" borderId="29" applyNumberFormat="0" applyProtection="0">
      <alignment vertical="center"/>
    </xf>
    <xf numFmtId="4" fontId="85" fillId="76" borderId="29" applyNumberFormat="0" applyProtection="0">
      <alignment horizontal="left" vertical="center" indent="1"/>
    </xf>
    <xf numFmtId="4" fontId="85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5" fillId="82" borderId="29" applyNumberFormat="0" applyProtection="0">
      <alignment horizontal="right" vertical="center"/>
    </xf>
    <xf numFmtId="4" fontId="85" fillId="83" borderId="29" applyNumberFormat="0" applyProtection="0">
      <alignment horizontal="right" vertical="center"/>
    </xf>
    <xf numFmtId="4" fontId="85" fillId="84" borderId="29" applyNumberFormat="0" applyProtection="0">
      <alignment horizontal="right" vertical="center"/>
    </xf>
    <xf numFmtId="4" fontId="85" fillId="85" borderId="29" applyNumberFormat="0" applyProtection="0">
      <alignment horizontal="right" vertical="center"/>
    </xf>
    <xf numFmtId="4" fontId="85" fillId="86" borderId="29" applyNumberFormat="0" applyProtection="0">
      <alignment horizontal="right" vertical="center"/>
    </xf>
    <xf numFmtId="4" fontId="85" fillId="87" borderId="29" applyNumberFormat="0" applyProtection="0">
      <alignment horizontal="right" vertical="center"/>
    </xf>
    <xf numFmtId="4" fontId="85" fillId="88" borderId="29" applyNumberFormat="0" applyProtection="0">
      <alignment horizontal="right" vertical="center"/>
    </xf>
    <xf numFmtId="4" fontId="85" fillId="89" borderId="29" applyNumberFormat="0" applyProtection="0">
      <alignment horizontal="right" vertical="center"/>
    </xf>
    <xf numFmtId="4" fontId="85" fillId="90" borderId="29" applyNumberFormat="0" applyProtection="0">
      <alignment horizontal="right" vertical="center"/>
    </xf>
    <xf numFmtId="4" fontId="87" fillId="91" borderId="29" applyNumberFormat="0" applyProtection="0">
      <alignment horizontal="left" vertical="center" indent="1"/>
    </xf>
    <xf numFmtId="4" fontId="85" fillId="92" borderId="35" applyNumberFormat="0" applyProtection="0">
      <alignment horizontal="left" vertical="center" indent="1"/>
    </xf>
    <xf numFmtId="4" fontId="88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5" fillId="92" borderId="29" applyNumberFormat="0" applyProtection="0">
      <alignment horizontal="left" vertical="center" indent="1"/>
    </xf>
    <xf numFmtId="4" fontId="85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3" fillId="65" borderId="36" applyBorder="0"/>
    <xf numFmtId="4" fontId="85" fillId="96" borderId="29" applyNumberFormat="0" applyProtection="0">
      <alignment vertical="center"/>
    </xf>
    <xf numFmtId="4" fontId="86" fillId="96" borderId="29" applyNumberFormat="0" applyProtection="0">
      <alignment vertical="center"/>
    </xf>
    <xf numFmtId="4" fontId="85" fillId="96" borderId="29" applyNumberFormat="0" applyProtection="0">
      <alignment horizontal="left" vertical="center" indent="1"/>
    </xf>
    <xf numFmtId="4" fontId="85" fillId="96" borderId="29" applyNumberFormat="0" applyProtection="0">
      <alignment horizontal="left" vertical="center" indent="1"/>
    </xf>
    <xf numFmtId="4" fontId="85" fillId="92" borderId="29" applyNumberFormat="0" applyProtection="0">
      <alignment horizontal="right" vertical="center"/>
    </xf>
    <xf numFmtId="4" fontId="86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89" fillId="0" borderId="0"/>
    <xf numFmtId="0" fontId="52" fillId="97" borderId="22"/>
    <xf numFmtId="4" fontId="90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1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3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2" fillId="0" borderId="0" applyBorder="0">
      <alignment horizontal="right"/>
    </xf>
    <xf numFmtId="41" fontId="93" fillId="34" borderId="0">
      <alignment horizontal="left"/>
    </xf>
    <xf numFmtId="0" fontId="94" fillId="0" borderId="0"/>
    <xf numFmtId="0" fontId="22" fillId="0" borderId="0" applyNumberFormat="0" applyBorder="0" applyAlignment="0"/>
    <xf numFmtId="0" fontId="9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1" fillId="79" borderId="0"/>
    <xf numFmtId="192" fontId="97" fillId="34" borderId="0">
      <alignment horizontal="left" vertical="center"/>
    </xf>
    <xf numFmtId="192" fontId="98" fillId="0" borderId="0">
      <alignment horizontal="left" vertical="center"/>
    </xf>
    <xf numFmtId="0" fontId="19" fillId="34" borderId="0">
      <alignment horizontal="left" wrapText="1"/>
    </xf>
    <xf numFmtId="0" fontId="19" fillId="34" borderId="0">
      <alignment horizontal="left" wrapText="1"/>
    </xf>
    <xf numFmtId="0" fontId="9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9" fillId="0" borderId="0" xfId="4" applyFont="1" applyAlignment="1"/>
    <xf numFmtId="0" fontId="18" fillId="0" borderId="0" xfId="4"/>
    <xf numFmtId="0" fontId="18" fillId="33" borderId="0" xfId="4" applyFill="1"/>
    <xf numFmtId="41" fontId="19" fillId="33" borderId="10" xfId="5" applyNumberFormat="1" applyFont="1" applyFill="1" applyBorder="1">
      <alignment horizontal="center" vertical="center" wrapText="1"/>
    </xf>
    <xf numFmtId="0" fontId="20" fillId="33" borderId="10" xfId="4" applyFont="1" applyFill="1" applyBorder="1"/>
    <xf numFmtId="0" fontId="20" fillId="33" borderId="0" xfId="4" applyFont="1" applyFill="1"/>
    <xf numFmtId="0" fontId="20" fillId="33" borderId="0" xfId="4" applyFont="1" applyFill="1" applyAlignment="1">
      <alignment horizontal="center"/>
    </xf>
    <xf numFmtId="0" fontId="21" fillId="33" borderId="0" xfId="4" applyFont="1" applyFill="1" applyAlignment="1">
      <alignment horizontal="left"/>
    </xf>
    <xf numFmtId="164" fontId="20" fillId="33" borderId="0" xfId="6" applyNumberFormat="1" applyFont="1" applyFill="1"/>
    <xf numFmtId="165" fontId="20" fillId="33" borderId="0" xfId="7" applyNumberFormat="1" applyFont="1" applyFill="1" applyBorder="1"/>
    <xf numFmtId="44" fontId="20" fillId="33" borderId="0" xfId="6" applyNumberFormat="1" applyFont="1" applyFill="1" applyBorder="1"/>
    <xf numFmtId="166" fontId="20" fillId="33" borderId="0" xfId="7" applyNumberFormat="1" applyFont="1" applyFill="1" applyAlignment="1">
      <alignment horizontal="center"/>
    </xf>
    <xf numFmtId="164" fontId="18" fillId="33" borderId="0" xfId="4" applyNumberFormat="1" applyFill="1"/>
    <xf numFmtId="44" fontId="20" fillId="33" borderId="0" xfId="6" applyNumberFormat="1" applyFont="1" applyFill="1"/>
    <xf numFmtId="44" fontId="18" fillId="0" borderId="0" xfId="4" applyNumberFormat="1"/>
    <xf numFmtId="0" fontId="20" fillId="33" borderId="0" xfId="4" quotePrefix="1" applyFont="1" applyFill="1" applyAlignment="1">
      <alignment horizontal="center"/>
    </xf>
    <xf numFmtId="164" fontId="20" fillId="33" borderId="0" xfId="2" applyNumberFormat="1" applyFont="1" applyFill="1" applyBorder="1"/>
    <xf numFmtId="43" fontId="18" fillId="33" borderId="0" xfId="4" applyNumberFormat="1" applyFill="1"/>
    <xf numFmtId="43" fontId="18" fillId="0" borderId="0" xfId="4" applyNumberFormat="1"/>
    <xf numFmtId="164" fontId="20" fillId="33" borderId="0" xfId="4" applyNumberFormat="1" applyFont="1" applyFill="1"/>
    <xf numFmtId="164" fontId="20" fillId="33" borderId="10" xfId="2" applyNumberFormat="1" applyFont="1" applyFill="1" applyBorder="1"/>
    <xf numFmtId="164" fontId="20" fillId="33" borderId="0" xfId="2" applyNumberFormat="1" applyFont="1" applyFill="1"/>
    <xf numFmtId="3" fontId="20" fillId="33" borderId="10" xfId="4" applyNumberFormat="1" applyFont="1" applyFill="1" applyBorder="1"/>
    <xf numFmtId="193" fontId="20" fillId="33" borderId="42" xfId="2" applyNumberFormat="1" applyFont="1" applyFill="1" applyBorder="1"/>
    <xf numFmtId="44" fontId="20" fillId="33" borderId="0" xfId="4" applyNumberFormat="1" applyFont="1" applyFill="1"/>
    <xf numFmtId="165" fontId="20" fillId="33" borderId="10" xfId="7" applyNumberFormat="1" applyFont="1" applyFill="1" applyBorder="1"/>
    <xf numFmtId="164" fontId="20" fillId="33" borderId="0" xfId="4" applyNumberFormat="1" applyFont="1" applyFill="1" applyBorder="1"/>
    <xf numFmtId="194" fontId="20" fillId="33" borderId="10" xfId="2" applyNumberFormat="1" applyFont="1" applyFill="1" applyBorder="1"/>
    <xf numFmtId="165" fontId="20" fillId="33" borderId="0" xfId="1" applyNumberFormat="1" applyFont="1" applyFill="1" applyBorder="1"/>
    <xf numFmtId="0" fontId="18" fillId="33" borderId="0" xfId="4" applyFill="1" applyBorder="1"/>
    <xf numFmtId="193" fontId="20" fillId="33" borderId="0" xfId="4" applyNumberFormat="1" applyFont="1" applyFill="1"/>
    <xf numFmtId="190" fontId="20" fillId="33" borderId="0" xfId="3" applyNumberFormat="1" applyFont="1" applyFill="1"/>
    <xf numFmtId="0" fontId="20" fillId="0" borderId="0" xfId="4" applyFont="1"/>
    <xf numFmtId="0" fontId="20" fillId="33" borderId="0" xfId="0" applyFont="1" applyFill="1" applyAlignment="1">
      <alignment horizontal="center"/>
    </xf>
    <xf numFmtId="0" fontId="100" fillId="33" borderId="10" xfId="4" applyFont="1" applyFill="1" applyBorder="1" applyAlignment="1">
      <alignment horizontal="center" vertical="center" wrapText="1"/>
    </xf>
    <xf numFmtId="0" fontId="100" fillId="33" borderId="10" xfId="4" applyFont="1" applyFill="1" applyBorder="1" applyAlignment="1">
      <alignment vertical="center"/>
    </xf>
    <xf numFmtId="0" fontId="100" fillId="33" borderId="10" xfId="4" applyFont="1" applyFill="1" applyBorder="1" applyAlignment="1">
      <alignment horizontal="center" vertical="center"/>
    </xf>
    <xf numFmtId="195" fontId="100" fillId="33" borderId="10" xfId="4" applyNumberFormat="1" applyFont="1" applyFill="1" applyBorder="1" applyAlignment="1">
      <alignment horizontal="center" vertical="center"/>
    </xf>
    <xf numFmtId="195" fontId="20" fillId="0" borderId="0" xfId="4" applyNumberFormat="1" applyFont="1" applyBorder="1" applyAlignment="1">
      <alignment horizontal="center"/>
    </xf>
    <xf numFmtId="195" fontId="20" fillId="0" borderId="0" xfId="4" applyNumberFormat="1" applyFont="1"/>
    <xf numFmtId="0" fontId="18" fillId="33" borderId="0" xfId="4" applyFill="1" applyAlignment="1">
      <alignment horizontal="center"/>
    </xf>
    <xf numFmtId="165" fontId="20" fillId="33" borderId="0" xfId="7" applyNumberFormat="1" applyFont="1" applyFill="1"/>
    <xf numFmtId="165" fontId="101" fillId="0" borderId="0" xfId="7" applyNumberFormat="1" applyFont="1"/>
    <xf numFmtId="0" fontId="20" fillId="33" borderId="0" xfId="4" applyFont="1" applyFill="1" applyAlignment="1">
      <alignment horizontal="center" wrapText="1"/>
    </xf>
    <xf numFmtId="44" fontId="101" fillId="0" borderId="0" xfId="4" applyNumberFormat="1" applyFont="1"/>
    <xf numFmtId="164" fontId="101" fillId="0" borderId="0" xfId="4" applyNumberFormat="1" applyFont="1"/>
    <xf numFmtId="0" fontId="101" fillId="0" borderId="0" xfId="4" applyFont="1"/>
    <xf numFmtId="193" fontId="20" fillId="33" borderId="0" xfId="4511" applyNumberFormat="1" applyFont="1" applyFill="1"/>
    <xf numFmtId="193" fontId="101" fillId="0" borderId="0" xfId="4" applyNumberFormat="1" applyFont="1"/>
    <xf numFmtId="164" fontId="20" fillId="33" borderId="0" xfId="4511" applyNumberFormat="1" applyFont="1" applyFill="1"/>
    <xf numFmtId="44" fontId="20" fillId="0" borderId="0" xfId="4511" applyFont="1"/>
    <xf numFmtId="44" fontId="20" fillId="33" borderId="0" xfId="2" applyFont="1" applyFill="1"/>
    <xf numFmtId="10" fontId="20" fillId="33" borderId="0" xfId="3" applyNumberFormat="1" applyFont="1" applyFill="1"/>
    <xf numFmtId="0" fontId="20" fillId="0" borderId="0" xfId="4" applyFont="1" applyAlignment="1">
      <alignment horizontal="center"/>
    </xf>
    <xf numFmtId="44" fontId="20" fillId="0" borderId="0" xfId="2" applyFont="1"/>
    <xf numFmtId="0" fontId="103" fillId="33" borderId="0" xfId="0" applyFont="1" applyFill="1" applyAlignment="1">
      <alignment horizontal="center"/>
    </xf>
    <xf numFmtId="165" fontId="101" fillId="33" borderId="0" xfId="7" applyNumberFormat="1" applyFont="1" applyFill="1"/>
    <xf numFmtId="44" fontId="101" fillId="33" borderId="0" xfId="4" applyNumberFormat="1" applyFont="1" applyFill="1"/>
    <xf numFmtId="10" fontId="20" fillId="0" borderId="0" xfId="3" applyNumberFormat="1" applyFont="1"/>
    <xf numFmtId="164" fontId="20" fillId="33" borderId="10" xfId="4" applyNumberFormat="1" applyFont="1" applyFill="1" applyBorder="1"/>
    <xf numFmtId="193" fontId="20" fillId="0" borderId="0" xfId="4" applyNumberFormat="1" applyFont="1"/>
    <xf numFmtId="164" fontId="20" fillId="0" borderId="0" xfId="2" applyNumberFormat="1" applyFont="1"/>
    <xf numFmtId="190" fontId="20" fillId="33" borderId="0" xfId="5834" applyNumberFormat="1" applyFont="1" applyFill="1"/>
    <xf numFmtId="190" fontId="20" fillId="0" borderId="0" xfId="3" applyNumberFormat="1" applyFont="1"/>
    <xf numFmtId="0" fontId="20" fillId="0" borderId="0" xfId="4" applyFont="1" applyFill="1"/>
    <xf numFmtId="0" fontId="20" fillId="0" borderId="0" xfId="4" applyFont="1" applyFill="1" applyAlignment="1">
      <alignment horizontal="center"/>
    </xf>
    <xf numFmtId="0" fontId="19" fillId="33" borderId="0" xfId="4" applyFont="1" applyFill="1" applyAlignment="1">
      <alignment horizontal="center"/>
    </xf>
    <xf numFmtId="0" fontId="100" fillId="33" borderId="0" xfId="4" applyFont="1" applyFill="1" applyAlignment="1">
      <alignment horizontal="center"/>
    </xf>
    <xf numFmtId="0" fontId="100" fillId="33" borderId="0" xfId="0" applyFont="1" applyFill="1" applyAlignment="1">
      <alignment horizontal="center"/>
    </xf>
    <xf numFmtId="0" fontId="102" fillId="33" borderId="0" xfId="0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" xfId="1" builtinId="3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7"/>
    <cellStyle name="Comma 2 2" xfId="4363"/>
    <cellStyle name="Comma 2 2 2" xfId="4364"/>
    <cellStyle name="Comma 2 3" xfId="4365"/>
    <cellStyle name="Comma 20" xfId="4366"/>
    <cellStyle name="Comma 21" xfId="4367"/>
    <cellStyle name="Comma 22" xfId="4368"/>
    <cellStyle name="Comma 23" xfId="4369"/>
    <cellStyle name="Comma 24" xfId="4370"/>
    <cellStyle name="Comma 24 2" xfId="4371"/>
    <cellStyle name="Comma 25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4511"/>
    <cellStyle name="Currency 2 2" xfId="6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1" xfId="5254"/>
    <cellStyle name="Normal 11 2" xfId="5255"/>
    <cellStyle name="Normal 11 2 2" xfId="5256"/>
    <cellStyle name="Normal 11 3" xfId="5257"/>
    <cellStyle name="Normal 11 3 2" xfId="5258"/>
    <cellStyle name="Normal 11 3 3" xfId="5259"/>
    <cellStyle name="Normal 11 4" xfId="5260"/>
    <cellStyle name="Normal 11 4 2" xfId="5261"/>
    <cellStyle name="Normal 11 5" xfId="5262"/>
    <cellStyle name="Normal 11 6" xfId="5263"/>
    <cellStyle name="Normal 12" xfId="5264"/>
    <cellStyle name="Normal 12 2" xfId="5265"/>
    <cellStyle name="Normal 12 2 2" xfId="5266"/>
    <cellStyle name="Normal 12 3" xfId="5267"/>
    <cellStyle name="Normal 12 3 2" xfId="5268"/>
    <cellStyle name="Normal 12 3 3" xfId="5269"/>
    <cellStyle name="Normal 12 4" xfId="5270"/>
    <cellStyle name="Normal 12 4 2" xfId="5271"/>
    <cellStyle name="Normal 12 5" xfId="5272"/>
    <cellStyle name="Normal 12 6" xfId="5273"/>
    <cellStyle name="Normal 13" xfId="5274"/>
    <cellStyle name="Normal 13 2" xfId="5275"/>
    <cellStyle name="Normal 13 2 2" xfId="5276"/>
    <cellStyle name="Normal 13 3" xfId="5277"/>
    <cellStyle name="Normal 13 3 2" xfId="5278"/>
    <cellStyle name="Normal 13 3 3" xfId="5279"/>
    <cellStyle name="Normal 13 4" xfId="5280"/>
    <cellStyle name="Normal 13 4 2" xfId="5281"/>
    <cellStyle name="Normal 13 5" xfId="5282"/>
    <cellStyle name="Normal 13 6" xfId="5283"/>
    <cellStyle name="Normal 14" xfId="5284"/>
    <cellStyle name="Normal 14 2" xfId="5285"/>
    <cellStyle name="Normal 15" xfId="5286"/>
    <cellStyle name="Normal 15 2" xfId="5287"/>
    <cellStyle name="Normal 15 3" xfId="5288"/>
    <cellStyle name="Normal 15 3 2" xfId="5289"/>
    <cellStyle name="Normal 15 3 3" xfId="5290"/>
    <cellStyle name="Normal 15 4" xfId="5291"/>
    <cellStyle name="Normal 15 4 2" xfId="5292"/>
    <cellStyle name="Normal 15 5" xfId="5293"/>
    <cellStyle name="Normal 15 6" xfId="5294"/>
    <cellStyle name="Normal 16" xfId="5295"/>
    <cellStyle name="Normal 16 2" xfId="5296"/>
    <cellStyle name="Normal 16 3" xfId="5297"/>
    <cellStyle name="Normal 16 3 2" xfId="5298"/>
    <cellStyle name="Normal 16 3 3" xfId="5299"/>
    <cellStyle name="Normal 16 4" xfId="5300"/>
    <cellStyle name="Normal 16 4 2" xfId="5301"/>
    <cellStyle name="Normal 16 5" xfId="5302"/>
    <cellStyle name="Normal 16 6" xfId="5303"/>
    <cellStyle name="Normal 17" xfId="5304"/>
    <cellStyle name="Normal 17 2" xfId="5305"/>
    <cellStyle name="Normal 17 3" xfId="5306"/>
    <cellStyle name="Normal 18" xfId="5307"/>
    <cellStyle name="Normal 18 2" xfId="5308"/>
    <cellStyle name="Normal 18 3" xfId="5309"/>
    <cellStyle name="Normal 19" xfId="5310"/>
    <cellStyle name="Normal 19 2" xfId="5311"/>
    <cellStyle name="Normal 19 3" xfId="5312"/>
    <cellStyle name="Normal 2" xfId="4"/>
    <cellStyle name="Normal 2 10" xfId="5313"/>
    <cellStyle name="Normal 2 2" xfId="5314"/>
    <cellStyle name="Normal 2 2 2" xfId="5315"/>
    <cellStyle name="Normal 2 2 3" xfId="5316"/>
    <cellStyle name="Normal 2 2 4" xfId="5317"/>
    <cellStyle name="Normal 2 2_4.14E Miscellaneous Operating Expense working file" xfId="5318"/>
    <cellStyle name="Normal 2 3" xfId="5319"/>
    <cellStyle name="Normal 2 3 2" xfId="5320"/>
    <cellStyle name="Normal 2 4" xfId="5321"/>
    <cellStyle name="Normal 2 4 2" xfId="5322"/>
    <cellStyle name="Normal 2 5" xfId="5323"/>
    <cellStyle name="Normal 2 5 2" xfId="5324"/>
    <cellStyle name="Normal 2 6" xfId="5325"/>
    <cellStyle name="Normal 2 6 2" xfId="5326"/>
    <cellStyle name="Normal 2 7" xfId="5327"/>
    <cellStyle name="Normal 2 7 2" xfId="5328"/>
    <cellStyle name="Normal 2 8" xfId="5329"/>
    <cellStyle name="Normal 2 8 2" xfId="5330"/>
    <cellStyle name="Normal 2 8 2 2" xfId="5331"/>
    <cellStyle name="Normal 2 8 3" xfId="5332"/>
    <cellStyle name="Normal 2 9" xfId="5333"/>
    <cellStyle name="Normal 2 9 2" xfId="5334"/>
    <cellStyle name="Normal 2_16.37E Wild Horse Expansion DeferralRevwrkingfile SF" xfId="5335"/>
    <cellStyle name="Normal 20" xfId="5336"/>
    <cellStyle name="Normal 20 2" xfId="5337"/>
    <cellStyle name="Normal 20 3" xfId="5338"/>
    <cellStyle name="Normal 20 4" xfId="5339"/>
    <cellStyle name="Normal 21" xfId="5340"/>
    <cellStyle name="Normal 21 2" xfId="5341"/>
    <cellStyle name="Normal 21 2 2" xfId="5342"/>
    <cellStyle name="Normal 21 2 3" xfId="5343"/>
    <cellStyle name="Normal 21 3" xfId="5344"/>
    <cellStyle name="Normal 21 3 2" xfId="5345"/>
    <cellStyle name="Normal 21 4" xfId="5346"/>
    <cellStyle name="Normal 21 5" xfId="5347"/>
    <cellStyle name="Normal 22" xfId="5348"/>
    <cellStyle name="Normal 22 2" xfId="5349"/>
    <cellStyle name="Normal 22 2 2" xfId="5350"/>
    <cellStyle name="Normal 22 2 3" xfId="5351"/>
    <cellStyle name="Normal 22 3" xfId="5352"/>
    <cellStyle name="Normal 22 3 2" xfId="5353"/>
    <cellStyle name="Normal 22 4" xfId="5354"/>
    <cellStyle name="Normal 22 5" xfId="5355"/>
    <cellStyle name="Normal 23" xfId="5356"/>
    <cellStyle name="Normal 23 2" xfId="5357"/>
    <cellStyle name="Normal 23 2 2" xfId="5358"/>
    <cellStyle name="Normal 23 2 3" xfId="5359"/>
    <cellStyle name="Normal 23 3" xfId="5360"/>
    <cellStyle name="Normal 23 3 2" xfId="5361"/>
    <cellStyle name="Normal 23 4" xfId="5362"/>
    <cellStyle name="Normal 23 5" xfId="5363"/>
    <cellStyle name="Normal 24" xfId="5364"/>
    <cellStyle name="Normal 24 2" xfId="5365"/>
    <cellStyle name="Normal 24 2 2" xfId="5366"/>
    <cellStyle name="Normal 24 2 3" xfId="5367"/>
    <cellStyle name="Normal 24 3" xfId="5368"/>
    <cellStyle name="Normal 24 3 2" xfId="5369"/>
    <cellStyle name="Normal 24 4" xfId="5370"/>
    <cellStyle name="Normal 24 5" xfId="5371"/>
    <cellStyle name="Normal 25" xfId="5372"/>
    <cellStyle name="Normal 25 2" xfId="5373"/>
    <cellStyle name="Normal 25 2 2" xfId="5374"/>
    <cellStyle name="Normal 25 2 3" xfId="5375"/>
    <cellStyle name="Normal 25 3" xfId="5376"/>
    <cellStyle name="Normal 25 3 2" xfId="5377"/>
    <cellStyle name="Normal 25 4" xfId="5378"/>
    <cellStyle name="Normal 25 5" xfId="5379"/>
    <cellStyle name="Normal 26" xfId="5380"/>
    <cellStyle name="Normal 26 2" xfId="5381"/>
    <cellStyle name="Normal 26 2 2" xfId="5382"/>
    <cellStyle name="Normal 26 2 3" xfId="5383"/>
    <cellStyle name="Normal 26 3" xfId="5384"/>
    <cellStyle name="Normal 26 3 2" xfId="5385"/>
    <cellStyle name="Normal 26 4" xfId="5386"/>
    <cellStyle name="Normal 26 5" xfId="5387"/>
    <cellStyle name="Normal 27" xfId="5388"/>
    <cellStyle name="Normal 27 2" xfId="5389"/>
    <cellStyle name="Normal 27 2 2" xfId="5390"/>
    <cellStyle name="Normal 27 2 3" xfId="5391"/>
    <cellStyle name="Normal 27 3" xfId="5392"/>
    <cellStyle name="Normal 27 3 2" xfId="5393"/>
    <cellStyle name="Normal 27 4" xfId="5394"/>
    <cellStyle name="Normal 27 5" xfId="5395"/>
    <cellStyle name="Normal 28" xfId="5396"/>
    <cellStyle name="Normal 28 2" xfId="5397"/>
    <cellStyle name="Normal 28 2 2" xfId="5398"/>
    <cellStyle name="Normal 28 2 3" xfId="5399"/>
    <cellStyle name="Normal 28 3" xfId="5400"/>
    <cellStyle name="Normal 28 3 2" xfId="5401"/>
    <cellStyle name="Normal 28 4" xfId="5402"/>
    <cellStyle name="Normal 28 5" xfId="5403"/>
    <cellStyle name="Normal 29" xfId="5404"/>
    <cellStyle name="Normal 29 2" xfId="5405"/>
    <cellStyle name="Normal 29 2 2" xfId="5406"/>
    <cellStyle name="Normal 29 2 3" xfId="5407"/>
    <cellStyle name="Normal 29 3" xfId="5408"/>
    <cellStyle name="Normal 29 3 2" xfId="5409"/>
    <cellStyle name="Normal 29 4" xfId="5410"/>
    <cellStyle name="Normal 29 5" xfId="5411"/>
    <cellStyle name="Normal 3" xfId="5412"/>
    <cellStyle name="Normal 3 2" xfId="5413"/>
    <cellStyle name="Normal 3 2 2" xfId="5414"/>
    <cellStyle name="Normal 3 3" xfId="5415"/>
    <cellStyle name="Normal 3 3 2" xfId="5416"/>
    <cellStyle name="Normal 3 4" xfId="5417"/>
    <cellStyle name="Normal 3 4 2" xfId="5418"/>
    <cellStyle name="Normal 3 4 3" xfId="5419"/>
    <cellStyle name="Normal 3 4 4" xfId="5420"/>
    <cellStyle name="Normal 3 5" xfId="5421"/>
    <cellStyle name="Normal 3 5 2" xfId="5422"/>
    <cellStyle name="Normal 3 6" xfId="5423"/>
    <cellStyle name="Normal 3_4.14E Miscellaneous Operating Expense working file" xfId="5424"/>
    <cellStyle name="Normal 30" xfId="5425"/>
    <cellStyle name="Normal 30 2" xfId="5426"/>
    <cellStyle name="Normal 30 2 2" xfId="5427"/>
    <cellStyle name="Normal 30 2 3" xfId="5428"/>
    <cellStyle name="Normal 30 3" xfId="5429"/>
    <cellStyle name="Normal 30 3 2" xfId="5430"/>
    <cellStyle name="Normal 30 4" xfId="5431"/>
    <cellStyle name="Normal 30 5" xfId="5432"/>
    <cellStyle name="Normal 31" xfId="5433"/>
    <cellStyle name="Normal 31 2" xfId="5434"/>
    <cellStyle name="Normal 31 2 2" xfId="5435"/>
    <cellStyle name="Normal 31 2 3" xfId="5436"/>
    <cellStyle name="Normal 31 3" xfId="5437"/>
    <cellStyle name="Normal 31 3 2" xfId="5438"/>
    <cellStyle name="Normal 31 4" xfId="5439"/>
    <cellStyle name="Normal 31 5" xfId="5440"/>
    <cellStyle name="Normal 32" xfId="5441"/>
    <cellStyle name="Normal 32 2" xfId="5442"/>
    <cellStyle name="Normal 32 2 2" xfId="5443"/>
    <cellStyle name="Normal 32 2 3" xfId="5444"/>
    <cellStyle name="Normal 32 3" xfId="5445"/>
    <cellStyle name="Normal 32 3 2" xfId="5446"/>
    <cellStyle name="Normal 32 4" xfId="5447"/>
    <cellStyle name="Normal 32 5" xfId="5448"/>
    <cellStyle name="Normal 33" xfId="5449"/>
    <cellStyle name="Normal 33 2" xfId="5450"/>
    <cellStyle name="Normal 33 2 2" xfId="5451"/>
    <cellStyle name="Normal 33 2 3" xfId="5452"/>
    <cellStyle name="Normal 33 3" xfId="5453"/>
    <cellStyle name="Normal 33 3 2" xfId="5454"/>
    <cellStyle name="Normal 33 4" xfId="5455"/>
    <cellStyle name="Normal 33 5" xfId="5456"/>
    <cellStyle name="Normal 34" xfId="5457"/>
    <cellStyle name="Normal 34 2" xfId="5458"/>
    <cellStyle name="Normal 34 2 2" xfId="5459"/>
    <cellStyle name="Normal 34 2 3" xfId="5460"/>
    <cellStyle name="Normal 34 3" xfId="5461"/>
    <cellStyle name="Normal 34 3 2" xfId="5462"/>
    <cellStyle name="Normal 34 4" xfId="5463"/>
    <cellStyle name="Normal 34 5" xfId="5464"/>
    <cellStyle name="Normal 35" xfId="5465"/>
    <cellStyle name="Normal 35 2" xfId="5466"/>
    <cellStyle name="Normal 35 2 2" xfId="5467"/>
    <cellStyle name="Normal 35 2 3" xfId="5468"/>
    <cellStyle name="Normal 35 3" xfId="5469"/>
    <cellStyle name="Normal 35 3 2" xfId="5470"/>
    <cellStyle name="Normal 35 4" xfId="5471"/>
    <cellStyle name="Normal 35 5" xfId="5472"/>
    <cellStyle name="Normal 36" xfId="5473"/>
    <cellStyle name="Normal 36 2" xfId="5474"/>
    <cellStyle name="Normal 36 2 2" xfId="5475"/>
    <cellStyle name="Normal 36 2 3" xfId="5476"/>
    <cellStyle name="Normal 36 3" xfId="5477"/>
    <cellStyle name="Normal 36 3 2" xfId="5478"/>
    <cellStyle name="Normal 36 4" xfId="5479"/>
    <cellStyle name="Normal 36 5" xfId="5480"/>
    <cellStyle name="Normal 37" xfId="5481"/>
    <cellStyle name="Normal 37 2" xfId="5482"/>
    <cellStyle name="Normal 37 2 2" xfId="5483"/>
    <cellStyle name="Normal 37 2 3" xfId="5484"/>
    <cellStyle name="Normal 37 3" xfId="5485"/>
    <cellStyle name="Normal 37 3 2" xfId="5486"/>
    <cellStyle name="Normal 37 4" xfId="5487"/>
    <cellStyle name="Normal 37 5" xfId="5488"/>
    <cellStyle name="Normal 38" xfId="5489"/>
    <cellStyle name="Normal 38 2" xfId="5490"/>
    <cellStyle name="Normal 38 2 2" xfId="5491"/>
    <cellStyle name="Normal 38 2 3" xfId="5492"/>
    <cellStyle name="Normal 38 3" xfId="5493"/>
    <cellStyle name="Normal 38 3 2" xfId="5494"/>
    <cellStyle name="Normal 38 4" xfId="5495"/>
    <cellStyle name="Normal 38 5" xfId="5496"/>
    <cellStyle name="Normal 39" xfId="5497"/>
    <cellStyle name="Normal 39 2" xfId="5498"/>
    <cellStyle name="Normal 39 2 2" xfId="5499"/>
    <cellStyle name="Normal 39 2 3" xfId="5500"/>
    <cellStyle name="Normal 39 3" xfId="5501"/>
    <cellStyle name="Normal 39 3 2" xfId="5502"/>
    <cellStyle name="Normal 39 4" xfId="5503"/>
    <cellStyle name="Normal 39 5" xfId="5504"/>
    <cellStyle name="Normal 4" xfId="5505"/>
    <cellStyle name="Normal 4 2" xfId="5506"/>
    <cellStyle name="Normal 4 2 2" xfId="5507"/>
    <cellStyle name="Normal 4 2 2 2" xfId="5508"/>
    <cellStyle name="Normal 4 2 2 3" xfId="5509"/>
    <cellStyle name="Normal 4 2 3" xfId="5510"/>
    <cellStyle name="Normal 4 2 3 2" xfId="5511"/>
    <cellStyle name="Normal 4 2 4" xfId="5512"/>
    <cellStyle name="Normal 4 2 5" xfId="5513"/>
    <cellStyle name="Normal 4 3" xfId="5514"/>
    <cellStyle name="Normal 4_Net Classified Plant" xfId="5515"/>
    <cellStyle name="Normal 40" xfId="5516"/>
    <cellStyle name="Normal 41" xfId="5517"/>
    <cellStyle name="Normal 41 2" xfId="5518"/>
    <cellStyle name="Normal 41 3" xfId="5519"/>
    <cellStyle name="Normal 41 4" xfId="5520"/>
    <cellStyle name="Normal 42" xfId="5521"/>
    <cellStyle name="Normal 42 2" xfId="5522"/>
    <cellStyle name="Normal 42 2 2" xfId="5523"/>
    <cellStyle name="Normal 42 3" xfId="5524"/>
    <cellStyle name="Normal 42 4" xfId="5525"/>
    <cellStyle name="Normal 42 5" xfId="5526"/>
    <cellStyle name="Normal 43" xfId="5527"/>
    <cellStyle name="Normal 43 2" xfId="5528"/>
    <cellStyle name="Normal 43 3" xfId="5529"/>
    <cellStyle name="Normal 44" xfId="5530"/>
    <cellStyle name="Normal 44 2" xfId="5531"/>
    <cellStyle name="Normal 44 2 2" xfId="5532"/>
    <cellStyle name="Normal 44 3" xfId="5533"/>
    <cellStyle name="Normal 44 4" xfId="5534"/>
    <cellStyle name="Normal 44 5" xfId="5535"/>
    <cellStyle name="Normal 45" xfId="5536"/>
    <cellStyle name="Normal 45 2" xfId="5537"/>
    <cellStyle name="Normal 45 2 2" xfId="5538"/>
    <cellStyle name="Normal 45 3" xfId="5539"/>
    <cellStyle name="Normal 45 4" xfId="5540"/>
    <cellStyle name="Normal 46" xfId="5541"/>
    <cellStyle name="Normal 46 2" xfId="5542"/>
    <cellStyle name="Normal 46 2 2" xfId="5543"/>
    <cellStyle name="Normal 46 2 3" xfId="5544"/>
    <cellStyle name="Normal 46 3" xfId="5545"/>
    <cellStyle name="Normal 46 4" xfId="5546"/>
    <cellStyle name="Normal 47" xfId="5547"/>
    <cellStyle name="Normal 47 2" xfId="5548"/>
    <cellStyle name="Normal 47 3" xfId="5549"/>
    <cellStyle name="Normal 47 4" xfId="5550"/>
    <cellStyle name="Normal 48" xfId="5551"/>
    <cellStyle name="Normal 48 2" xfId="5552"/>
    <cellStyle name="Normal 48 3" xfId="5553"/>
    <cellStyle name="Normal 48 4" xfId="5554"/>
    <cellStyle name="Normal 49" xfId="5555"/>
    <cellStyle name="Normal 49 2" xfId="5556"/>
    <cellStyle name="Normal 49 3" xfId="5557"/>
    <cellStyle name="Normal 49 4" xfId="5558"/>
    <cellStyle name="Normal 5" xfId="5559"/>
    <cellStyle name="Normal 5 2" xfId="5560"/>
    <cellStyle name="Normal 50" xfId="5561"/>
    <cellStyle name="Normal 50 2" xfId="5562"/>
    <cellStyle name="Normal 50 3" xfId="5563"/>
    <cellStyle name="Normal 50 4" xfId="5564"/>
    <cellStyle name="Normal 51" xfId="5565"/>
    <cellStyle name="Normal 51 2" xfId="5566"/>
    <cellStyle name="Normal 51 2 2" xfId="5567"/>
    <cellStyle name="Normal 51 2 3" xfId="5568"/>
    <cellStyle name="Normal 51 3" xfId="5569"/>
    <cellStyle name="Normal 51 4" xfId="5570"/>
    <cellStyle name="Normal 52" xfId="5571"/>
    <cellStyle name="Normal 53" xfId="5572"/>
    <cellStyle name="Normal 53 2" xfId="5573"/>
    <cellStyle name="Normal 53 3" xfId="5574"/>
    <cellStyle name="Normal 53 4" xfId="5575"/>
    <cellStyle name="Normal 54" xfId="5576"/>
    <cellStyle name="Normal 54 2" xfId="5577"/>
    <cellStyle name="Normal 54 3" xfId="5578"/>
    <cellStyle name="Normal 54 4" xfId="5579"/>
    <cellStyle name="Normal 55" xfId="5580"/>
    <cellStyle name="Normal 55 2" xfId="5581"/>
    <cellStyle name="Normal 56" xfId="5582"/>
    <cellStyle name="Normal 56 2" xfId="5583"/>
    <cellStyle name="Normal 57" xfId="5584"/>
    <cellStyle name="Normal 58" xfId="5585"/>
    <cellStyle name="Normal 59" xfId="5586"/>
    <cellStyle name="Normal 6" xfId="5587"/>
    <cellStyle name="Normal 6 2" xfId="5588"/>
    <cellStyle name="Normal 6 2 2" xfId="5589"/>
    <cellStyle name="Normal 60" xfId="5590"/>
    <cellStyle name="Normal 61" xfId="5591"/>
    <cellStyle name="Normal 62" xfId="5592"/>
    <cellStyle name="Normal 63" xfId="5593"/>
    <cellStyle name="Normal 64" xfId="5594"/>
    <cellStyle name="Normal 65" xfId="5595"/>
    <cellStyle name="Normal 65 2" xfId="5596"/>
    <cellStyle name="Normal 66" xfId="5597"/>
    <cellStyle name="Normal 67" xfId="5598"/>
    <cellStyle name="Normal 68" xfId="5599"/>
    <cellStyle name="Normal 69" xfId="5600"/>
    <cellStyle name="Normal 7" xfId="5601"/>
    <cellStyle name="Normal 7 2" xfId="5602"/>
    <cellStyle name="Normal 7 2 2" xfId="5603"/>
    <cellStyle name="Normal 70" xfId="5604"/>
    <cellStyle name="Normal 71" xfId="5605"/>
    <cellStyle name="Normal 72" xfId="5606"/>
    <cellStyle name="Normal 73" xfId="5607"/>
    <cellStyle name="Normal 74" xfId="5608"/>
    <cellStyle name="Normal 75" xfId="5609"/>
    <cellStyle name="Normal 76" xfId="5610"/>
    <cellStyle name="Normal 77" xfId="5611"/>
    <cellStyle name="Normal 78" xfId="5612"/>
    <cellStyle name="Normal 79" xfId="5613"/>
    <cellStyle name="Normal 8" xfId="5614"/>
    <cellStyle name="Normal 8 2" xfId="5615"/>
    <cellStyle name="Normal 8 2 2" xfId="5616"/>
    <cellStyle name="Normal 80" xfId="5617"/>
    <cellStyle name="Normal 81" xfId="5618"/>
    <cellStyle name="Normal 82" xfId="5619"/>
    <cellStyle name="Normal 83" xfId="5620"/>
    <cellStyle name="Normal 84" xfId="5621"/>
    <cellStyle name="Normal 85" xfId="5622"/>
    <cellStyle name="Normal 86" xfId="5623"/>
    <cellStyle name="Normal 87" xfId="5624"/>
    <cellStyle name="Normal 88" xfId="5625"/>
    <cellStyle name="Normal 89" xfId="5626"/>
    <cellStyle name="Normal 9" xfId="5627"/>
    <cellStyle name="Normal 9 2" xfId="5628"/>
    <cellStyle name="Normal 9 2 2" xfId="5629"/>
    <cellStyle name="Normal 90" xfId="5630"/>
    <cellStyle name="Normal 91" xfId="5631"/>
    <cellStyle name="Normal 92" xfId="5632"/>
    <cellStyle name="Normal 93" xfId="5633"/>
    <cellStyle name="Normal 94" xfId="5634"/>
    <cellStyle name="Normal 95" xfId="5635"/>
    <cellStyle name="Normal 96" xfId="5636"/>
    <cellStyle name="Normal 96 2" xfId="5637"/>
    <cellStyle name="Normal 97" xfId="5638"/>
    <cellStyle name="Normal 98" xfId="5639"/>
    <cellStyle name="Normal 99" xfId="5640"/>
    <cellStyle name="Note 10" xfId="5641"/>
    <cellStyle name="Note 10 2" xfId="5642"/>
    <cellStyle name="Note 11" xfId="5643"/>
    <cellStyle name="Note 11 2" xfId="5644"/>
    <cellStyle name="Note 12" xfId="5645"/>
    <cellStyle name="Note 12 2" xfId="5646"/>
    <cellStyle name="Note 12 3" xfId="5647"/>
    <cellStyle name="Note 13" xfId="5648"/>
    <cellStyle name="Note 14" xfId="5649"/>
    <cellStyle name="Note 15" xfId="5650"/>
    <cellStyle name="Note 16" xfId="5651"/>
    <cellStyle name="Note 17" xfId="5652"/>
    <cellStyle name="Note 18" xfId="5653"/>
    <cellStyle name="Note 19" xfId="5654"/>
    <cellStyle name="Note 2" xfId="5655"/>
    <cellStyle name="Note 2 2" xfId="5656"/>
    <cellStyle name="Note 20" xfId="5657"/>
    <cellStyle name="Note 21" xfId="5658"/>
    <cellStyle name="Note 22" xfId="5659"/>
    <cellStyle name="Note 23" xfId="5660"/>
    <cellStyle name="Note 24" xfId="5661"/>
    <cellStyle name="Note 25" xfId="5662"/>
    <cellStyle name="Note 26" xfId="5663"/>
    <cellStyle name="Note 27" xfId="5664"/>
    <cellStyle name="Note 28" xfId="5665"/>
    <cellStyle name="Note 29" xfId="5666"/>
    <cellStyle name="Note 3" xfId="5667"/>
    <cellStyle name="Note 30" xfId="5668"/>
    <cellStyle name="Note 31" xfId="5669"/>
    <cellStyle name="Note 32" xfId="5670"/>
    <cellStyle name="Note 33" xfId="5671"/>
    <cellStyle name="Note 34" xfId="5672"/>
    <cellStyle name="Note 35" xfId="5673"/>
    <cellStyle name="Note 36" xfId="5674"/>
    <cellStyle name="Note 37" xfId="5675"/>
    <cellStyle name="Note 38" xfId="5676"/>
    <cellStyle name="Note 39" xfId="5677"/>
    <cellStyle name="Note 4" xfId="5678"/>
    <cellStyle name="Note 40" xfId="5679"/>
    <cellStyle name="Note 41" xfId="5680"/>
    <cellStyle name="Note 42" xfId="5681"/>
    <cellStyle name="Note 43" xfId="5682"/>
    <cellStyle name="Note 44" xfId="5683"/>
    <cellStyle name="Note 45" xfId="5684"/>
    <cellStyle name="Note 46" xfId="5685"/>
    <cellStyle name="Note 47" xfId="5686"/>
    <cellStyle name="Note 48" xfId="5687"/>
    <cellStyle name="Note 49" xfId="5688"/>
    <cellStyle name="Note 5" xfId="5689"/>
    <cellStyle name="Note 50" xfId="5690"/>
    <cellStyle name="Note 51" xfId="5691"/>
    <cellStyle name="Note 52" xfId="5692"/>
    <cellStyle name="Note 53" xfId="5693"/>
    <cellStyle name="Note 54" xfId="5694"/>
    <cellStyle name="Note 55" xfId="5695"/>
    <cellStyle name="Note 56" xfId="5696"/>
    <cellStyle name="Note 57" xfId="5697"/>
    <cellStyle name="Note 58" xfId="5698"/>
    <cellStyle name="Note 59" xfId="5699"/>
    <cellStyle name="Note 6" xfId="5700"/>
    <cellStyle name="Note 60" xfId="5701"/>
    <cellStyle name="Note 61" xfId="5702"/>
    <cellStyle name="Note 62" xfId="5703"/>
    <cellStyle name="Note 63" xfId="5704"/>
    <cellStyle name="Note 64" xfId="5705"/>
    <cellStyle name="Note 7" xfId="5706"/>
    <cellStyle name="Note 8" xfId="5707"/>
    <cellStyle name="Note 9" xfId="5708"/>
    <cellStyle name="Output 10" xfId="5709"/>
    <cellStyle name="Output 11" xfId="5710"/>
    <cellStyle name="Output 12" xfId="5711"/>
    <cellStyle name="Output 13" xfId="5712"/>
    <cellStyle name="Output 14" xfId="5713"/>
    <cellStyle name="Output 15" xfId="5714"/>
    <cellStyle name="Output 16" xfId="5715"/>
    <cellStyle name="Output 17" xfId="5716"/>
    <cellStyle name="Output 18" xfId="5717"/>
    <cellStyle name="Output 19" xfId="5718"/>
    <cellStyle name="Output 2" xfId="5719"/>
    <cellStyle name="Output 2 2" xfId="5720"/>
    <cellStyle name="Output 20" xfId="5721"/>
    <cellStyle name="Output 21" xfId="5722"/>
    <cellStyle name="Output 22" xfId="5723"/>
    <cellStyle name="Output 23" xfId="5724"/>
    <cellStyle name="Output 24" xfId="5725"/>
    <cellStyle name="Output 25" xfId="5726"/>
    <cellStyle name="Output 26" xfId="5727"/>
    <cellStyle name="Output 27" xfId="5728"/>
    <cellStyle name="Output 28" xfId="5729"/>
    <cellStyle name="Output 29" xfId="5730"/>
    <cellStyle name="Output 3" xfId="5731"/>
    <cellStyle name="Output 3 2" xfId="5732"/>
    <cellStyle name="Output 30" xfId="5733"/>
    <cellStyle name="Output 31" xfId="5734"/>
    <cellStyle name="Output 32" xfId="5735"/>
    <cellStyle name="Output 33" xfId="5736"/>
    <cellStyle name="Output 34" xfId="5737"/>
    <cellStyle name="Output 35" xfId="5738"/>
    <cellStyle name="Output 36" xfId="5739"/>
    <cellStyle name="Output 37" xfId="5740"/>
    <cellStyle name="Output 38" xfId="5741"/>
    <cellStyle name="Output 39" xfId="5742"/>
    <cellStyle name="Output 4" xfId="5743"/>
    <cellStyle name="Output 40" xfId="5744"/>
    <cellStyle name="Output 41" xfId="5745"/>
    <cellStyle name="Output 42" xfId="5746"/>
    <cellStyle name="Output 43" xfId="5747"/>
    <cellStyle name="Output 44" xfId="5748"/>
    <cellStyle name="Output 45" xfId="5749"/>
    <cellStyle name="Output 46" xfId="5750"/>
    <cellStyle name="Output 47" xfId="5751"/>
    <cellStyle name="Output 48" xfId="5752"/>
    <cellStyle name="Output 49" xfId="5753"/>
    <cellStyle name="Output 5" xfId="5754"/>
    <cellStyle name="Output 50" xfId="5755"/>
    <cellStyle name="Output 51" xfId="5756"/>
    <cellStyle name="Output 52" xfId="5757"/>
    <cellStyle name="Output 53" xfId="5758"/>
    <cellStyle name="Output 54" xfId="5759"/>
    <cellStyle name="Output 55" xfId="5760"/>
    <cellStyle name="Output 56" xfId="5761"/>
    <cellStyle name="Output 57" xfId="5762"/>
    <cellStyle name="Output 58" xfId="5763"/>
    <cellStyle name="Output 59" xfId="5764"/>
    <cellStyle name="Output 6" xfId="5765"/>
    <cellStyle name="Output 60" xfId="5766"/>
    <cellStyle name="Output 61" xfId="5767"/>
    <cellStyle name="Output 62" xfId="5768"/>
    <cellStyle name="Output 63" xfId="5769"/>
    <cellStyle name="Output 64" xfId="5770"/>
    <cellStyle name="Output 7" xfId="5771"/>
    <cellStyle name="Output 8" xfId="5772"/>
    <cellStyle name="Output 9" xfId="5773"/>
    <cellStyle name="Percen - Style1" xfId="5774"/>
    <cellStyle name="Percen - Style2" xfId="5775"/>
    <cellStyle name="Percen - Style2 2" xfId="5776"/>
    <cellStyle name="Percen - Style3" xfId="5777"/>
    <cellStyle name="Percen - Style3 2" xfId="5778"/>
    <cellStyle name="Percent" xfId="3" builtinId="5"/>
    <cellStyle name="Percent (0)" xfId="5779"/>
    <cellStyle name="Percent [2]" xfId="5780"/>
    <cellStyle name="Percent [2] 2" xfId="5781"/>
    <cellStyle name="Percent [2] 2 2" xfId="5782"/>
    <cellStyle name="Percent [2] 3" xfId="5783"/>
    <cellStyle name="Percent [2] 3 2" xfId="5784"/>
    <cellStyle name="Percent [2] 3 3" xfId="5785"/>
    <cellStyle name="Percent [2] 3 4" xfId="5786"/>
    <cellStyle name="Percent [2] 4" xfId="5787"/>
    <cellStyle name="Percent 10" xfId="5788"/>
    <cellStyle name="Percent 10 2" xfId="5789"/>
    <cellStyle name="Percent 10 3" xfId="5790"/>
    <cellStyle name="Percent 11" xfId="5791"/>
    <cellStyle name="Percent 11 2" xfId="5792"/>
    <cellStyle name="Percent 11 3" xfId="5793"/>
    <cellStyle name="Percent 11 4" xfId="5794"/>
    <cellStyle name="Percent 12" xfId="5795"/>
    <cellStyle name="Percent 12 2" xfId="5796"/>
    <cellStyle name="Percent 12 2 2" xfId="5797"/>
    <cellStyle name="Percent 12 3" xfId="5798"/>
    <cellStyle name="Percent 12 4" xfId="5799"/>
    <cellStyle name="Percent 12 5" xfId="5800"/>
    <cellStyle name="Percent 13" xfId="5801"/>
    <cellStyle name="Percent 13 2" xfId="5802"/>
    <cellStyle name="Percent 13 2 2" xfId="5803"/>
    <cellStyle name="Percent 13 3" xfId="5804"/>
    <cellStyle name="Percent 13 4" xfId="5805"/>
    <cellStyle name="Percent 14" xfId="5806"/>
    <cellStyle name="Percent 14 2" xfId="5807"/>
    <cellStyle name="Percent 14 2 2" xfId="5808"/>
    <cellStyle name="Percent 14 3" xfId="5809"/>
    <cellStyle name="Percent 14 4" xfId="5810"/>
    <cellStyle name="Percent 14 5" xfId="5811"/>
    <cellStyle name="Percent 15" xfId="5812"/>
    <cellStyle name="Percent 15 2" xfId="5813"/>
    <cellStyle name="Percent 15 2 2" xfId="5814"/>
    <cellStyle name="Percent 15 3" xfId="5815"/>
    <cellStyle name="Percent 15 4" xfId="5816"/>
    <cellStyle name="Percent 15 5" xfId="5817"/>
    <cellStyle name="Percent 16" xfId="5818"/>
    <cellStyle name="Percent 16 2" xfId="5819"/>
    <cellStyle name="Percent 16 3" xfId="5820"/>
    <cellStyle name="Percent 16 4" xfId="5821"/>
    <cellStyle name="Percent 17" xfId="5822"/>
    <cellStyle name="Percent 17 2" xfId="5823"/>
    <cellStyle name="Percent 17 3" xfId="5824"/>
    <cellStyle name="Percent 17 4" xfId="5825"/>
    <cellStyle name="Percent 18" xfId="5826"/>
    <cellStyle name="Percent 18 2" xfId="5827"/>
    <cellStyle name="Percent 18 3" xfId="5828"/>
    <cellStyle name="Percent 18 4" xfId="5829"/>
    <cellStyle name="Percent 19" xfId="5830"/>
    <cellStyle name="Percent 19 2" xfId="5831"/>
    <cellStyle name="Percent 19 3" xfId="5832"/>
    <cellStyle name="Percent 19 4" xfId="5833"/>
    <cellStyle name="Percent 2" xfId="583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5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B24" sqref="B24"/>
    </sheetView>
  </sheetViews>
  <sheetFormatPr defaultRowHeight="12.75"/>
  <cols>
    <col min="1" max="1" width="6" style="2" customWidth="1"/>
    <col min="2" max="2" width="51" style="2" customWidth="1"/>
    <col min="3" max="3" width="20.28515625" style="2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9.140625" style="2"/>
    <col min="8" max="8" width="10.28515625" style="2" bestFit="1" customWidth="1"/>
    <col min="9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/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2" si="0">A9+1</f>
        <v>2</v>
      </c>
      <c r="B10" s="6" t="s">
        <v>11</v>
      </c>
      <c r="C10" s="7" t="s">
        <v>12</v>
      </c>
      <c r="D10" s="9">
        <v>291961292.69999999</v>
      </c>
      <c r="E10" s="9">
        <v>121900413.42000002</v>
      </c>
    </row>
    <row r="11" spans="1:15">
      <c r="A11" s="7">
        <f t="shared" si="0"/>
        <v>3</v>
      </c>
      <c r="B11" s="6"/>
      <c r="C11" s="6"/>
      <c r="D11" s="6"/>
      <c r="E11" s="6"/>
    </row>
    <row r="12" spans="1:15">
      <c r="A12" s="7">
        <f t="shared" si="0"/>
        <v>4</v>
      </c>
      <c r="B12" s="6" t="s">
        <v>13</v>
      </c>
      <c r="C12" s="7" t="s">
        <v>14</v>
      </c>
      <c r="D12" s="10">
        <v>703594</v>
      </c>
      <c r="E12" s="10">
        <v>56681</v>
      </c>
    </row>
    <row r="13" spans="1:15">
      <c r="A13" s="7">
        <f t="shared" si="0"/>
        <v>5</v>
      </c>
      <c r="B13" s="6"/>
      <c r="C13" s="6"/>
      <c r="D13" s="10"/>
      <c r="E13" s="10"/>
    </row>
    <row r="14" spans="1:15">
      <c r="A14" s="7">
        <f t="shared" si="0"/>
        <v>6</v>
      </c>
      <c r="B14" s="6" t="s">
        <v>111</v>
      </c>
      <c r="C14" s="7" t="str">
        <f>"("&amp;A10&amp;") / ("&amp;A12&amp;")"</f>
        <v>(2) / (4)</v>
      </c>
      <c r="D14" s="11">
        <f>ROUND(D10/D12,2)</f>
        <v>414.96</v>
      </c>
      <c r="E14" s="11">
        <f>ROUND(E10/E12,2)</f>
        <v>2150.64</v>
      </c>
    </row>
    <row r="15" spans="1:15">
      <c r="A15" s="7">
        <f t="shared" si="0"/>
        <v>7</v>
      </c>
      <c r="B15" s="6"/>
      <c r="C15" s="7"/>
      <c r="D15" s="3"/>
      <c r="E15" s="3"/>
    </row>
    <row r="16" spans="1:15">
      <c r="A16" s="7">
        <f t="shared" si="0"/>
        <v>8</v>
      </c>
      <c r="B16" s="6" t="s">
        <v>15</v>
      </c>
      <c r="C16" s="7"/>
      <c r="D16" s="3"/>
      <c r="E16" s="3"/>
    </row>
    <row r="17" spans="1:11">
      <c r="A17" s="7">
        <f t="shared" si="0"/>
        <v>9</v>
      </c>
      <c r="B17" s="6" t="s">
        <v>16</v>
      </c>
      <c r="C17" s="7" t="s">
        <v>17</v>
      </c>
      <c r="D17" s="12">
        <v>1</v>
      </c>
      <c r="E17" s="12">
        <v>1</v>
      </c>
    </row>
    <row r="18" spans="1:11">
      <c r="A18" s="7">
        <f t="shared" si="0"/>
        <v>10</v>
      </c>
      <c r="B18" s="6" t="s">
        <v>18</v>
      </c>
      <c r="C18" s="7" t="s">
        <v>17</v>
      </c>
      <c r="D18" s="12">
        <v>1</v>
      </c>
      <c r="E18" s="12">
        <v>1</v>
      </c>
    </row>
    <row r="19" spans="1:11">
      <c r="A19" s="7">
        <f t="shared" si="0"/>
        <v>11</v>
      </c>
      <c r="B19" s="6" t="s">
        <v>19</v>
      </c>
      <c r="C19" s="7" t="s">
        <v>17</v>
      </c>
      <c r="D19" s="12">
        <v>1</v>
      </c>
      <c r="E19" s="12">
        <v>1</v>
      </c>
    </row>
    <row r="20" spans="1:11">
      <c r="A20" s="7">
        <f t="shared" si="0"/>
        <v>12</v>
      </c>
      <c r="B20" s="6" t="s">
        <v>20</v>
      </c>
      <c r="C20" s="7" t="s">
        <v>17</v>
      </c>
      <c r="D20" s="12">
        <v>1</v>
      </c>
      <c r="E20" s="12">
        <v>1</v>
      </c>
    </row>
    <row r="21" spans="1:11">
      <c r="A21" s="7">
        <f t="shared" si="0"/>
        <v>13</v>
      </c>
      <c r="B21" s="6" t="s">
        <v>21</v>
      </c>
      <c r="C21" s="7" t="s">
        <v>17</v>
      </c>
      <c r="D21" s="12">
        <v>1</v>
      </c>
      <c r="E21" s="12">
        <v>1</v>
      </c>
    </row>
    <row r="22" spans="1:11">
      <c r="A22" s="7">
        <f t="shared" si="0"/>
        <v>14</v>
      </c>
      <c r="B22" s="3"/>
      <c r="C22" s="3"/>
      <c r="D22" s="13"/>
      <c r="E22" s="13"/>
    </row>
    <row r="23" spans="1:11">
      <c r="A23" s="7">
        <f t="shared" si="0"/>
        <v>15</v>
      </c>
      <c r="B23" s="6" t="s">
        <v>112</v>
      </c>
      <c r="C23" s="3"/>
      <c r="D23" s="13"/>
      <c r="E23" s="13"/>
    </row>
    <row r="24" spans="1:11">
      <c r="A24" s="7">
        <f t="shared" si="0"/>
        <v>16</v>
      </c>
      <c r="B24" s="6" t="s">
        <v>16</v>
      </c>
      <c r="C24" s="7" t="str">
        <f>"("&amp;A14&amp;") x ("&amp;A17&amp;")"</f>
        <v>(6) x (9)</v>
      </c>
      <c r="D24" s="14">
        <f>ROUND(D14*D17,2)</f>
        <v>414.96</v>
      </c>
      <c r="E24" s="14">
        <f>ROUND(E14*E17,2)</f>
        <v>2150.64</v>
      </c>
      <c r="J24" s="15"/>
      <c r="K24" s="15"/>
    </row>
    <row r="25" spans="1:11">
      <c r="A25" s="7">
        <f t="shared" si="0"/>
        <v>17</v>
      </c>
      <c r="B25" s="6" t="s">
        <v>18</v>
      </c>
      <c r="C25" s="7" t="str">
        <f>"("&amp;A24&amp;") x ("&amp;A18&amp;")"</f>
        <v>(16) x (10)</v>
      </c>
      <c r="D25" s="14">
        <f>ROUND(D$18*D24,2)</f>
        <v>414.96</v>
      </c>
      <c r="E25" s="14">
        <f>ROUND(E$18*E24,2)</f>
        <v>2150.64</v>
      </c>
      <c r="J25" s="15"/>
      <c r="K25" s="15"/>
    </row>
    <row r="26" spans="1:11">
      <c r="A26" s="7">
        <f t="shared" si="0"/>
        <v>18</v>
      </c>
      <c r="B26" s="6" t="s">
        <v>19</v>
      </c>
      <c r="C26" s="7" t="str">
        <f t="shared" ref="C26:C28" si="1">"("&amp;A25&amp;") x ("&amp;A19&amp;")"</f>
        <v>(17) x (11)</v>
      </c>
      <c r="D26" s="14">
        <f>ROUND(D$19*D25,2)</f>
        <v>414.96</v>
      </c>
      <c r="E26" s="14">
        <f>ROUND(E$19*E25,2)</f>
        <v>2150.64</v>
      </c>
      <c r="J26" s="15"/>
      <c r="K26" s="15"/>
    </row>
    <row r="27" spans="1:11">
      <c r="A27" s="7">
        <f t="shared" si="0"/>
        <v>19</v>
      </c>
      <c r="B27" s="6" t="s">
        <v>20</v>
      </c>
      <c r="C27" s="7" t="str">
        <f t="shared" si="1"/>
        <v>(18) x (12)</v>
      </c>
      <c r="D27" s="14">
        <f>ROUND(D$20*D26,2)</f>
        <v>414.96</v>
      </c>
      <c r="E27" s="14">
        <f>ROUND(E$20*E26,2)</f>
        <v>2150.64</v>
      </c>
      <c r="J27" s="15"/>
      <c r="K27" s="15"/>
    </row>
    <row r="28" spans="1:11">
      <c r="A28" s="7">
        <f t="shared" si="0"/>
        <v>20</v>
      </c>
      <c r="B28" s="6" t="s">
        <v>21</v>
      </c>
      <c r="C28" s="7" t="str">
        <f t="shared" si="1"/>
        <v>(19) x (13)</v>
      </c>
      <c r="D28" s="14">
        <f>ROUND(D$21*D27,2)</f>
        <v>414.96</v>
      </c>
      <c r="E28" s="14">
        <f>ROUND(E$21*E27,2)</f>
        <v>2150.64</v>
      </c>
      <c r="J28" s="15"/>
      <c r="K28" s="15"/>
    </row>
    <row r="29" spans="1:11">
      <c r="A29" s="7">
        <f t="shared" si="0"/>
        <v>21</v>
      </c>
      <c r="B29" s="6"/>
      <c r="C29" s="7"/>
      <c r="D29" s="3"/>
      <c r="E29" s="3"/>
      <c r="J29" s="15"/>
      <c r="K29" s="15"/>
    </row>
    <row r="30" spans="1:11">
      <c r="A30" s="7">
        <f t="shared" si="0"/>
        <v>22</v>
      </c>
      <c r="B30" s="6" t="s">
        <v>22</v>
      </c>
      <c r="C30" s="16" t="s">
        <v>12</v>
      </c>
      <c r="D30" s="17">
        <v>88318800.439999998</v>
      </c>
      <c r="E30" s="17">
        <v>31696914.329999998</v>
      </c>
      <c r="J30" s="15"/>
      <c r="K30" s="15"/>
    </row>
    <row r="31" spans="1:11">
      <c r="A31" s="7">
        <f t="shared" si="0"/>
        <v>23</v>
      </c>
      <c r="B31" s="6"/>
      <c r="C31" s="7"/>
      <c r="D31" s="14"/>
      <c r="E31" s="14"/>
      <c r="J31" s="15"/>
      <c r="K31" s="15"/>
    </row>
    <row r="32" spans="1:11">
      <c r="A32" s="7">
        <f t="shared" si="0"/>
        <v>24</v>
      </c>
      <c r="B32" s="6" t="s">
        <v>23</v>
      </c>
      <c r="C32" s="7" t="str">
        <f>"("&amp;A30&amp;") / ("&amp;A12&amp;")"</f>
        <v>(22) / (4)</v>
      </c>
      <c r="D32" s="11">
        <f>ROUND(D30/D12,2)</f>
        <v>125.53</v>
      </c>
      <c r="E32" s="11">
        <f>ROUND(E30/E12,2)</f>
        <v>559.22</v>
      </c>
      <c r="J32" s="15"/>
      <c r="K32" s="15"/>
    </row>
    <row r="33" spans="1:11">
      <c r="A33" s="7">
        <f t="shared" si="0"/>
        <v>25</v>
      </c>
      <c r="B33" s="6"/>
      <c r="C33" s="7"/>
      <c r="D33" s="3"/>
      <c r="E33" s="3"/>
      <c r="J33" s="15"/>
      <c r="K33" s="15"/>
    </row>
    <row r="34" spans="1:11">
      <c r="A34" s="7">
        <f t="shared" si="0"/>
        <v>26</v>
      </c>
      <c r="B34" s="6" t="s">
        <v>24</v>
      </c>
      <c r="C34" s="3"/>
      <c r="D34" s="13"/>
      <c r="E34" s="13"/>
      <c r="J34" s="15"/>
      <c r="K34" s="15"/>
    </row>
    <row r="35" spans="1:11">
      <c r="A35" s="7">
        <f t="shared" si="0"/>
        <v>27</v>
      </c>
      <c r="B35" s="6" t="s">
        <v>16</v>
      </c>
      <c r="C35" s="7" t="str">
        <f>"("&amp;A24&amp;") - ("&amp;A$32&amp;")"</f>
        <v>(16) - (24)</v>
      </c>
      <c r="D35" s="14">
        <f>D24-D$32</f>
        <v>289.42999999999995</v>
      </c>
      <c r="E35" s="14">
        <f t="shared" ref="E35:E39" si="2">E24-E$32</f>
        <v>1591.4199999999998</v>
      </c>
      <c r="J35" s="15"/>
      <c r="K35" s="15"/>
    </row>
    <row r="36" spans="1:11">
      <c r="A36" s="7">
        <f t="shared" si="0"/>
        <v>28</v>
      </c>
      <c r="B36" s="6" t="s">
        <v>18</v>
      </c>
      <c r="C36" s="7" t="str">
        <f t="shared" ref="C36:C39" si="3">"("&amp;A25&amp;") - ("&amp;A$32&amp;")"</f>
        <v>(17) - (24)</v>
      </c>
      <c r="D36" s="14">
        <f t="shared" ref="D36:D39" si="4">D25-D$32</f>
        <v>289.42999999999995</v>
      </c>
      <c r="E36" s="14">
        <f t="shared" si="2"/>
        <v>1591.4199999999998</v>
      </c>
      <c r="J36" s="15"/>
      <c r="K36" s="15"/>
    </row>
    <row r="37" spans="1:11">
      <c r="A37" s="7">
        <f t="shared" si="0"/>
        <v>29</v>
      </c>
      <c r="B37" s="6" t="s">
        <v>19</v>
      </c>
      <c r="C37" s="7" t="str">
        <f t="shared" si="3"/>
        <v>(18) - (24)</v>
      </c>
      <c r="D37" s="14">
        <f t="shared" si="4"/>
        <v>289.42999999999995</v>
      </c>
      <c r="E37" s="14">
        <f t="shared" si="2"/>
        <v>1591.4199999999998</v>
      </c>
      <c r="J37" s="15"/>
      <c r="K37" s="15"/>
    </row>
    <row r="38" spans="1:11">
      <c r="A38" s="7">
        <f t="shared" si="0"/>
        <v>30</v>
      </c>
      <c r="B38" s="6" t="s">
        <v>20</v>
      </c>
      <c r="C38" s="7" t="str">
        <f t="shared" si="3"/>
        <v>(19) - (24)</v>
      </c>
      <c r="D38" s="14">
        <f t="shared" si="4"/>
        <v>289.42999999999995</v>
      </c>
      <c r="E38" s="14">
        <f t="shared" si="2"/>
        <v>1591.4199999999998</v>
      </c>
      <c r="J38" s="15"/>
      <c r="K38" s="15"/>
    </row>
    <row r="39" spans="1:11">
      <c r="A39" s="7">
        <f t="shared" si="0"/>
        <v>31</v>
      </c>
      <c r="B39" s="6" t="s">
        <v>21</v>
      </c>
      <c r="C39" s="7" t="str">
        <f t="shared" si="3"/>
        <v>(20) - (24)</v>
      </c>
      <c r="D39" s="14">
        <f t="shared" si="4"/>
        <v>289.42999999999995</v>
      </c>
      <c r="E39" s="14">
        <f t="shared" si="2"/>
        <v>1591.4199999999998</v>
      </c>
      <c r="J39" s="15"/>
      <c r="K39" s="15"/>
    </row>
    <row r="40" spans="1:11">
      <c r="A40" s="7">
        <f t="shared" si="0"/>
        <v>32</v>
      </c>
      <c r="B40" s="3"/>
      <c r="C40" s="3"/>
      <c r="D40" s="13"/>
      <c r="E40" s="13"/>
    </row>
    <row r="41" spans="1:11">
      <c r="A41" s="7">
        <f t="shared" si="0"/>
        <v>33</v>
      </c>
      <c r="B41" s="3" t="s">
        <v>25</v>
      </c>
      <c r="C41" s="3"/>
      <c r="D41" s="3"/>
      <c r="E41" s="3"/>
    </row>
    <row r="42" spans="1:11">
      <c r="A42" s="7">
        <f t="shared" si="0"/>
        <v>34</v>
      </c>
      <c r="B42" s="3" t="s">
        <v>26</v>
      </c>
      <c r="C42" s="3"/>
      <c r="D42" s="18"/>
      <c r="E42" s="18"/>
    </row>
    <row r="43" spans="1:11">
      <c r="A43" s="7"/>
      <c r="C43" s="3"/>
      <c r="D43" s="13"/>
      <c r="E43" s="13"/>
    </row>
    <row r="45" spans="1:11">
      <c r="D45" s="15"/>
      <c r="E45" s="15"/>
    </row>
    <row r="46" spans="1:11">
      <c r="D46" s="19"/>
      <c r="E46" s="19"/>
    </row>
    <row r="48" spans="1:11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topLeftCell="A3" workbookViewId="0">
      <selection activeCell="D53" sqref="D53"/>
    </sheetView>
  </sheetViews>
  <sheetFormatPr defaultRowHeight="12.75"/>
  <cols>
    <col min="1" max="1" width="6" style="2" customWidth="1"/>
    <col min="2" max="2" width="63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28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34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719962.22272667661</v>
      </c>
      <c r="E22" s="26">
        <v>57843.112136667391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208378666.12378198</v>
      </c>
      <c r="E24" s="27">
        <f>E20*E22</f>
        <v>92052685.516535208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39</v>
      </c>
      <c r="C26" s="7"/>
      <c r="D26" s="21">
        <v>0</v>
      </c>
      <c r="E26" s="28">
        <v>0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208378666.12378198</v>
      </c>
      <c r="E28" s="27">
        <f>E24+E26</f>
        <v>92052685.516535208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558453341.40587509</v>
      </c>
      <c r="E30" s="23">
        <v>545285872.24912655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0.37314000000000003</v>
      </c>
      <c r="E32" s="24">
        <f>ROUND(E28/E30,5)</f>
        <v>0.16882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9.2900000000000205E-3</v>
      </c>
      <c r="E34" s="31">
        <f>E32-E18</f>
        <v>-7.2599999999999887E-3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45</v>
      </c>
      <c r="D36" s="31">
        <v>9.2900000000000205E-3</v>
      </c>
      <c r="E36" s="31">
        <v>-7.2599999999999887E-3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0</v>
      </c>
      <c r="E38" s="22">
        <f>IF(E34=E36,E26,(E26-((E34-E36)*E30)))</f>
        <v>0</v>
      </c>
    </row>
    <row r="39" spans="1:5">
      <c r="A39" s="7">
        <f t="shared" si="0"/>
        <v>31</v>
      </c>
      <c r="B39" s="6"/>
      <c r="C39" s="7"/>
      <c r="D39" s="29"/>
      <c r="E39" s="29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-3958775.4325286527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-4.301E-2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6"/>
      <c r="E45" s="6"/>
    </row>
    <row r="46" spans="1:5">
      <c r="A46" s="7"/>
      <c r="C46" s="3"/>
    </row>
    <row r="48" spans="1:5">
      <c r="C48" s="3"/>
    </row>
    <row r="51" spans="3:3">
      <c r="C51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9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35" sqref="D35"/>
      <selection pane="topRight" activeCell="D35" sqref="D35"/>
      <selection pane="bottomLeft" activeCell="D35" sqref="D35"/>
      <selection pane="bottomRight" activeCell="H10" sqref="H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>
      <c r="A4" s="68" t="s">
        <v>52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"/>
    </row>
    <row r="5" spans="1:21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41275</v>
      </c>
      <c r="E7" s="38">
        <f t="shared" ref="E7:O7" si="0">EDATE(D7,1)</f>
        <v>41306</v>
      </c>
      <c r="F7" s="38">
        <f t="shared" si="0"/>
        <v>41334</v>
      </c>
      <c r="G7" s="38">
        <f t="shared" si="0"/>
        <v>41365</v>
      </c>
      <c r="H7" s="38">
        <f t="shared" si="0"/>
        <v>41395</v>
      </c>
      <c r="I7" s="38">
        <f t="shared" si="0"/>
        <v>41426</v>
      </c>
      <c r="J7" s="38">
        <f t="shared" si="0"/>
        <v>41456</v>
      </c>
      <c r="K7" s="38">
        <f t="shared" si="0"/>
        <v>41487</v>
      </c>
      <c r="L7" s="38">
        <f t="shared" si="0"/>
        <v>41518</v>
      </c>
      <c r="M7" s="38">
        <f t="shared" si="0"/>
        <v>41548</v>
      </c>
      <c r="N7" s="38">
        <f t="shared" si="0"/>
        <v>41579</v>
      </c>
      <c r="O7" s="38">
        <f t="shared" si="0"/>
        <v>41609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1">
        <v>1</v>
      </c>
      <c r="B10" s="6" t="s">
        <v>65</v>
      </c>
      <c r="C10" s="7" t="s">
        <v>37</v>
      </c>
      <c r="D10" s="42">
        <v>0</v>
      </c>
      <c r="E10" s="42">
        <v>0</v>
      </c>
      <c r="F10" s="42">
        <v>0</v>
      </c>
      <c r="G10" s="42">
        <v>0</v>
      </c>
      <c r="H10" s="42">
        <v>715429.80545040476</v>
      </c>
      <c r="I10" s="42">
        <v>715675.68763700826</v>
      </c>
      <c r="J10" s="42">
        <v>715521.65780624852</v>
      </c>
      <c r="K10" s="42">
        <v>715687.01671366638</v>
      </c>
      <c r="L10" s="42">
        <v>716468.91402946878</v>
      </c>
      <c r="M10" s="42">
        <v>718285.8520654497</v>
      </c>
      <c r="N10" s="42">
        <v>720126.50926780992</v>
      </c>
      <c r="O10" s="42">
        <v>721673.10768737784</v>
      </c>
      <c r="P10" s="42"/>
      <c r="Q10" s="43"/>
      <c r="R10" s="43"/>
    </row>
    <row r="11" spans="1:21">
      <c r="A11" s="41">
        <f t="shared" ref="A11:A38" si="1">A10+1</f>
        <v>2</v>
      </c>
      <c r="B11" s="6" t="s">
        <v>66</v>
      </c>
      <c r="C11" s="44" t="s">
        <v>67</v>
      </c>
      <c r="D11" s="25">
        <v>0</v>
      </c>
      <c r="E11" s="25">
        <v>0</v>
      </c>
      <c r="F11" s="25">
        <v>0</v>
      </c>
      <c r="G11" s="25">
        <v>0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25"/>
      <c r="Q11" s="45"/>
      <c r="R11" s="45"/>
    </row>
    <row r="12" spans="1:21">
      <c r="A12" s="41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10818520.099932598</v>
      </c>
      <c r="I12" s="20">
        <f t="shared" si="2"/>
        <v>6987309.1020664144</v>
      </c>
      <c r="J12" s="20">
        <f t="shared" si="2"/>
        <v>5520507.3484536279</v>
      </c>
      <c r="K12" s="20">
        <f t="shared" si="2"/>
        <v>5100836.0914415913</v>
      </c>
      <c r="L12" s="20">
        <f t="shared" si="2"/>
        <v>7074205.2433089633</v>
      </c>
      <c r="M12" s="20">
        <f t="shared" si="2"/>
        <v>14845146.800684018</v>
      </c>
      <c r="N12" s="20">
        <f t="shared" si="2"/>
        <v>25058878.35812337</v>
      </c>
      <c r="O12" s="20">
        <f t="shared" si="2"/>
        <v>31596536.786635712</v>
      </c>
      <c r="P12" s="20">
        <f>SUM(D12:O12)</f>
        <v>107001939.83064629</v>
      </c>
      <c r="Q12" s="46"/>
      <c r="R12" s="46"/>
    </row>
    <row r="13" spans="1:21">
      <c r="A13" s="41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41">
        <f t="shared" si="1"/>
        <v>5</v>
      </c>
      <c r="B14" s="6" t="s">
        <v>69</v>
      </c>
      <c r="C14" s="7" t="s">
        <v>37</v>
      </c>
      <c r="D14" s="42">
        <v>0</v>
      </c>
      <c r="E14" s="42">
        <v>0</v>
      </c>
      <c r="F14" s="42">
        <v>0</v>
      </c>
      <c r="G14" s="42">
        <v>0</v>
      </c>
      <c r="H14" s="42">
        <v>37196782.710862681</v>
      </c>
      <c r="I14" s="42">
        <v>23925736.519878395</v>
      </c>
      <c r="J14" s="42">
        <v>15992958.088771572</v>
      </c>
      <c r="K14" s="42">
        <v>12684018.98215696</v>
      </c>
      <c r="L14" s="42">
        <v>14848890.58866168</v>
      </c>
      <c r="M14" s="42">
        <v>25339466.733255599</v>
      </c>
      <c r="N14" s="42">
        <v>52180677.602962457</v>
      </c>
      <c r="O14" s="42">
        <v>79804370.132337004</v>
      </c>
      <c r="P14" s="6"/>
      <c r="Q14" s="43"/>
      <c r="R14" s="43"/>
    </row>
    <row r="15" spans="1:21">
      <c r="A15" s="41">
        <f t="shared" si="1"/>
        <v>6</v>
      </c>
      <c r="B15" s="6" t="s">
        <v>70</v>
      </c>
      <c r="C15" s="44" t="s">
        <v>71</v>
      </c>
      <c r="D15" s="48">
        <v>0</v>
      </c>
      <c r="E15" s="48">
        <v>0</v>
      </c>
      <c r="F15" s="48">
        <f t="shared" ref="F15" si="3">$D$15</f>
        <v>0</v>
      </c>
      <c r="G15" s="48">
        <v>0</v>
      </c>
      <c r="H15" s="48">
        <v>0.37314000000000003</v>
      </c>
      <c r="I15" s="48">
        <f>$H$15</f>
        <v>0.37314000000000003</v>
      </c>
      <c r="J15" s="48">
        <f t="shared" ref="J15:O15" si="4">$H$15</f>
        <v>0.37314000000000003</v>
      </c>
      <c r="K15" s="48">
        <f t="shared" si="4"/>
        <v>0.37314000000000003</v>
      </c>
      <c r="L15" s="48">
        <f t="shared" si="4"/>
        <v>0.37314000000000003</v>
      </c>
      <c r="M15" s="48">
        <f t="shared" si="4"/>
        <v>0.37314000000000003</v>
      </c>
      <c r="N15" s="48">
        <f t="shared" si="4"/>
        <v>0.37314000000000003</v>
      </c>
      <c r="O15" s="48">
        <f t="shared" si="4"/>
        <v>0.37314000000000003</v>
      </c>
      <c r="P15" s="31"/>
      <c r="Q15" s="49"/>
      <c r="R15" s="49"/>
    </row>
    <row r="16" spans="1:21">
      <c r="A16" s="41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0</v>
      </c>
      <c r="E16" s="20">
        <f t="shared" si="5"/>
        <v>0</v>
      </c>
      <c r="F16" s="20">
        <f t="shared" si="5"/>
        <v>0</v>
      </c>
      <c r="G16" s="20">
        <f t="shared" si="5"/>
        <v>0</v>
      </c>
      <c r="H16" s="20">
        <f t="shared" si="5"/>
        <v>13879607.500731302</v>
      </c>
      <c r="I16" s="20">
        <f t="shared" si="5"/>
        <v>8927649.3250274248</v>
      </c>
      <c r="J16" s="20">
        <f t="shared" si="5"/>
        <v>5967612.3812442245</v>
      </c>
      <c r="K16" s="20">
        <f t="shared" si="5"/>
        <v>4732914.8430020483</v>
      </c>
      <c r="L16" s="20">
        <f t="shared" si="5"/>
        <v>5540715.0342532201</v>
      </c>
      <c r="M16" s="20">
        <f t="shared" si="5"/>
        <v>9455168.6168469954</v>
      </c>
      <c r="N16" s="20">
        <f t="shared" si="5"/>
        <v>19470698.040769413</v>
      </c>
      <c r="O16" s="20">
        <f t="shared" si="5"/>
        <v>29778202.671180233</v>
      </c>
      <c r="P16" s="20">
        <f>SUM(D16:O16)</f>
        <v>97752568.413054854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0</v>
      </c>
      <c r="E18" s="20">
        <f t="shared" ref="E18:O18" si="6">E12-E16</f>
        <v>0</v>
      </c>
      <c r="F18" s="20">
        <f t="shared" si="6"/>
        <v>0</v>
      </c>
      <c r="G18" s="20">
        <f t="shared" si="6"/>
        <v>0</v>
      </c>
      <c r="H18" s="20">
        <f t="shared" si="6"/>
        <v>-3061087.4007987045</v>
      </c>
      <c r="I18" s="20">
        <f t="shared" si="6"/>
        <v>-1940340.2229610104</v>
      </c>
      <c r="J18" s="20">
        <f t="shared" si="6"/>
        <v>-447105.0327905966</v>
      </c>
      <c r="K18" s="20">
        <f t="shared" si="6"/>
        <v>367921.24843954295</v>
      </c>
      <c r="L18" s="20">
        <f t="shared" si="6"/>
        <v>1533490.2090557432</v>
      </c>
      <c r="M18" s="20">
        <f t="shared" si="6"/>
        <v>5389978.1838370226</v>
      </c>
      <c r="N18" s="20">
        <f t="shared" si="6"/>
        <v>5588180.3173539564</v>
      </c>
      <c r="O18" s="20">
        <f t="shared" si="6"/>
        <v>1818334.1154554784</v>
      </c>
      <c r="P18" s="20">
        <f t="shared" ref="P18:P34" si="7">SUM(D18:O18)</f>
        <v>9249371.4175914321</v>
      </c>
      <c r="Q18" s="46"/>
      <c r="R18" s="46"/>
    </row>
    <row r="19" spans="1:18">
      <c r="A19" s="41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41">
        <f t="shared" si="1"/>
        <v>11</v>
      </c>
      <c r="B20" s="6" t="s">
        <v>74</v>
      </c>
      <c r="C20" s="7" t="s">
        <v>75</v>
      </c>
      <c r="D20" s="50">
        <v>0</v>
      </c>
      <c r="E20" s="50">
        <v>0</v>
      </c>
      <c r="F20" s="50">
        <v>0</v>
      </c>
      <c r="G20" s="50">
        <v>0</v>
      </c>
      <c r="H20" s="50">
        <v>-4145.2225219149122</v>
      </c>
      <c r="I20" s="50">
        <v>-10917.989095756193</v>
      </c>
      <c r="J20" s="50">
        <v>-14150.987879586495</v>
      </c>
      <c r="K20" s="50">
        <v>-14258.215920895213</v>
      </c>
      <c r="L20" s="50">
        <v>-11683.387905537014</v>
      </c>
      <c r="M20" s="50">
        <v>-2307.8577901613921</v>
      </c>
      <c r="N20" s="50">
        <v>12558.398513534725</v>
      </c>
      <c r="O20" s="50">
        <v>22588.053474630837</v>
      </c>
      <c r="P20" s="20">
        <f t="shared" si="7"/>
        <v>-22317.209125685655</v>
      </c>
      <c r="Q20" s="51"/>
      <c r="R20" s="51"/>
    </row>
    <row r="21" spans="1:18">
      <c r="A21" s="41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41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D18+D20</f>
        <v>0</v>
      </c>
      <c r="E22" s="20">
        <f>D22+E18+E20</f>
        <v>0</v>
      </c>
      <c r="F22" s="20">
        <f t="shared" ref="F22:O22" si="8">E22+F18+F20</f>
        <v>0</v>
      </c>
      <c r="G22" s="20">
        <f t="shared" si="8"/>
        <v>0</v>
      </c>
      <c r="H22" s="20">
        <f t="shared" si="8"/>
        <v>-3065232.6233206196</v>
      </c>
      <c r="I22" s="20">
        <f t="shared" si="8"/>
        <v>-5016490.8353773858</v>
      </c>
      <c r="J22" s="20">
        <f t="shared" si="8"/>
        <v>-5477746.8560475688</v>
      </c>
      <c r="K22" s="20">
        <f t="shared" si="8"/>
        <v>-5124083.8235289212</v>
      </c>
      <c r="L22" s="20">
        <f t="shared" si="8"/>
        <v>-3602277.0023787152</v>
      </c>
      <c r="M22" s="20">
        <f t="shared" si="8"/>
        <v>1785393.323668146</v>
      </c>
      <c r="N22" s="20">
        <f t="shared" si="8"/>
        <v>7386132.0395356379</v>
      </c>
      <c r="O22" s="20">
        <f t="shared" si="8"/>
        <v>9227054.2084657475</v>
      </c>
      <c r="P22" s="20"/>
    </row>
    <row r="23" spans="1:18">
      <c r="A23" s="41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41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/>
    </row>
    <row r="25" spans="1:18">
      <c r="A25" s="41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41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9">H14*H24</f>
        <v>0</v>
      </c>
      <c r="I26" s="20">
        <f t="shared" si="9"/>
        <v>0</v>
      </c>
      <c r="J26" s="20">
        <f t="shared" si="9"/>
        <v>0</v>
      </c>
      <c r="K26" s="20">
        <f t="shared" si="9"/>
        <v>0</v>
      </c>
      <c r="L26" s="20">
        <f t="shared" si="9"/>
        <v>0</v>
      </c>
      <c r="M26" s="20">
        <f t="shared" si="9"/>
        <v>0</v>
      </c>
      <c r="N26" s="20">
        <f t="shared" si="9"/>
        <v>0</v>
      </c>
      <c r="O26" s="20">
        <f t="shared" si="9"/>
        <v>0</v>
      </c>
      <c r="P26" s="20"/>
    </row>
    <row r="27" spans="1:18">
      <c r="A27" s="41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41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/>
    </row>
    <row r="29" spans="1:18">
      <c r="A29" s="41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41">
        <f t="shared" si="1"/>
        <v>21</v>
      </c>
      <c r="B30" s="6" t="s">
        <v>80</v>
      </c>
      <c r="C30" s="7" t="s">
        <v>71</v>
      </c>
      <c r="D30" s="31">
        <v>0</v>
      </c>
      <c r="E30" s="31">
        <v>0</v>
      </c>
      <c r="F30" s="31">
        <v>0</v>
      </c>
      <c r="G30" s="31">
        <v>0</v>
      </c>
      <c r="H30" s="31">
        <v>9.2900000000000205E-3</v>
      </c>
      <c r="I30" s="31">
        <f>$H$30</f>
        <v>9.2900000000000205E-3</v>
      </c>
      <c r="J30" s="31">
        <f t="shared" ref="J30:O30" si="10">$H$30</f>
        <v>9.2900000000000205E-3</v>
      </c>
      <c r="K30" s="31">
        <f t="shared" si="10"/>
        <v>9.2900000000000205E-3</v>
      </c>
      <c r="L30" s="31">
        <f t="shared" si="10"/>
        <v>9.2900000000000205E-3</v>
      </c>
      <c r="M30" s="31">
        <f t="shared" si="10"/>
        <v>9.2900000000000205E-3</v>
      </c>
      <c r="N30" s="31">
        <f t="shared" si="10"/>
        <v>9.2900000000000205E-3</v>
      </c>
      <c r="O30" s="31">
        <f t="shared" si="10"/>
        <v>9.2900000000000205E-3</v>
      </c>
      <c r="P30" s="20"/>
    </row>
    <row r="31" spans="1:18">
      <c r="A31" s="41">
        <f t="shared" si="1"/>
        <v>22</v>
      </c>
      <c r="B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41">
        <f t="shared" si="1"/>
        <v>23</v>
      </c>
      <c r="B32" s="6" t="s">
        <v>81</v>
      </c>
      <c r="C32" s="7" t="str">
        <f>"("&amp;A14&amp;") x ("&amp;A30&amp;")"</f>
        <v>(5) x (21)</v>
      </c>
      <c r="D32" s="52">
        <v>0</v>
      </c>
      <c r="E32" s="52">
        <v>0</v>
      </c>
      <c r="F32" s="52">
        <v>0</v>
      </c>
      <c r="G32" s="22">
        <f t="shared" ref="G32:O32" si="11">G30*G14</f>
        <v>0</v>
      </c>
      <c r="H32" s="22">
        <f t="shared" si="11"/>
        <v>345558.11138391506</v>
      </c>
      <c r="I32" s="22">
        <f t="shared" si="11"/>
        <v>222270.09226967077</v>
      </c>
      <c r="J32" s="22">
        <f t="shared" si="11"/>
        <v>148574.58064468822</v>
      </c>
      <c r="K32" s="22">
        <f t="shared" si="11"/>
        <v>117834.53634423843</v>
      </c>
      <c r="L32" s="22">
        <f t="shared" si="11"/>
        <v>137946.19356866731</v>
      </c>
      <c r="M32" s="22">
        <f t="shared" si="11"/>
        <v>235403.64595194504</v>
      </c>
      <c r="N32" s="22">
        <f t="shared" si="11"/>
        <v>484758.49493152229</v>
      </c>
      <c r="O32" s="22">
        <f t="shared" si="11"/>
        <v>741382.59852941241</v>
      </c>
      <c r="P32" s="20">
        <f t="shared" si="7"/>
        <v>2433728.2536240593</v>
      </c>
    </row>
    <row r="33" spans="1:16">
      <c r="A33" s="41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41">
        <f t="shared" si="1"/>
        <v>25</v>
      </c>
      <c r="B34" s="6" t="s">
        <v>82</v>
      </c>
      <c r="C34" s="7" t="s">
        <v>75</v>
      </c>
      <c r="D34" s="20">
        <v>0</v>
      </c>
      <c r="E34" s="20">
        <v>0</v>
      </c>
      <c r="F34" s="20">
        <v>0</v>
      </c>
      <c r="G34" s="20">
        <v>0</v>
      </c>
      <c r="H34" s="20">
        <v>42944648.227193564</v>
      </c>
      <c r="I34" s="20">
        <v>30296014.102566443</v>
      </c>
      <c r="J34" s="20">
        <v>22735282.97987853</v>
      </c>
      <c r="K34" s="20">
        <v>19581533.117364142</v>
      </c>
      <c r="L34" s="20">
        <v>21644872.245523788</v>
      </c>
      <c r="M34" s="20">
        <v>31643440.368936256</v>
      </c>
      <c r="N34" s="20">
        <v>57225798.448853865</v>
      </c>
      <c r="O34" s="20">
        <v>83553939.798600748</v>
      </c>
      <c r="P34" s="20">
        <f t="shared" si="7"/>
        <v>309625529.2889173</v>
      </c>
    </row>
    <row r="35" spans="1:16">
      <c r="A35" s="41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41">
        <f t="shared" si="1"/>
        <v>27</v>
      </c>
      <c r="B36" s="6" t="s">
        <v>83</v>
      </c>
      <c r="C36" s="7" t="str">
        <f>"("&amp;A32&amp;") / ("&amp;A34&amp;")"</f>
        <v>(23) / (25)</v>
      </c>
      <c r="D36" s="53"/>
      <c r="E36" s="53"/>
      <c r="F36" s="53"/>
      <c r="G36" s="53"/>
      <c r="H36" s="53">
        <f t="shared" ref="H36:P36" si="12">H32/H34</f>
        <v>8.0465931297371649E-3</v>
      </c>
      <c r="I36" s="53">
        <f t="shared" si="12"/>
        <v>7.3366117244724211E-3</v>
      </c>
      <c r="J36" s="53">
        <f>J32/J34</f>
        <v>6.5349782879844335E-3</v>
      </c>
      <c r="K36" s="53">
        <f t="shared" si="12"/>
        <v>6.0176358836656844E-3</v>
      </c>
      <c r="L36" s="53">
        <f t="shared" si="12"/>
        <v>6.3731581320464904E-3</v>
      </c>
      <c r="M36" s="53">
        <f t="shared" si="12"/>
        <v>7.4392557575072077E-3</v>
      </c>
      <c r="N36" s="53">
        <f t="shared" si="12"/>
        <v>8.4709782662933057E-3</v>
      </c>
      <c r="O36" s="53">
        <f t="shared" si="12"/>
        <v>8.8731016193425282E-3</v>
      </c>
      <c r="P36" s="53">
        <f t="shared" si="12"/>
        <v>7.8602312258079423E-3</v>
      </c>
    </row>
    <row r="37" spans="1:16">
      <c r="A37" s="41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>
      <c r="A38" s="41">
        <f t="shared" si="1"/>
        <v>29</v>
      </c>
      <c r="B38" s="6" t="s">
        <v>84</v>
      </c>
      <c r="C38" s="7" t="s">
        <v>85</v>
      </c>
      <c r="D38" s="25"/>
      <c r="E38" s="25"/>
      <c r="F38" s="25"/>
      <c r="G38" s="25"/>
      <c r="H38" s="25">
        <f>H30*68</f>
        <v>0.63172000000000139</v>
      </c>
      <c r="I38" s="25">
        <f t="shared" ref="I38:O38" si="13">I30*68</f>
        <v>0.63172000000000139</v>
      </c>
      <c r="J38" s="25">
        <f t="shared" si="13"/>
        <v>0.63172000000000139</v>
      </c>
      <c r="K38" s="25">
        <f t="shared" si="13"/>
        <v>0.63172000000000139</v>
      </c>
      <c r="L38" s="25">
        <f t="shared" si="13"/>
        <v>0.63172000000000139</v>
      </c>
      <c r="M38" s="25">
        <f t="shared" si="13"/>
        <v>0.63172000000000139</v>
      </c>
      <c r="N38" s="25">
        <f t="shared" si="13"/>
        <v>0.63172000000000139</v>
      </c>
      <c r="O38" s="25">
        <f t="shared" si="13"/>
        <v>0.63172000000000139</v>
      </c>
      <c r="P38" s="20"/>
    </row>
    <row r="39" spans="1:16">
      <c r="A39" s="54"/>
    </row>
    <row r="40" spans="1:16">
      <c r="C40" s="7"/>
    </row>
    <row r="43" spans="1:16">
      <c r="C43" s="7"/>
    </row>
    <row r="46" spans="1:16">
      <c r="C46" s="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41275</v>
      </c>
      <c r="E7" s="38">
        <f t="shared" ref="E7:O7" si="0">EDATE(D7,1)</f>
        <v>41306</v>
      </c>
      <c r="F7" s="38">
        <f t="shared" si="0"/>
        <v>41334</v>
      </c>
      <c r="G7" s="38">
        <f t="shared" si="0"/>
        <v>41365</v>
      </c>
      <c r="H7" s="38">
        <f t="shared" si="0"/>
        <v>41395</v>
      </c>
      <c r="I7" s="38">
        <f t="shared" si="0"/>
        <v>41426</v>
      </c>
      <c r="J7" s="38">
        <f t="shared" si="0"/>
        <v>41456</v>
      </c>
      <c r="K7" s="38">
        <f t="shared" si="0"/>
        <v>41487</v>
      </c>
      <c r="L7" s="38">
        <f t="shared" si="0"/>
        <v>41518</v>
      </c>
      <c r="M7" s="38">
        <f t="shared" si="0"/>
        <v>41548</v>
      </c>
      <c r="N7" s="38">
        <f t="shared" si="0"/>
        <v>41579</v>
      </c>
      <c r="O7" s="38">
        <f t="shared" si="0"/>
        <v>41609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0</v>
      </c>
      <c r="E10" s="42">
        <v>0</v>
      </c>
      <c r="F10" s="42">
        <v>0</v>
      </c>
      <c r="G10" s="42">
        <v>0</v>
      </c>
      <c r="H10" s="42">
        <v>57494.94501981861</v>
      </c>
      <c r="I10" s="42">
        <v>57489.478647892596</v>
      </c>
      <c r="J10" s="42">
        <v>57471.637876254157</v>
      </c>
      <c r="K10" s="42">
        <v>57464.034942422411</v>
      </c>
      <c r="L10" s="42">
        <v>57531.294744834071</v>
      </c>
      <c r="M10" s="42">
        <v>57663.621167049278</v>
      </c>
      <c r="N10" s="42">
        <v>57880.244114370667</v>
      </c>
      <c r="O10" s="42">
        <v>58035.185890317895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0</v>
      </c>
      <c r="E11" s="25">
        <v>0</v>
      </c>
      <c r="F11" s="25">
        <v>0</v>
      </c>
      <c r="G11" s="25">
        <v>0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6552163.917245361</v>
      </c>
      <c r="I12" s="20">
        <f t="shared" si="2"/>
        <v>5312251.868600985</v>
      </c>
      <c r="J12" s="20">
        <f t="shared" si="2"/>
        <v>4926110.50586663</v>
      </c>
      <c r="K12" s="20">
        <f t="shared" si="2"/>
        <v>5013083.1630115211</v>
      </c>
      <c r="L12" s="20">
        <f t="shared" si="2"/>
        <v>5282991.8163570538</v>
      </c>
      <c r="M12" s="20">
        <f t="shared" si="2"/>
        <v>7119551.7774399314</v>
      </c>
      <c r="N12" s="20">
        <f t="shared" si="2"/>
        <v>9072076.7212493196</v>
      </c>
      <c r="O12" s="20">
        <f t="shared" si="2"/>
        <v>10635986.801065184</v>
      </c>
      <c r="P12" s="22">
        <f>SUM(D12:O12)</f>
        <v>53914216.570835985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2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0</v>
      </c>
      <c r="E14" s="42">
        <v>0</v>
      </c>
      <c r="F14" s="42">
        <v>0</v>
      </c>
      <c r="G14" s="42">
        <v>0</v>
      </c>
      <c r="H14" s="42">
        <v>42729803.520754434</v>
      </c>
      <c r="I14" s="42">
        <v>36351919.53430561</v>
      </c>
      <c r="J14" s="42">
        <v>30472415.378940575</v>
      </c>
      <c r="K14" s="42">
        <v>28554383.095692888</v>
      </c>
      <c r="L14" s="42">
        <v>29947975.27599588</v>
      </c>
      <c r="M14" s="42">
        <v>33471734.243474826</v>
      </c>
      <c r="N14" s="42">
        <v>45302176.927478567</v>
      </c>
      <c r="O14" s="42">
        <v>60512713.722588249</v>
      </c>
      <c r="P14" s="22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71</v>
      </c>
      <c r="D15" s="48">
        <v>0</v>
      </c>
      <c r="E15" s="48">
        <v>0</v>
      </c>
      <c r="F15" s="48">
        <v>0</v>
      </c>
      <c r="G15" s="48">
        <v>0</v>
      </c>
      <c r="H15" s="48">
        <v>0.16882</v>
      </c>
      <c r="I15" s="48">
        <f>$H$15</f>
        <v>0.16882</v>
      </c>
      <c r="J15" s="48">
        <f t="shared" ref="J15:O15" si="3">$H$15</f>
        <v>0.16882</v>
      </c>
      <c r="K15" s="48">
        <f t="shared" si="3"/>
        <v>0.16882</v>
      </c>
      <c r="L15" s="48">
        <f t="shared" si="3"/>
        <v>0.16882</v>
      </c>
      <c r="M15" s="48">
        <f t="shared" si="3"/>
        <v>0.16882</v>
      </c>
      <c r="N15" s="48">
        <f t="shared" si="3"/>
        <v>0.16882</v>
      </c>
      <c r="O15" s="48">
        <f t="shared" si="3"/>
        <v>0.16882</v>
      </c>
      <c r="P15" s="22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4">D14*D15</f>
        <v>0</v>
      </c>
      <c r="E16" s="20">
        <f t="shared" si="4"/>
        <v>0</v>
      </c>
      <c r="F16" s="20">
        <f t="shared" si="4"/>
        <v>0</v>
      </c>
      <c r="G16" s="20">
        <f t="shared" si="4"/>
        <v>0</v>
      </c>
      <c r="H16" s="20">
        <f t="shared" si="4"/>
        <v>7213645.4303737637</v>
      </c>
      <c r="I16" s="20">
        <f t="shared" si="4"/>
        <v>6136931.0557814734</v>
      </c>
      <c r="J16" s="20">
        <f t="shared" si="4"/>
        <v>5144353.1642727479</v>
      </c>
      <c r="K16" s="20">
        <f t="shared" si="4"/>
        <v>4820550.9542148737</v>
      </c>
      <c r="L16" s="20">
        <f t="shared" si="4"/>
        <v>5055817.1860936247</v>
      </c>
      <c r="M16" s="20">
        <f t="shared" si="4"/>
        <v>5650698.1749834204</v>
      </c>
      <c r="N16" s="20">
        <f t="shared" si="4"/>
        <v>7647913.508896932</v>
      </c>
      <c r="O16" s="20">
        <f t="shared" si="4"/>
        <v>10215756.330647347</v>
      </c>
      <c r="P16" s="22">
        <f>SUM(D16:O16)</f>
        <v>51885665.80526419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0</v>
      </c>
      <c r="E18" s="20">
        <f t="shared" ref="E18:O18" si="5">E12-E16</f>
        <v>0</v>
      </c>
      <c r="F18" s="20">
        <f t="shared" si="5"/>
        <v>0</v>
      </c>
      <c r="G18" s="20">
        <f t="shared" si="5"/>
        <v>0</v>
      </c>
      <c r="H18" s="20">
        <f t="shared" si="5"/>
        <v>-661481.51312840264</v>
      </c>
      <c r="I18" s="20">
        <f t="shared" si="5"/>
        <v>-824679.18718048837</v>
      </c>
      <c r="J18" s="20">
        <f t="shared" si="5"/>
        <v>-218242.65840611793</v>
      </c>
      <c r="K18" s="20">
        <f t="shared" si="5"/>
        <v>192532.20879664738</v>
      </c>
      <c r="L18" s="20">
        <f t="shared" si="5"/>
        <v>227174.63026342914</v>
      </c>
      <c r="M18" s="20">
        <f t="shared" si="5"/>
        <v>1468853.602456511</v>
      </c>
      <c r="N18" s="20">
        <f t="shared" si="5"/>
        <v>1424163.2123523876</v>
      </c>
      <c r="O18" s="20">
        <f t="shared" si="5"/>
        <v>420230.47041783668</v>
      </c>
      <c r="P18" s="20">
        <f t="shared" ref="P18" si="6">SUM(D18:O18)</f>
        <v>2028550.7655718029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2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0</v>
      </c>
      <c r="E20" s="50">
        <v>0</v>
      </c>
      <c r="F20" s="50">
        <v>0</v>
      </c>
      <c r="G20" s="50">
        <v>0</v>
      </c>
      <c r="H20" s="50">
        <v>-895.75621569471195</v>
      </c>
      <c r="I20" s="50">
        <v>-2908.2654973630019</v>
      </c>
      <c r="J20" s="50">
        <v>-4320.555496594865</v>
      </c>
      <c r="K20" s="50">
        <v>-4355.3717304410229</v>
      </c>
      <c r="L20" s="50">
        <v>-3787.018719213836</v>
      </c>
      <c r="M20" s="50">
        <v>-1490.3138207389168</v>
      </c>
      <c r="N20" s="50">
        <v>2427.313115981467</v>
      </c>
      <c r="O20" s="50">
        <v>4924.9295613994791</v>
      </c>
      <c r="P20" s="22">
        <f>SUM(D20:O20)</f>
        <v>-10405.038802665411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2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D18+D20</f>
        <v>0</v>
      </c>
      <c r="E22" s="20">
        <f>D22+E18+E20</f>
        <v>0</v>
      </c>
      <c r="F22" s="20">
        <f t="shared" ref="F22:O22" si="7">E22+F18+F20</f>
        <v>0</v>
      </c>
      <c r="G22" s="20">
        <f t="shared" si="7"/>
        <v>0</v>
      </c>
      <c r="H22" s="20">
        <f t="shared" si="7"/>
        <v>-662377.26934409735</v>
      </c>
      <c r="I22" s="20">
        <f t="shared" si="7"/>
        <v>-1489964.7220219488</v>
      </c>
      <c r="J22" s="20">
        <f t="shared" si="7"/>
        <v>-1712527.9359246616</v>
      </c>
      <c r="K22" s="20">
        <f t="shared" si="7"/>
        <v>-1524351.0988584552</v>
      </c>
      <c r="L22" s="20">
        <f t="shared" si="7"/>
        <v>-1300963.4873142398</v>
      </c>
      <c r="M22" s="20">
        <f t="shared" si="7"/>
        <v>166399.80132153223</v>
      </c>
      <c r="N22" s="20">
        <f t="shared" si="7"/>
        <v>1592990.3267899011</v>
      </c>
      <c r="O22" s="20">
        <f t="shared" si="7"/>
        <v>2018145.7267691372</v>
      </c>
      <c r="P22" s="22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2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8">H14*H24</f>
        <v>0</v>
      </c>
      <c r="I26" s="20">
        <f t="shared" si="8"/>
        <v>0</v>
      </c>
      <c r="J26" s="20">
        <f t="shared" si="8"/>
        <v>0</v>
      </c>
      <c r="K26" s="20">
        <f t="shared" si="8"/>
        <v>0</v>
      </c>
      <c r="L26" s="20">
        <f t="shared" si="8"/>
        <v>0</v>
      </c>
      <c r="M26" s="20">
        <f t="shared" si="8"/>
        <v>0</v>
      </c>
      <c r="N26" s="20">
        <f t="shared" si="8"/>
        <v>0</v>
      </c>
      <c r="O26" s="20">
        <f t="shared" si="8"/>
        <v>0</v>
      </c>
      <c r="P26" s="22"/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2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2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2"/>
    </row>
    <row r="30" spans="1:18">
      <c r="A30" s="7">
        <f t="shared" si="1"/>
        <v>21</v>
      </c>
      <c r="B30" s="6" t="s">
        <v>80</v>
      </c>
      <c r="C30" s="7" t="s">
        <v>71</v>
      </c>
      <c r="D30" s="31">
        <v>0</v>
      </c>
      <c r="E30" s="31">
        <v>0</v>
      </c>
      <c r="F30" s="31">
        <v>0</v>
      </c>
      <c r="G30" s="31">
        <v>0</v>
      </c>
      <c r="H30" s="31">
        <v>-7.2599999999999887E-3</v>
      </c>
      <c r="I30" s="31">
        <f>$H$30</f>
        <v>-7.2599999999999887E-3</v>
      </c>
      <c r="J30" s="31">
        <f t="shared" ref="J30:O30" si="9">$H$30</f>
        <v>-7.2599999999999887E-3</v>
      </c>
      <c r="K30" s="31">
        <f t="shared" si="9"/>
        <v>-7.2599999999999887E-3</v>
      </c>
      <c r="L30" s="31">
        <f t="shared" si="9"/>
        <v>-7.2599999999999887E-3</v>
      </c>
      <c r="M30" s="31">
        <f t="shared" si="9"/>
        <v>-7.2599999999999887E-3</v>
      </c>
      <c r="N30" s="31">
        <f t="shared" si="9"/>
        <v>-7.2599999999999887E-3</v>
      </c>
      <c r="O30" s="31">
        <f t="shared" si="9"/>
        <v>-7.2599999999999887E-3</v>
      </c>
      <c r="P30" s="22"/>
    </row>
    <row r="31" spans="1:18">
      <c r="A31" s="7">
        <f t="shared" si="1"/>
        <v>22</v>
      </c>
      <c r="B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2"/>
    </row>
    <row r="32" spans="1:18">
      <c r="A32" s="7">
        <f t="shared" si="1"/>
        <v>23</v>
      </c>
      <c r="B32" s="6" t="s">
        <v>81</v>
      </c>
      <c r="C32" s="7" t="str">
        <f>"("&amp;A14&amp;") x ("&amp;A30&amp;")"</f>
        <v>(5) x (21)</v>
      </c>
      <c r="D32" s="52">
        <v>0</v>
      </c>
      <c r="E32" s="52">
        <v>0</v>
      </c>
      <c r="F32" s="52">
        <v>0</v>
      </c>
      <c r="G32" s="22">
        <f t="shared" ref="G32:O32" si="10">G30*G14</f>
        <v>0</v>
      </c>
      <c r="H32" s="22">
        <f t="shared" si="10"/>
        <v>-310218.3735606767</v>
      </c>
      <c r="I32" s="22">
        <f t="shared" si="10"/>
        <v>-263914.93581905833</v>
      </c>
      <c r="J32" s="22">
        <f t="shared" si="10"/>
        <v>-221229.73565110823</v>
      </c>
      <c r="K32" s="22">
        <f t="shared" si="10"/>
        <v>-207304.82127473006</v>
      </c>
      <c r="L32" s="22">
        <f t="shared" si="10"/>
        <v>-217422.30050372976</v>
      </c>
      <c r="M32" s="22">
        <f t="shared" si="10"/>
        <v>-243004.79060762687</v>
      </c>
      <c r="N32" s="22">
        <f t="shared" si="10"/>
        <v>-328893.80449349387</v>
      </c>
      <c r="O32" s="22">
        <f t="shared" si="10"/>
        <v>-439322.30162599002</v>
      </c>
      <c r="P32" s="22">
        <f>SUM(D32:O32)</f>
        <v>-2231311.0635364135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2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0</v>
      </c>
      <c r="E34" s="20">
        <v>0</v>
      </c>
      <c r="F34" s="20">
        <v>0</v>
      </c>
      <c r="G34" s="20">
        <v>0</v>
      </c>
      <c r="H34" s="20">
        <v>33803406.505340755</v>
      </c>
      <c r="I34" s="20">
        <v>29158217.484908648</v>
      </c>
      <c r="J34" s="20">
        <v>24876012.25726331</v>
      </c>
      <c r="K34" s="20">
        <v>23479056.382570874</v>
      </c>
      <c r="L34" s="20">
        <v>24494048.048875537</v>
      </c>
      <c r="M34" s="20">
        <v>27060499.0067733</v>
      </c>
      <c r="N34" s="20">
        <v>35676937.088643156</v>
      </c>
      <c r="O34" s="20">
        <v>46755191.046483323</v>
      </c>
      <c r="P34" s="22">
        <f>SUM(D34:O34)</f>
        <v>245303367.8208589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2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59"/>
      <c r="E36" s="59"/>
      <c r="F36" s="59"/>
      <c r="G36" s="59"/>
      <c r="H36" s="59">
        <f t="shared" ref="H36:P36" si="11">H32/H34</f>
        <v>-9.1771334794812434E-3</v>
      </c>
      <c r="I36" s="59">
        <f t="shared" si="11"/>
        <v>-9.0511340741474405E-3</v>
      </c>
      <c r="J36" s="59">
        <f t="shared" si="11"/>
        <v>-8.8932958129779617E-3</v>
      </c>
      <c r="K36" s="59">
        <f t="shared" si="11"/>
        <v>-8.8293506304886228E-3</v>
      </c>
      <c r="L36" s="59">
        <f t="shared" si="11"/>
        <v>-8.8765360494877897E-3</v>
      </c>
      <c r="M36" s="59">
        <f t="shared" si="11"/>
        <v>-8.9800557834059987E-3</v>
      </c>
      <c r="N36" s="59">
        <f t="shared" si="11"/>
        <v>-9.2186670530691045E-3</v>
      </c>
      <c r="O36" s="59">
        <f t="shared" si="11"/>
        <v>-9.3962251419146652E-3</v>
      </c>
      <c r="P36" s="59">
        <f t="shared" si="11"/>
        <v>-9.0961289417188281E-3</v>
      </c>
    </row>
    <row r="37" spans="1:16">
      <c r="A37" s="54"/>
      <c r="C37" s="54"/>
    </row>
    <row r="40" spans="1:16">
      <c r="C40" s="54"/>
    </row>
    <row r="43" spans="1:16">
      <c r="C43" s="54"/>
    </row>
    <row r="46" spans="1:16">
      <c r="C46" s="5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selection activeCell="D47" sqref="D47"/>
    </sheetView>
  </sheetViews>
  <sheetFormatPr defaultRowHeight="12.75"/>
  <cols>
    <col min="1" max="1" width="6" style="2" customWidth="1"/>
    <col min="2" max="2" width="64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87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88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732936.64874727989</v>
      </c>
      <c r="E22" s="26">
        <v>58671.12940103349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212133854.24692518</v>
      </c>
      <c r="E24" s="27">
        <f>E20*E22</f>
        <v>93370408.751392707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89</v>
      </c>
      <c r="C26" s="7" t="s">
        <v>90</v>
      </c>
      <c r="D26" s="60">
        <v>9227054.2084657475</v>
      </c>
      <c r="E26" s="60">
        <v>2018145.7267691372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221360908.45539093</v>
      </c>
      <c r="E28" s="27">
        <f>E24+E26</f>
        <v>95388554.478161842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565140089.31640637</v>
      </c>
      <c r="E30" s="23">
        <v>546276437.64665544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0.39168999999999998</v>
      </c>
      <c r="E32" s="24">
        <f>ROUND(E28/E30,5)</f>
        <v>0.17462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2.7839999999999976E-2</v>
      </c>
      <c r="E34" s="31">
        <f>E32-E18</f>
        <v>-1.4599999999999891E-3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91</v>
      </c>
      <c r="D36" s="31">
        <v>2.7839999999999976E-2</v>
      </c>
      <c r="E36" s="31">
        <v>-1.4599999999999891E-3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9227054.2084657475</v>
      </c>
      <c r="E38" s="22">
        <f>IF(E34=E36,E26,(E26-((E34-E36)*E30)))</f>
        <v>2018145.7267691372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-797563.59896411095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-8.3599999999999994E-3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J34" sqref="J34"/>
    </sheetView>
  </sheetViews>
  <sheetFormatPr defaultRowHeight="12.75"/>
  <cols>
    <col min="1" max="1" width="5" style="33" customWidth="1"/>
    <col min="2" max="2" width="41" style="33" customWidth="1"/>
    <col min="3" max="3" width="21.710937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>
      <c r="A4" s="68" t="s">
        <v>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"/>
    </row>
    <row r="5" spans="1:21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41640</v>
      </c>
      <c r="E7" s="38">
        <f t="shared" ref="E7:O7" si="0">EDATE(D7,1)</f>
        <v>41671</v>
      </c>
      <c r="F7" s="38">
        <f t="shared" si="0"/>
        <v>41699</v>
      </c>
      <c r="G7" s="38">
        <f t="shared" si="0"/>
        <v>41730</v>
      </c>
      <c r="H7" s="38">
        <f t="shared" si="0"/>
        <v>41760</v>
      </c>
      <c r="I7" s="38">
        <f t="shared" si="0"/>
        <v>41791</v>
      </c>
      <c r="J7" s="38">
        <f t="shared" si="0"/>
        <v>41821</v>
      </c>
      <c r="K7" s="38">
        <f t="shared" si="0"/>
        <v>41852</v>
      </c>
      <c r="L7" s="38">
        <f t="shared" si="0"/>
        <v>41883</v>
      </c>
      <c r="M7" s="38">
        <f t="shared" si="0"/>
        <v>41913</v>
      </c>
      <c r="N7" s="38">
        <f t="shared" si="0"/>
        <v>41944</v>
      </c>
      <c r="O7" s="38">
        <f t="shared" si="0"/>
        <v>41974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723467.28306724841</v>
      </c>
      <c r="E10" s="42">
        <v>724846.94750516803</v>
      </c>
      <c r="F10" s="42">
        <v>725797.34981247014</v>
      </c>
      <c r="G10" s="42">
        <v>726566.54167779768</v>
      </c>
      <c r="H10" s="42">
        <v>726991.82389007497</v>
      </c>
      <c r="I10" s="42">
        <v>727451.4815786453</v>
      </c>
      <c r="J10" s="42">
        <v>727539.57717650302</v>
      </c>
      <c r="K10" s="42">
        <v>727972.92263377295</v>
      </c>
      <c r="L10" s="42">
        <v>729036.4750589045</v>
      </c>
      <c r="M10" s="42">
        <v>731136.53053029836</v>
      </c>
      <c r="N10" s="42">
        <v>733242.45051256381</v>
      </c>
      <c r="O10" s="42">
        <v>735028.97574289236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31018465.563447908</v>
      </c>
      <c r="E12" s="20">
        <f t="shared" si="2"/>
        <v>28832902.584126037</v>
      </c>
      <c r="F12" s="20">
        <f t="shared" si="2"/>
        <v>24512916.458467428</v>
      </c>
      <c r="G12" s="20">
        <f t="shared" si="2"/>
        <v>17549989.981322337</v>
      </c>
      <c r="H12" s="20">
        <f t="shared" si="2"/>
        <v>10993357.558384048</v>
      </c>
      <c r="I12" s="20">
        <f t="shared" si="2"/>
        <v>7102278.9321358576</v>
      </c>
      <c r="J12" s="20">
        <f t="shared" si="2"/>
        <v>5613229.9257128872</v>
      </c>
      <c r="K12" s="20">
        <f t="shared" si="2"/>
        <v>5188400.0556743089</v>
      </c>
      <c r="L12" s="20">
        <f t="shared" si="2"/>
        <v>7198293.678116315</v>
      </c>
      <c r="M12" s="20">
        <f t="shared" si="2"/>
        <v>15110737.73185787</v>
      </c>
      <c r="N12" s="20">
        <f t="shared" si="2"/>
        <v>25515285.353248097</v>
      </c>
      <c r="O12" s="20">
        <f t="shared" si="2"/>
        <v>32181287.932048108</v>
      </c>
      <c r="P12" s="20">
        <f>SUM(D12:O12)</f>
        <v>210817145.75454119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91022220.526877031</v>
      </c>
      <c r="E14" s="42">
        <v>82579383.028177455</v>
      </c>
      <c r="F14" s="42">
        <v>70324381.874001592</v>
      </c>
      <c r="G14" s="42">
        <v>52554454.61793264</v>
      </c>
      <c r="H14" s="42">
        <v>37603682.215031497</v>
      </c>
      <c r="I14" s="42">
        <v>24193368.202756993</v>
      </c>
      <c r="J14" s="42">
        <v>16164040.669708069</v>
      </c>
      <c r="K14" s="42">
        <v>12812194.50744937</v>
      </c>
      <c r="L14" s="42">
        <v>15003820.505151745</v>
      </c>
      <c r="M14" s="42">
        <v>25623860.288577631</v>
      </c>
      <c r="N14" s="42">
        <v>52804496.791929215</v>
      </c>
      <c r="O14" s="42">
        <v>80770328.728546351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93</v>
      </c>
      <c r="D15" s="48">
        <v>0.37314000000000003</v>
      </c>
      <c r="E15" s="48">
        <f>$D$15</f>
        <v>0.37314000000000003</v>
      </c>
      <c r="F15" s="48">
        <f t="shared" ref="F15:G15" si="3">$D$15</f>
        <v>0.37314000000000003</v>
      </c>
      <c r="G15" s="48">
        <f t="shared" si="3"/>
        <v>0.37314000000000003</v>
      </c>
      <c r="H15" s="48">
        <v>0.39168999999999998</v>
      </c>
      <c r="I15" s="48">
        <f t="shared" ref="I15:O15" si="4">$H$15</f>
        <v>0.39168999999999998</v>
      </c>
      <c r="J15" s="48">
        <f t="shared" si="4"/>
        <v>0.39168999999999998</v>
      </c>
      <c r="K15" s="48">
        <f t="shared" si="4"/>
        <v>0.39168999999999998</v>
      </c>
      <c r="L15" s="48">
        <f t="shared" si="4"/>
        <v>0.39168999999999998</v>
      </c>
      <c r="M15" s="48">
        <f t="shared" si="4"/>
        <v>0.39168999999999998</v>
      </c>
      <c r="N15" s="48">
        <f t="shared" si="4"/>
        <v>0.39168999999999998</v>
      </c>
      <c r="O15" s="48">
        <f t="shared" si="4"/>
        <v>0.39168999999999998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33964031.367398895</v>
      </c>
      <c r="E16" s="20">
        <f t="shared" si="5"/>
        <v>30813670.983134139</v>
      </c>
      <c r="F16" s="20">
        <f t="shared" si="5"/>
        <v>26240839.852464955</v>
      </c>
      <c r="G16" s="20">
        <f t="shared" si="5"/>
        <v>19610169.196135387</v>
      </c>
      <c r="H16" s="20">
        <f t="shared" si="5"/>
        <v>14728986.286805686</v>
      </c>
      <c r="I16" s="20">
        <f t="shared" si="5"/>
        <v>9476300.3913378865</v>
      </c>
      <c r="J16" s="20">
        <f t="shared" si="5"/>
        <v>6331293.0899179531</v>
      </c>
      <c r="K16" s="20">
        <f t="shared" si="5"/>
        <v>5018408.4666228434</v>
      </c>
      <c r="L16" s="20">
        <f t="shared" si="5"/>
        <v>5876846.4536628863</v>
      </c>
      <c r="M16" s="20">
        <f t="shared" si="5"/>
        <v>10036609.836432971</v>
      </c>
      <c r="N16" s="20">
        <f t="shared" si="5"/>
        <v>20682993.348430753</v>
      </c>
      <c r="O16" s="20">
        <f t="shared" si="5"/>
        <v>31636930.059684318</v>
      </c>
      <c r="P16" s="20">
        <f>SUM(D16:O16)</f>
        <v>214417079.33202863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-2945565.8039509878</v>
      </c>
      <c r="E18" s="20">
        <f t="shared" ref="E18:O18" si="6">E12-E16</f>
        <v>-1980768.3990081027</v>
      </c>
      <c r="F18" s="20">
        <f t="shared" si="6"/>
        <v>-1727923.3939975277</v>
      </c>
      <c r="G18" s="20">
        <f t="shared" si="6"/>
        <v>-2060179.2148130499</v>
      </c>
      <c r="H18" s="20">
        <f t="shared" si="6"/>
        <v>-3735628.7284216378</v>
      </c>
      <c r="I18" s="20">
        <f t="shared" si="6"/>
        <v>-2374021.4592020288</v>
      </c>
      <c r="J18" s="20">
        <f t="shared" si="6"/>
        <v>-718063.16420506593</v>
      </c>
      <c r="K18" s="20">
        <f t="shared" si="6"/>
        <v>169991.5890514655</v>
      </c>
      <c r="L18" s="20">
        <f t="shared" si="6"/>
        <v>1321447.2244534288</v>
      </c>
      <c r="M18" s="20">
        <f t="shared" si="6"/>
        <v>5074127.8954248987</v>
      </c>
      <c r="N18" s="20">
        <f t="shared" si="6"/>
        <v>4832292.0048173442</v>
      </c>
      <c r="O18" s="20">
        <f t="shared" si="6"/>
        <v>544357.87236379087</v>
      </c>
      <c r="P18" s="20">
        <f t="shared" ref="P18" si="7">SUM(D18:O18)</f>
        <v>-3599933.5774874706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21061.593896459835</v>
      </c>
      <c r="E20" s="50">
        <v>14390.516329952732</v>
      </c>
      <c r="F20" s="50">
        <v>9368.3295269242735</v>
      </c>
      <c r="G20" s="50">
        <v>4238.6072441599499</v>
      </c>
      <c r="H20" s="50">
        <v>-4441.2815860618875</v>
      </c>
      <c r="I20" s="50">
        <v>-14081.068586404232</v>
      </c>
      <c r="J20" s="50">
        <v>-19160.548962173245</v>
      </c>
      <c r="K20" s="50">
        <v>-20543.379519282968</v>
      </c>
      <c r="L20" s="50">
        <v>-19138.721194915932</v>
      </c>
      <c r="M20" s="50">
        <v>-11376.304580817208</v>
      </c>
      <c r="N20" s="50">
        <v>304.62665762394334</v>
      </c>
      <c r="O20" s="50">
        <v>4632.2330463414746</v>
      </c>
      <c r="P20" s="20">
        <f t="shared" ref="P20:P34" si="8">SUM(D20:O20)</f>
        <v>-34745.397728193268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6302549.9984112196</v>
      </c>
      <c r="E22" s="20">
        <f>D22+E18+E20</f>
        <v>4336172.1157330694</v>
      </c>
      <c r="F22" s="20">
        <f t="shared" ref="F22:O22" si="9">E22+F18+F20</f>
        <v>2617617.0512624658</v>
      </c>
      <c r="G22" s="20">
        <f t="shared" si="9"/>
        <v>561676.4436935758</v>
      </c>
      <c r="H22" s="20">
        <f t="shared" si="9"/>
        <v>-3178393.5663141236</v>
      </c>
      <c r="I22" s="20">
        <f t="shared" si="9"/>
        <v>-5566496.0941025568</v>
      </c>
      <c r="J22" s="20">
        <f t="shared" si="9"/>
        <v>-6303719.8072697958</v>
      </c>
      <c r="K22" s="20">
        <f t="shared" si="9"/>
        <v>-6154271.5977376131</v>
      </c>
      <c r="L22" s="20">
        <f t="shared" si="9"/>
        <v>-4851963.0944790998</v>
      </c>
      <c r="M22" s="20">
        <f t="shared" si="9"/>
        <v>210788.49636498166</v>
      </c>
      <c r="N22" s="20">
        <f t="shared" si="9"/>
        <v>5043385.1278399499</v>
      </c>
      <c r="O22" s="20">
        <f t="shared" si="9"/>
        <v>5592375.2332500825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31">
        <v>1.6327021180937269E-2</v>
      </c>
      <c r="I24" s="31">
        <f>$H$24</f>
        <v>1.6327021180937269E-2</v>
      </c>
      <c r="J24" s="31">
        <f t="shared" ref="J24:O24" si="10">$H$24</f>
        <v>1.6327021180937269E-2</v>
      </c>
      <c r="K24" s="31">
        <f t="shared" si="10"/>
        <v>1.6327021180937269E-2</v>
      </c>
      <c r="L24" s="31">
        <f t="shared" si="10"/>
        <v>1.6327021180937269E-2</v>
      </c>
      <c r="M24" s="31">
        <f t="shared" si="10"/>
        <v>1.6327021180937269E-2</v>
      </c>
      <c r="N24" s="31">
        <f t="shared" si="10"/>
        <v>1.6327021180937269E-2</v>
      </c>
      <c r="O24" s="31">
        <f t="shared" si="10"/>
        <v>1.6327021180937269E-2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11">H14*H24</f>
        <v>613956.11600605329</v>
      </c>
      <c r="I26" s="20">
        <f t="shared" si="11"/>
        <v>395005.63508462766</v>
      </c>
      <c r="J26" s="20">
        <f t="shared" si="11"/>
        <v>263910.6343838551</v>
      </c>
      <c r="K26" s="20">
        <f t="shared" si="11"/>
        <v>209184.971097414</v>
      </c>
      <c r="L26" s="20">
        <f t="shared" si="11"/>
        <v>244967.69518259345</v>
      </c>
      <c r="M26" s="20">
        <f t="shared" si="11"/>
        <v>418361.30966898432</v>
      </c>
      <c r="N26" s="20">
        <f t="shared" si="11"/>
        <v>862140.13757056242</v>
      </c>
      <c r="O26" s="20">
        <f t="shared" si="11"/>
        <v>1318738.8679422422</v>
      </c>
      <c r="P26" s="20">
        <f t="shared" ref="P26" si="12">SUM(D26:O26)</f>
        <v>4326265.3669363325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f>G22+H18+H20-H26</f>
        <v>-3792349.6823201766</v>
      </c>
      <c r="I28" s="20">
        <f>H28+I18+I20-I26</f>
        <v>-6575457.8451932371</v>
      </c>
      <c r="J28" s="20">
        <f t="shared" ref="J28:O28" si="13">I28+J18+J20-J26</f>
        <v>-7576592.1927443314</v>
      </c>
      <c r="K28" s="20">
        <f t="shared" si="13"/>
        <v>-7636328.9543095632</v>
      </c>
      <c r="L28" s="20">
        <f t="shared" si="13"/>
        <v>-6578988.1462336434</v>
      </c>
      <c r="M28" s="20">
        <f t="shared" si="13"/>
        <v>-1934597.8650585462</v>
      </c>
      <c r="N28" s="20">
        <f t="shared" si="13"/>
        <v>2035858.6288458598</v>
      </c>
      <c r="O28" s="20">
        <f t="shared" si="13"/>
        <v>1266109.8663137502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93</v>
      </c>
      <c r="D30" s="61">
        <v>9.2900000000000205E-3</v>
      </c>
      <c r="E30" s="61">
        <f>$D$30</f>
        <v>9.2900000000000205E-3</v>
      </c>
      <c r="F30" s="61">
        <f t="shared" ref="F30:G30" si="14">$D$30</f>
        <v>9.2900000000000205E-3</v>
      </c>
      <c r="G30" s="61">
        <f t="shared" si="14"/>
        <v>9.2900000000000205E-3</v>
      </c>
      <c r="H30" s="61">
        <v>2.7839999999999976E-2</v>
      </c>
      <c r="I30" s="61">
        <f>$H$30</f>
        <v>2.7839999999999976E-2</v>
      </c>
      <c r="J30" s="61">
        <f t="shared" ref="J30:O30" si="15">$H$30</f>
        <v>2.7839999999999976E-2</v>
      </c>
      <c r="K30" s="61">
        <f t="shared" si="15"/>
        <v>2.7839999999999976E-2</v>
      </c>
      <c r="L30" s="61">
        <f t="shared" si="15"/>
        <v>2.7839999999999976E-2</v>
      </c>
      <c r="M30" s="61">
        <f t="shared" si="15"/>
        <v>2.7839999999999976E-2</v>
      </c>
      <c r="N30" s="61">
        <f t="shared" si="15"/>
        <v>2.7839999999999976E-2</v>
      </c>
      <c r="O30" s="61">
        <f t="shared" si="15"/>
        <v>2.7839999999999976E-2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6">D30*D14</f>
        <v>845596.42869468953</v>
      </c>
      <c r="E32" s="62">
        <f t="shared" si="16"/>
        <v>767162.46833177027</v>
      </c>
      <c r="F32" s="62">
        <f t="shared" si="16"/>
        <v>653313.50760947622</v>
      </c>
      <c r="G32" s="62">
        <f t="shared" si="16"/>
        <v>488230.88340059528</v>
      </c>
      <c r="H32" s="62">
        <f t="shared" si="16"/>
        <v>1046886.512866476</v>
      </c>
      <c r="I32" s="62">
        <f t="shared" si="16"/>
        <v>673543.37076475413</v>
      </c>
      <c r="J32" s="62">
        <f t="shared" si="16"/>
        <v>450006.89224467229</v>
      </c>
      <c r="K32" s="62">
        <f t="shared" si="16"/>
        <v>356691.49508739013</v>
      </c>
      <c r="L32" s="62">
        <f t="shared" si="16"/>
        <v>417706.36286342423</v>
      </c>
      <c r="M32" s="62">
        <f t="shared" si="16"/>
        <v>713368.27043400065</v>
      </c>
      <c r="N32" s="62">
        <f t="shared" si="16"/>
        <v>1470077.1906873081</v>
      </c>
      <c r="O32" s="62">
        <f t="shared" si="16"/>
        <v>2248645.9518027287</v>
      </c>
      <c r="P32" s="20">
        <f t="shared" si="8"/>
        <v>10131229.334787285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94371138.449741408</v>
      </c>
      <c r="E34" s="20">
        <v>86324270.029730842</v>
      </c>
      <c r="F34" s="20">
        <v>74644028.429685831</v>
      </c>
      <c r="G34" s="20">
        <v>57707510.761926502</v>
      </c>
      <c r="H34" s="20">
        <v>44155477.889810257</v>
      </c>
      <c r="I34" s="20">
        <v>31125346.279783737</v>
      </c>
      <c r="J34" s="20">
        <v>23323650.182296749</v>
      </c>
      <c r="K34" s="20">
        <v>20066828.858738083</v>
      </c>
      <c r="L34" s="20">
        <v>22196322.259405598</v>
      </c>
      <c r="M34" s="20">
        <v>32515283.914971359</v>
      </c>
      <c r="N34" s="20">
        <v>58925349.373452924</v>
      </c>
      <c r="O34" s="20">
        <v>86098349.974666968</v>
      </c>
      <c r="P34" s="20">
        <f t="shared" si="8"/>
        <v>631453556.40421021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8.9603287889233538E-3</v>
      </c>
      <c r="E36" s="63">
        <f t="shared" ref="E36:P36" si="17">E32/E34</f>
        <v>8.8869847155099348E-3</v>
      </c>
      <c r="F36" s="63">
        <f t="shared" si="17"/>
        <v>8.7523881193643394E-3</v>
      </c>
      <c r="G36" s="63">
        <f t="shared" si="17"/>
        <v>8.4604391517562015E-3</v>
      </c>
      <c r="H36" s="63">
        <f t="shared" si="17"/>
        <v>2.3709097101813171E-2</v>
      </c>
      <c r="I36" s="63">
        <f>I32/I34</f>
        <v>2.1639706903509314E-2</v>
      </c>
      <c r="J36" s="63">
        <f t="shared" si="17"/>
        <v>1.9294016533751613E-2</v>
      </c>
      <c r="K36" s="63">
        <f t="shared" si="17"/>
        <v>1.7775180004690631E-2</v>
      </c>
      <c r="L36" s="63">
        <f t="shared" si="17"/>
        <v>1.8818719514960319E-2</v>
      </c>
      <c r="M36" s="63">
        <f t="shared" si="17"/>
        <v>2.193947536486178E-2</v>
      </c>
      <c r="N36" s="63">
        <f t="shared" si="17"/>
        <v>2.4948128544310472E-2</v>
      </c>
      <c r="O36" s="63">
        <f t="shared" si="17"/>
        <v>2.6117178232386056E-2</v>
      </c>
      <c r="P36" s="63">
        <f t="shared" si="17"/>
        <v>1.6044298479335851E-2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8">D30*68</f>
        <v>0.63172000000000139</v>
      </c>
      <c r="E38" s="25">
        <f t="shared" si="18"/>
        <v>0.63172000000000139</v>
      </c>
      <c r="F38" s="25">
        <f t="shared" si="18"/>
        <v>0.63172000000000139</v>
      </c>
      <c r="G38" s="25">
        <f t="shared" si="18"/>
        <v>0.63172000000000139</v>
      </c>
      <c r="H38" s="25">
        <f>H30*68</f>
        <v>1.8931199999999984</v>
      </c>
      <c r="I38" s="25">
        <f t="shared" ref="I38:O38" si="19">I30*68</f>
        <v>1.8931199999999984</v>
      </c>
      <c r="J38" s="25">
        <f t="shared" si="19"/>
        <v>1.8931199999999984</v>
      </c>
      <c r="K38" s="25">
        <f t="shared" si="19"/>
        <v>1.8931199999999984</v>
      </c>
      <c r="L38" s="25">
        <f t="shared" si="19"/>
        <v>1.8931199999999984</v>
      </c>
      <c r="M38" s="25">
        <f t="shared" si="19"/>
        <v>1.8931199999999984</v>
      </c>
      <c r="N38" s="25">
        <f t="shared" si="19"/>
        <v>1.8931199999999984</v>
      </c>
      <c r="O38" s="25">
        <f t="shared" si="19"/>
        <v>1.8931199999999984</v>
      </c>
      <c r="P38" s="6"/>
    </row>
    <row r="39" spans="1:16">
      <c r="A39" s="54"/>
    </row>
    <row r="40" spans="1:16">
      <c r="C40" s="7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22.285156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41640</v>
      </c>
      <c r="E7" s="38">
        <f t="shared" ref="E7:O7" si="0">EDATE(D7,1)</f>
        <v>41671</v>
      </c>
      <c r="F7" s="38">
        <f t="shared" si="0"/>
        <v>41699</v>
      </c>
      <c r="G7" s="38">
        <f t="shared" si="0"/>
        <v>41730</v>
      </c>
      <c r="H7" s="38">
        <f t="shared" si="0"/>
        <v>41760</v>
      </c>
      <c r="I7" s="38">
        <f t="shared" si="0"/>
        <v>41791</v>
      </c>
      <c r="J7" s="38">
        <f t="shared" si="0"/>
        <v>41821</v>
      </c>
      <c r="K7" s="38">
        <f t="shared" si="0"/>
        <v>41852</v>
      </c>
      <c r="L7" s="38">
        <f t="shared" si="0"/>
        <v>41883</v>
      </c>
      <c r="M7" s="38">
        <f t="shared" si="0"/>
        <v>41913</v>
      </c>
      <c r="N7" s="38">
        <f t="shared" si="0"/>
        <v>41944</v>
      </c>
      <c r="O7" s="38">
        <f t="shared" si="0"/>
        <v>41974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58154.615079541691</v>
      </c>
      <c r="E10" s="42">
        <v>58249.383939007297</v>
      </c>
      <c r="F10" s="42">
        <v>58321.521800306509</v>
      </c>
      <c r="G10" s="42">
        <v>58361.382418193505</v>
      </c>
      <c r="H10" s="42">
        <v>58352.224684615037</v>
      </c>
      <c r="I10" s="42">
        <v>58343.126005488564</v>
      </c>
      <c r="J10" s="42">
        <v>58317.160988826538</v>
      </c>
      <c r="K10" s="42">
        <v>58301.67948342918</v>
      </c>
      <c r="L10" s="42">
        <v>58362.242143121432</v>
      </c>
      <c r="M10" s="42">
        <v>58481.883806382655</v>
      </c>
      <c r="N10" s="42">
        <v>58687.128417724045</v>
      </c>
      <c r="O10" s="42">
        <v>58829.753576719784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10648795.515816297</v>
      </c>
      <c r="E12" s="20">
        <f t="shared" si="2"/>
        <v>10016958.678689837</v>
      </c>
      <c r="F12" s="20">
        <f t="shared" si="2"/>
        <v>9645526.0908142198</v>
      </c>
      <c r="G12" s="20">
        <f t="shared" si="2"/>
        <v>7956836.3767867098</v>
      </c>
      <c r="H12" s="20">
        <f t="shared" si="2"/>
        <v>6649860.1040097997</v>
      </c>
      <c r="I12" s="20">
        <f t="shared" si="2"/>
        <v>5391132.2111814041</v>
      </c>
      <c r="J12" s="20">
        <f t="shared" si="2"/>
        <v>4998583.4758690521</v>
      </c>
      <c r="K12" s="20">
        <f t="shared" si="2"/>
        <v>5086158.1176212523</v>
      </c>
      <c r="L12" s="20">
        <f t="shared" si="2"/>
        <v>5359296.1707861619</v>
      </c>
      <c r="M12" s="20">
        <f t="shared" si="2"/>
        <v>7220580.1747270515</v>
      </c>
      <c r="N12" s="20">
        <f t="shared" si="2"/>
        <v>9198546.7529017292</v>
      </c>
      <c r="O12" s="20">
        <f t="shared" si="2"/>
        <v>10781605.554507194</v>
      </c>
      <c r="P12" s="20">
        <f>SUM(D12:O12)</f>
        <v>92953879.223710716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65781404.765929684</v>
      </c>
      <c r="E14" s="42">
        <v>64168787.614647448</v>
      </c>
      <c r="F14" s="42">
        <v>56872553.539310493</v>
      </c>
      <c r="G14" s="42">
        <v>51120004.630007938</v>
      </c>
      <c r="H14" s="42">
        <v>42880028.402475961</v>
      </c>
      <c r="I14" s="42">
        <v>36468270.518119805</v>
      </c>
      <c r="J14" s="42">
        <v>30528576.530354973</v>
      </c>
      <c r="K14" s="42">
        <v>28582555.24765683</v>
      </c>
      <c r="L14" s="42">
        <v>29975200.23979158</v>
      </c>
      <c r="M14" s="42">
        <v>33522860.470682297</v>
      </c>
      <c r="N14" s="42">
        <v>45414605.554004095</v>
      </c>
      <c r="O14" s="42">
        <v>60631691.591007262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93</v>
      </c>
      <c r="D15" s="48">
        <v>0.16882</v>
      </c>
      <c r="E15" s="48">
        <f>$D$15</f>
        <v>0.16882</v>
      </c>
      <c r="F15" s="48">
        <f t="shared" ref="F15:G15" si="3">$D$15</f>
        <v>0.16882</v>
      </c>
      <c r="G15" s="48">
        <f t="shared" si="3"/>
        <v>0.16882</v>
      </c>
      <c r="H15" s="48">
        <v>0.17462</v>
      </c>
      <c r="I15" s="48">
        <f t="shared" ref="I15:O15" si="4">$H$15</f>
        <v>0.17462</v>
      </c>
      <c r="J15" s="48">
        <f t="shared" si="4"/>
        <v>0.17462</v>
      </c>
      <c r="K15" s="48">
        <f t="shared" si="4"/>
        <v>0.17462</v>
      </c>
      <c r="L15" s="48">
        <f t="shared" si="4"/>
        <v>0.17462</v>
      </c>
      <c r="M15" s="48">
        <f t="shared" si="4"/>
        <v>0.17462</v>
      </c>
      <c r="N15" s="48">
        <f t="shared" si="4"/>
        <v>0.17462</v>
      </c>
      <c r="O15" s="48">
        <f t="shared" si="4"/>
        <v>0.17462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11105216.752584249</v>
      </c>
      <c r="E16" s="20">
        <f t="shared" si="5"/>
        <v>10832974.725104783</v>
      </c>
      <c r="F16" s="20">
        <f t="shared" si="5"/>
        <v>9601224.4885063972</v>
      </c>
      <c r="G16" s="20">
        <f t="shared" si="5"/>
        <v>8630079.1816379391</v>
      </c>
      <c r="H16" s="20">
        <f t="shared" si="5"/>
        <v>7487710.5596403517</v>
      </c>
      <c r="I16" s="20">
        <f t="shared" si="5"/>
        <v>6368089.3978740806</v>
      </c>
      <c r="J16" s="20">
        <f t="shared" si="5"/>
        <v>5330900.0337305851</v>
      </c>
      <c r="K16" s="20">
        <f t="shared" si="5"/>
        <v>4991085.7973458357</v>
      </c>
      <c r="L16" s="20">
        <f t="shared" si="5"/>
        <v>5234269.4658724051</v>
      </c>
      <c r="M16" s="20">
        <f t="shared" si="5"/>
        <v>5853761.8953905422</v>
      </c>
      <c r="N16" s="20">
        <f t="shared" si="5"/>
        <v>7930298.4218401946</v>
      </c>
      <c r="O16" s="20">
        <f t="shared" si="5"/>
        <v>10587505.985621689</v>
      </c>
      <c r="P16" s="20">
        <f>SUM(D16:O16)</f>
        <v>93953116.70514904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-456421.2367679514</v>
      </c>
      <c r="E18" s="20">
        <f t="shared" ref="E18:O18" si="6">E12-E16</f>
        <v>-816016.04641494527</v>
      </c>
      <c r="F18" s="20">
        <f t="shared" si="6"/>
        <v>44301.602307822555</v>
      </c>
      <c r="G18" s="20">
        <f t="shared" si="6"/>
        <v>-673242.8048512293</v>
      </c>
      <c r="H18" s="20">
        <f t="shared" si="6"/>
        <v>-837850.45563055202</v>
      </c>
      <c r="I18" s="20">
        <f t="shared" si="6"/>
        <v>-976957.18669267651</v>
      </c>
      <c r="J18" s="20">
        <f t="shared" si="6"/>
        <v>-332316.55786153302</v>
      </c>
      <c r="K18" s="20">
        <f t="shared" si="6"/>
        <v>95072.320275416598</v>
      </c>
      <c r="L18" s="20">
        <f t="shared" si="6"/>
        <v>125026.70491375681</v>
      </c>
      <c r="M18" s="20">
        <f t="shared" si="6"/>
        <v>1366818.2793365093</v>
      </c>
      <c r="N18" s="20">
        <f t="shared" si="6"/>
        <v>1268248.3310615346</v>
      </c>
      <c r="O18" s="20">
        <f t="shared" si="6"/>
        <v>194099.5688855052</v>
      </c>
      <c r="P18" s="20">
        <f t="shared" ref="P18" si="7">SUM(D18:O18)</f>
        <v>-999237.48143834248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4875.9212319670323</v>
      </c>
      <c r="E20" s="50">
        <v>3152.8290776568592</v>
      </c>
      <c r="F20" s="50">
        <v>2107.7991012617972</v>
      </c>
      <c r="G20" s="50">
        <v>1256.1078894842674</v>
      </c>
      <c r="H20" s="50">
        <v>-1004.6839620950251</v>
      </c>
      <c r="I20" s="50">
        <v>-3859.1987629041555</v>
      </c>
      <c r="J20" s="50">
        <v>-5967.3447047684267</v>
      </c>
      <c r="K20" s="50">
        <v>-6584.3334541784252</v>
      </c>
      <c r="L20" s="50">
        <v>-6579.2347771768736</v>
      </c>
      <c r="M20" s="50">
        <v>-4876.6954178356345</v>
      </c>
      <c r="N20" s="50">
        <v>-1703.2835245202123</v>
      </c>
      <c r="O20" s="50">
        <v>-253.54797635851335</v>
      </c>
      <c r="P20" s="20">
        <f t="shared" ref="P20:P34" si="8">SUM(D20:O20)</f>
        <v>-19435.66527946731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1566600.4112331527</v>
      </c>
      <c r="E22" s="20">
        <f>D22+E18+E20</f>
        <v>753737.1938958643</v>
      </c>
      <c r="F22" s="20">
        <f t="shared" ref="F22:O22" si="9">E22+F18+F20</f>
        <v>800146.59530494863</v>
      </c>
      <c r="G22" s="20">
        <f t="shared" si="9"/>
        <v>128159.89834320359</v>
      </c>
      <c r="H22" s="20">
        <f t="shared" si="9"/>
        <v>-710695.2412494435</v>
      </c>
      <c r="I22" s="20">
        <f t="shared" si="9"/>
        <v>-1691511.6267050242</v>
      </c>
      <c r="J22" s="20">
        <f t="shared" si="9"/>
        <v>-2029795.5292713256</v>
      </c>
      <c r="K22" s="20">
        <f t="shared" si="9"/>
        <v>-1941307.5424500874</v>
      </c>
      <c r="L22" s="20">
        <f t="shared" si="9"/>
        <v>-1822860.0723135076</v>
      </c>
      <c r="M22" s="20">
        <f t="shared" si="9"/>
        <v>-460918.48839483387</v>
      </c>
      <c r="N22" s="20">
        <f t="shared" si="9"/>
        <v>805626.55914218049</v>
      </c>
      <c r="O22" s="20">
        <f t="shared" si="9"/>
        <v>999472.58005132712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31">
        <v>3.6943671512966146E-3</v>
      </c>
      <c r="I24" s="31">
        <f>$H$24</f>
        <v>3.6943671512966146E-3</v>
      </c>
      <c r="J24" s="31">
        <f t="shared" ref="J24:O24" si="10">$H$24</f>
        <v>3.6943671512966146E-3</v>
      </c>
      <c r="K24" s="31">
        <f t="shared" si="10"/>
        <v>3.6943671512966146E-3</v>
      </c>
      <c r="L24" s="31">
        <f t="shared" si="10"/>
        <v>3.6943671512966146E-3</v>
      </c>
      <c r="M24" s="31">
        <f t="shared" si="10"/>
        <v>3.6943671512966146E-3</v>
      </c>
      <c r="N24" s="31">
        <f t="shared" si="10"/>
        <v>3.6943671512966146E-3</v>
      </c>
      <c r="O24" s="31">
        <f t="shared" si="10"/>
        <v>3.6943671512966146E-3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11">H14*H24</f>
        <v>158414.56837677304</v>
      </c>
      <c r="I26" s="20">
        <f t="shared" si="11"/>
        <v>134727.18066674058</v>
      </c>
      <c r="J26" s="20">
        <f t="shared" si="11"/>
        <v>112783.77030958819</v>
      </c>
      <c r="K26" s="20">
        <f t="shared" si="11"/>
        <v>105594.45320706407</v>
      </c>
      <c r="L26" s="20">
        <f t="shared" si="11"/>
        <v>110739.39511942441</v>
      </c>
      <c r="M26" s="20">
        <f t="shared" si="11"/>
        <v>123845.75454038844</v>
      </c>
      <c r="N26" s="20">
        <f t="shared" si="11"/>
        <v>167778.22694780552</v>
      </c>
      <c r="O26" s="20">
        <f t="shared" si="11"/>
        <v>223995.7297413644</v>
      </c>
      <c r="P26" s="20">
        <f t="shared" si="8"/>
        <v>1137879.0789091487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f>G22+H18+H20-H26</f>
        <v>-869109.80962621653</v>
      </c>
      <c r="I28" s="20">
        <f>H28+I18+I20-I26</f>
        <v>-1984653.3757485377</v>
      </c>
      <c r="J28" s="20">
        <f t="shared" ref="J28:O28" si="12">I28+J18+J20-J26</f>
        <v>-2435721.0486244275</v>
      </c>
      <c r="K28" s="20">
        <f t="shared" si="12"/>
        <v>-2452827.5150102535</v>
      </c>
      <c r="L28" s="20">
        <f t="shared" si="12"/>
        <v>-2445119.4399930979</v>
      </c>
      <c r="M28" s="20">
        <f t="shared" si="12"/>
        <v>-1207023.6106148127</v>
      </c>
      <c r="N28" s="20">
        <f t="shared" si="12"/>
        <v>-108256.79002560386</v>
      </c>
      <c r="O28" s="20">
        <f t="shared" si="12"/>
        <v>-138406.49885782157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93</v>
      </c>
      <c r="D30" s="61">
        <v>-7.2599999999999887E-3</v>
      </c>
      <c r="E30" s="61">
        <f>$D$30</f>
        <v>-7.2599999999999887E-3</v>
      </c>
      <c r="F30" s="61">
        <f t="shared" ref="F30:G30" si="13">$D$30</f>
        <v>-7.2599999999999887E-3</v>
      </c>
      <c r="G30" s="61">
        <f t="shared" si="13"/>
        <v>-7.2599999999999887E-3</v>
      </c>
      <c r="H30" s="61">
        <v>-1.4599999999999891E-3</v>
      </c>
      <c r="I30" s="61">
        <f>$H$30</f>
        <v>-1.4599999999999891E-3</v>
      </c>
      <c r="J30" s="61">
        <f t="shared" ref="J30:O30" si="14">$H$30</f>
        <v>-1.4599999999999891E-3</v>
      </c>
      <c r="K30" s="61">
        <f t="shared" si="14"/>
        <v>-1.4599999999999891E-3</v>
      </c>
      <c r="L30" s="61">
        <f t="shared" si="14"/>
        <v>-1.4599999999999891E-3</v>
      </c>
      <c r="M30" s="61">
        <f t="shared" si="14"/>
        <v>-1.4599999999999891E-3</v>
      </c>
      <c r="N30" s="61">
        <f t="shared" si="14"/>
        <v>-1.4599999999999891E-3</v>
      </c>
      <c r="O30" s="61">
        <f t="shared" si="14"/>
        <v>-1.4599999999999891E-3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5">D30*D14</f>
        <v>-477572.99860064877</v>
      </c>
      <c r="E32" s="62">
        <f t="shared" si="15"/>
        <v>-465865.39808233973</v>
      </c>
      <c r="F32" s="62">
        <f t="shared" si="15"/>
        <v>-412894.73869539355</v>
      </c>
      <c r="G32" s="62">
        <f t="shared" si="15"/>
        <v>-371131.23361385707</v>
      </c>
      <c r="H32" s="62">
        <f t="shared" si="15"/>
        <v>-62604.841467614431</v>
      </c>
      <c r="I32" s="62">
        <f t="shared" si="15"/>
        <v>-53243.674956454517</v>
      </c>
      <c r="J32" s="62">
        <f t="shared" si="15"/>
        <v>-44571.721734317929</v>
      </c>
      <c r="K32" s="62">
        <f t="shared" si="15"/>
        <v>-41730.530661578661</v>
      </c>
      <c r="L32" s="62">
        <f t="shared" si="15"/>
        <v>-43763.792350095377</v>
      </c>
      <c r="M32" s="62">
        <f t="shared" si="15"/>
        <v>-48943.376287195788</v>
      </c>
      <c r="N32" s="62">
        <f t="shared" si="15"/>
        <v>-66305.324108845482</v>
      </c>
      <c r="O32" s="62">
        <f t="shared" si="15"/>
        <v>-88522.26972286994</v>
      </c>
      <c r="P32" s="20">
        <f t="shared" si="8"/>
        <v>-2177149.9002812118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50631751.537870608</v>
      </c>
      <c r="E34" s="20">
        <v>49457237.937244959</v>
      </c>
      <c r="F34" s="20">
        <v>44143189.188589528</v>
      </c>
      <c r="G34" s="20">
        <v>39953448.972278461</v>
      </c>
      <c r="H34" s="20">
        <v>34200750.919274278</v>
      </c>
      <c r="I34" s="20">
        <v>29493702.40790391</v>
      </c>
      <c r="J34" s="20">
        <v>25133209.038165346</v>
      </c>
      <c r="K34" s="20">
        <v>23704581.078870662</v>
      </c>
      <c r="L34" s="20">
        <v>24726960.222831976</v>
      </c>
      <c r="M34" s="20">
        <v>27331395.560199499</v>
      </c>
      <c r="N34" s="20">
        <v>36061453.993724793</v>
      </c>
      <c r="O34" s="20">
        <v>47232737.04429543</v>
      </c>
      <c r="P34" s="20">
        <f t="shared" si="8"/>
        <v>432070417.90124941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-9.4322827888630809E-3</v>
      </c>
      <c r="E36" s="63">
        <f t="shared" ref="E36:P36" si="16">E32/E34</f>
        <v>-9.4195595531126209E-3</v>
      </c>
      <c r="F36" s="63">
        <f t="shared" si="16"/>
        <v>-9.3535321367791378E-3</v>
      </c>
      <c r="G36" s="63">
        <f t="shared" si="16"/>
        <v>-9.2890912589640249E-3</v>
      </c>
      <c r="H36" s="63">
        <f t="shared" si="16"/>
        <v>-1.8305107281235938E-3</v>
      </c>
      <c r="I36" s="63">
        <f t="shared" si="16"/>
        <v>-1.8052557193425109E-3</v>
      </c>
      <c r="J36" s="63">
        <f t="shared" si="16"/>
        <v>-1.7734194494079432E-3</v>
      </c>
      <c r="K36" s="63">
        <f t="shared" si="16"/>
        <v>-1.7604416008336729E-3</v>
      </c>
      <c r="L36" s="63">
        <f t="shared" si="16"/>
        <v>-1.7698816172998686E-3</v>
      </c>
      <c r="M36" s="63">
        <f t="shared" si="16"/>
        <v>-1.7907382804289754E-3</v>
      </c>
      <c r="N36" s="63">
        <f t="shared" si="16"/>
        <v>-1.8386758370969611E-3</v>
      </c>
      <c r="O36" s="63">
        <f t="shared" si="16"/>
        <v>-1.8741719252867496E-3</v>
      </c>
      <c r="P36" s="63">
        <f t="shared" si="16"/>
        <v>-5.0388774840373447E-3</v>
      </c>
    </row>
    <row r="37" spans="1:16">
      <c r="A37" s="5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D49" sqref="D49"/>
    </sheetView>
  </sheetViews>
  <sheetFormatPr defaultRowHeight="12.75"/>
  <cols>
    <col min="1" max="1" width="6" style="2" customWidth="1"/>
    <col min="2" max="2" width="64.42578125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94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95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748668.51003238896</v>
      </c>
      <c r="E22" s="26">
        <v>59572.172844697874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216687126.85867429</v>
      </c>
      <c r="E24" s="27">
        <f>E20*E22</f>
        <v>94804347.308509082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96</v>
      </c>
      <c r="C26" s="7" t="s">
        <v>97</v>
      </c>
      <c r="D26" s="60">
        <v>1266109.8663137502</v>
      </c>
      <c r="E26" s="60">
        <v>-138406.49885782157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217953236.72498804</v>
      </c>
      <c r="E28" s="27">
        <f>E24+E26</f>
        <v>94665940.809651256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573473605.83761764</v>
      </c>
      <c r="E30" s="23">
        <v>546457746.06065464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0.38006000000000001</v>
      </c>
      <c r="E32" s="24">
        <f>ROUND(E28/E30,5)</f>
        <v>0.17324000000000001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1.6210000000000002E-2</v>
      </c>
      <c r="E34" s="31">
        <f>E32-E18</f>
        <v>-2.8399999999999814E-3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98</v>
      </c>
      <c r="D36" s="31">
        <v>1.6210000000000002E-2</v>
      </c>
      <c r="E36" s="31">
        <v>-2.8399999999999814E-3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1266109.8663137502</v>
      </c>
      <c r="E38" s="22">
        <f>IF(E34=E36,E26,(E26-((E34-E36)*E30)))</f>
        <v>-138406.49885782157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-1551939.9988122489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-1.6389999999999998E-2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12" activePane="bottomRight" state="frozen"/>
      <selection activeCell="E41" sqref="E41"/>
      <selection pane="topRight" activeCell="E41" sqref="E41"/>
      <selection pane="bottomLeft" activeCell="E41" sqref="E41"/>
      <selection pane="bottomRight" activeCell="E54" sqref="E54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42005</v>
      </c>
      <c r="E7" s="38">
        <f t="shared" ref="E7:O7" si="0">EDATE(D7,1)</f>
        <v>42036</v>
      </c>
      <c r="F7" s="38">
        <f t="shared" si="0"/>
        <v>42064</v>
      </c>
      <c r="G7" s="38">
        <f t="shared" si="0"/>
        <v>42095</v>
      </c>
      <c r="H7" s="38">
        <f t="shared" si="0"/>
        <v>42125</v>
      </c>
      <c r="I7" s="38">
        <f t="shared" si="0"/>
        <v>42156</v>
      </c>
      <c r="J7" s="38">
        <f t="shared" si="0"/>
        <v>42186</v>
      </c>
      <c r="K7" s="38">
        <f t="shared" si="0"/>
        <v>42217</v>
      </c>
      <c r="L7" s="38">
        <f t="shared" si="0"/>
        <v>42248</v>
      </c>
      <c r="M7" s="38">
        <f t="shared" si="0"/>
        <v>42278</v>
      </c>
      <c r="N7" s="38">
        <f t="shared" si="0"/>
        <v>42309</v>
      </c>
      <c r="O7" s="38">
        <f t="shared" si="0"/>
        <v>42339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737120.65965317865</v>
      </c>
      <c r="E10" s="42">
        <v>738771.9270747843</v>
      </c>
      <c r="F10" s="42">
        <v>739971.14126079541</v>
      </c>
      <c r="G10" s="42">
        <v>740975.81985494622</v>
      </c>
      <c r="H10" s="42">
        <v>741621.41189289512</v>
      </c>
      <c r="I10" s="42">
        <v>742296.3429344563</v>
      </c>
      <c r="J10" s="42">
        <v>742588.74992641748</v>
      </c>
      <c r="K10" s="42">
        <v>743228.8898204288</v>
      </c>
      <c r="L10" s="42">
        <v>744506.27824033739</v>
      </c>
      <c r="M10" s="42">
        <v>746834.65046042786</v>
      </c>
      <c r="N10" s="42">
        <v>749162.16866555961</v>
      </c>
      <c r="O10" s="42">
        <v>751157.90162059094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31603850.419636488</v>
      </c>
      <c r="E12" s="20">
        <f t="shared" si="2"/>
        <v>29386809.282358807</v>
      </c>
      <c r="F12" s="20">
        <f t="shared" si="2"/>
        <v>24991618.903113041</v>
      </c>
      <c r="G12" s="20">
        <f t="shared" si="2"/>
        <v>17898041.636801936</v>
      </c>
      <c r="H12" s="20">
        <f t="shared" si="2"/>
        <v>11214581.905841311</v>
      </c>
      <c r="I12" s="20">
        <f t="shared" si="2"/>
        <v>7247212.7850837614</v>
      </c>
      <c r="J12" s="20">
        <f t="shared" si="2"/>
        <v>5729339.7147705192</v>
      </c>
      <c r="K12" s="20">
        <f t="shared" si="2"/>
        <v>5297132.2056480125</v>
      </c>
      <c r="L12" s="20">
        <f t="shared" si="2"/>
        <v>7351038.0060782516</v>
      </c>
      <c r="M12" s="20">
        <f t="shared" si="2"/>
        <v>15435178.056259919</v>
      </c>
      <c r="N12" s="20">
        <f t="shared" si="2"/>
        <v>26069257.850521035</v>
      </c>
      <c r="O12" s="20">
        <f t="shared" si="2"/>
        <v>32887450.035630863</v>
      </c>
      <c r="P12" s="20">
        <f>SUM(D12:O12)</f>
        <v>215111510.80174392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92104982.640614897</v>
      </c>
      <c r="E14" s="42">
        <v>83587021.167204678</v>
      </c>
      <c r="F14" s="42">
        <v>71233734.332719609</v>
      </c>
      <c r="G14" s="42">
        <v>53238559.266716331</v>
      </c>
      <c r="H14" s="42">
        <v>38147319.251191445</v>
      </c>
      <c r="I14" s="42">
        <v>24567853.669981286</v>
      </c>
      <c r="J14" s="42">
        <v>16417057.976720665</v>
      </c>
      <c r="K14" s="42">
        <v>13010220.881725211</v>
      </c>
      <c r="L14" s="42">
        <v>15232071.375476213</v>
      </c>
      <c r="M14" s="42">
        <v>26002864.925037578</v>
      </c>
      <c r="N14" s="42">
        <v>53578132.880957954</v>
      </c>
      <c r="O14" s="42">
        <v>81937409.243759453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100</v>
      </c>
      <c r="D15" s="48">
        <v>0.39168999999999998</v>
      </c>
      <c r="E15" s="48">
        <f>$D$15</f>
        <v>0.39168999999999998</v>
      </c>
      <c r="F15" s="48">
        <f t="shared" ref="F15:G15" si="3">$D$15</f>
        <v>0.39168999999999998</v>
      </c>
      <c r="G15" s="48">
        <f t="shared" si="3"/>
        <v>0.39168999999999998</v>
      </c>
      <c r="H15" s="48">
        <v>0.38006000000000001</v>
      </c>
      <c r="I15" s="48">
        <f t="shared" ref="I15:O15" si="4">$H$15</f>
        <v>0.38006000000000001</v>
      </c>
      <c r="J15" s="48">
        <f t="shared" si="4"/>
        <v>0.38006000000000001</v>
      </c>
      <c r="K15" s="48">
        <f t="shared" si="4"/>
        <v>0.38006000000000001</v>
      </c>
      <c r="L15" s="48">
        <f t="shared" si="4"/>
        <v>0.38006000000000001</v>
      </c>
      <c r="M15" s="48">
        <f t="shared" si="4"/>
        <v>0.38006000000000001</v>
      </c>
      <c r="N15" s="48">
        <f t="shared" si="4"/>
        <v>0.38006000000000001</v>
      </c>
      <c r="O15" s="48">
        <f t="shared" si="4"/>
        <v>0.38006000000000001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36076600.650502451</v>
      </c>
      <c r="E16" s="20">
        <f t="shared" si="5"/>
        <v>32740200.3209824</v>
      </c>
      <c r="F16" s="20">
        <f t="shared" si="5"/>
        <v>27901541.400782943</v>
      </c>
      <c r="G16" s="20">
        <f t="shared" si="5"/>
        <v>20853011.279180121</v>
      </c>
      <c r="H16" s="20">
        <f t="shared" si="5"/>
        <v>14498270.154607821</v>
      </c>
      <c r="I16" s="20">
        <f t="shared" si="5"/>
        <v>9337258.4658130873</v>
      </c>
      <c r="J16" s="20">
        <f t="shared" si="5"/>
        <v>6239467.054632456</v>
      </c>
      <c r="K16" s="20">
        <f t="shared" si="5"/>
        <v>4944664.5483084833</v>
      </c>
      <c r="L16" s="20">
        <f t="shared" si="5"/>
        <v>5789101.0469634896</v>
      </c>
      <c r="M16" s="20">
        <f t="shared" si="5"/>
        <v>9882648.8434097823</v>
      </c>
      <c r="N16" s="20">
        <f t="shared" si="5"/>
        <v>20362905.182736881</v>
      </c>
      <c r="O16" s="20">
        <f t="shared" si="5"/>
        <v>31141131.75718322</v>
      </c>
      <c r="P16" s="20">
        <f>SUM(D16:O16)</f>
        <v>219766800.70510313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-4472750.2308659628</v>
      </c>
      <c r="E18" s="20">
        <f t="shared" ref="E18:O18" si="6">E12-E16</f>
        <v>-3353391.0386235937</v>
      </c>
      <c r="F18" s="20">
        <f t="shared" si="6"/>
        <v>-2909922.4976699017</v>
      </c>
      <c r="G18" s="20">
        <f t="shared" si="6"/>
        <v>-2954969.6423781849</v>
      </c>
      <c r="H18" s="20">
        <f t="shared" si="6"/>
        <v>-3283688.2487665098</v>
      </c>
      <c r="I18" s="20">
        <f t="shared" si="6"/>
        <v>-2090045.6807293259</v>
      </c>
      <c r="J18" s="20">
        <f t="shared" si="6"/>
        <v>-510127.33986193687</v>
      </c>
      <c r="K18" s="20">
        <f t="shared" si="6"/>
        <v>352467.65733952913</v>
      </c>
      <c r="L18" s="20">
        <f t="shared" si="6"/>
        <v>1561936.959114762</v>
      </c>
      <c r="M18" s="20">
        <f t="shared" si="6"/>
        <v>5552529.2128501367</v>
      </c>
      <c r="N18" s="20">
        <f t="shared" si="6"/>
        <v>5706352.6677841544</v>
      </c>
      <c r="O18" s="20">
        <f t="shared" si="6"/>
        <v>1746318.2784476429</v>
      </c>
      <c r="P18" s="20">
        <f t="shared" ref="P18" si="7">SUM(D18:O18)</f>
        <v>-4655289.9033591915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-4509.6529927771426</v>
      </c>
      <c r="E20" s="50">
        <v>-18992.016365772437</v>
      </c>
      <c r="F20" s="50">
        <v>-30896.59748844567</v>
      </c>
      <c r="G20" s="50">
        <v>-41590.660080437025</v>
      </c>
      <c r="H20" s="50">
        <v>-51329.970673478681</v>
      </c>
      <c r="I20" s="50">
        <v>-58794.402653761448</v>
      </c>
      <c r="J20" s="50">
        <v>-62438.003572110734</v>
      </c>
      <c r="K20" s="50">
        <v>-62739.480294155859</v>
      </c>
      <c r="L20" s="50">
        <v>-60231.493836773152</v>
      </c>
      <c r="M20" s="50">
        <v>-50720.601684822381</v>
      </c>
      <c r="N20" s="50">
        <v>-35712.123798603956</v>
      </c>
      <c r="O20" s="50">
        <v>-26025.118343007507</v>
      </c>
      <c r="P20" s="20">
        <f t="shared" ref="P20:P34" si="8">SUM(D20:O20)</f>
        <v>-503980.121784146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1115115.3493913426</v>
      </c>
      <c r="E22" s="20">
        <f>D22+E18+E20</f>
        <v>-2257267.7055980237</v>
      </c>
      <c r="F22" s="20">
        <f t="shared" ref="F22:O22" si="9">E22+F18+F20</f>
        <v>-5198086.8007563706</v>
      </c>
      <c r="G22" s="20">
        <f t="shared" si="9"/>
        <v>-8194647.1032149922</v>
      </c>
      <c r="H22" s="20">
        <f t="shared" si="9"/>
        <v>-11529665.322654981</v>
      </c>
      <c r="I22" s="20">
        <f t="shared" si="9"/>
        <v>-13678505.406038068</v>
      </c>
      <c r="J22" s="20">
        <f t="shared" si="9"/>
        <v>-14251070.749472115</v>
      </c>
      <c r="K22" s="20">
        <f t="shared" si="9"/>
        <v>-13961342.572426742</v>
      </c>
      <c r="L22" s="20">
        <f t="shared" si="9"/>
        <v>-12459637.107148753</v>
      </c>
      <c r="M22" s="20">
        <f t="shared" si="9"/>
        <v>-6957828.4959834395</v>
      </c>
      <c r="N22" s="20">
        <f t="shared" si="9"/>
        <v>-1287187.951997889</v>
      </c>
      <c r="O22" s="20">
        <f t="shared" si="9"/>
        <v>433105.20810674643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1.6327021180937269E-2</v>
      </c>
      <c r="E24" s="31">
        <f>$D$24</f>
        <v>1.6327021180937269E-2</v>
      </c>
      <c r="F24" s="31">
        <f t="shared" ref="F24:G24" si="10">$D$24</f>
        <v>1.6327021180937269E-2</v>
      </c>
      <c r="G24" s="31">
        <f t="shared" si="10"/>
        <v>1.6327021180937269E-2</v>
      </c>
      <c r="H24" s="31">
        <v>2.2077910010600498E-3</v>
      </c>
      <c r="I24" s="31">
        <f>$H$24</f>
        <v>2.2077910010600498E-3</v>
      </c>
      <c r="J24" s="31">
        <f t="shared" ref="J24:O24" si="11">$H$24</f>
        <v>2.2077910010600498E-3</v>
      </c>
      <c r="K24" s="31">
        <f t="shared" si="11"/>
        <v>2.2077910010600498E-3</v>
      </c>
      <c r="L24" s="31">
        <f t="shared" si="11"/>
        <v>2.2077910010600498E-3</v>
      </c>
      <c r="M24" s="31">
        <f t="shared" si="11"/>
        <v>2.2077910010600498E-3</v>
      </c>
      <c r="N24" s="31">
        <f t="shared" si="11"/>
        <v>2.2077910010600498E-3</v>
      </c>
      <c r="O24" s="31">
        <f t="shared" si="11"/>
        <v>2.2077910010600498E-3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1503800.002443179</v>
      </c>
      <c r="E26" s="20">
        <f t="shared" si="12"/>
        <v>1364727.0650484026</v>
      </c>
      <c r="F26" s="20">
        <f t="shared" si="12"/>
        <v>1163034.6892475714</v>
      </c>
      <c r="G26" s="20">
        <f t="shared" si="12"/>
        <v>869227.0847902617</v>
      </c>
      <c r="H26" s="20">
        <f t="shared" si="12"/>
        <v>84221.308157345265</v>
      </c>
      <c r="I26" s="20">
        <f t="shared" si="12"/>
        <v>54240.686247944803</v>
      </c>
      <c r="J26" s="20">
        <f t="shared" si="12"/>
        <v>36245.432864884991</v>
      </c>
      <c r="K26" s="20">
        <f t="shared" si="12"/>
        <v>28723.848584476465</v>
      </c>
      <c r="L26" s="20">
        <f t="shared" si="12"/>
        <v>33629.230110280761</v>
      </c>
      <c r="M26" s="20">
        <f t="shared" si="12"/>
        <v>57408.89118327797</v>
      </c>
      <c r="N26" s="20">
        <f t="shared" si="12"/>
        <v>118289.31962817853</v>
      </c>
      <c r="O26" s="20">
        <f t="shared" si="12"/>
        <v>180900.67477854667</v>
      </c>
      <c r="P26" s="20">
        <f t="shared" si="8"/>
        <v>5494448.2330843508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-4714950.019988169</v>
      </c>
      <c r="E28" s="20">
        <f>D28+E18+E20-E26</f>
        <v>-9452060.1400259379</v>
      </c>
      <c r="F28" s="20">
        <f t="shared" ref="F28:G28" si="13">E28+F18+F20-F26</f>
        <v>-13555913.924431857</v>
      </c>
      <c r="G28" s="20">
        <f t="shared" si="13"/>
        <v>-17421701.311680742</v>
      </c>
      <c r="H28" s="20">
        <f>G28+H18+H20-H26</f>
        <v>-20840940.839278076</v>
      </c>
      <c r="I28" s="20">
        <f>H28+I18+I20-I26</f>
        <v>-23044021.608909108</v>
      </c>
      <c r="J28" s="20">
        <f t="shared" ref="J28:O28" si="14">I28+J18+J20-J26</f>
        <v>-23652832.38520804</v>
      </c>
      <c r="K28" s="20">
        <f t="shared" si="14"/>
        <v>-23391828.056747146</v>
      </c>
      <c r="L28" s="20">
        <f t="shared" si="14"/>
        <v>-21923751.821579438</v>
      </c>
      <c r="M28" s="20">
        <f t="shared" si="14"/>
        <v>-16479352.1015974</v>
      </c>
      <c r="N28" s="20">
        <f t="shared" si="14"/>
        <v>-10927000.877240028</v>
      </c>
      <c r="O28" s="20">
        <f t="shared" si="14"/>
        <v>-9387608.3919139393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100</v>
      </c>
      <c r="D30" s="61">
        <v>2.7839999999999976E-2</v>
      </c>
      <c r="E30" s="61">
        <f>$D$30</f>
        <v>2.7839999999999976E-2</v>
      </c>
      <c r="F30" s="61">
        <f t="shared" ref="F30:G30" si="15">$D$30</f>
        <v>2.7839999999999976E-2</v>
      </c>
      <c r="G30" s="61">
        <f t="shared" si="15"/>
        <v>2.7839999999999976E-2</v>
      </c>
      <c r="H30" s="61">
        <v>1.6210000000000002E-2</v>
      </c>
      <c r="I30" s="61">
        <f>$H$30</f>
        <v>1.6210000000000002E-2</v>
      </c>
      <c r="J30" s="61">
        <f t="shared" ref="J30:O30" si="16">$H$30</f>
        <v>1.6210000000000002E-2</v>
      </c>
      <c r="K30" s="61">
        <f t="shared" si="16"/>
        <v>1.6210000000000002E-2</v>
      </c>
      <c r="L30" s="61">
        <f t="shared" si="16"/>
        <v>1.6210000000000002E-2</v>
      </c>
      <c r="M30" s="61">
        <f t="shared" si="16"/>
        <v>1.6210000000000002E-2</v>
      </c>
      <c r="N30" s="61">
        <f t="shared" si="16"/>
        <v>1.6210000000000002E-2</v>
      </c>
      <c r="O30" s="61">
        <f t="shared" si="16"/>
        <v>1.6210000000000002E-2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2564202.7167147165</v>
      </c>
      <c r="E32" s="62">
        <f t="shared" si="17"/>
        <v>2327062.6692949762</v>
      </c>
      <c r="F32" s="62">
        <f t="shared" si="17"/>
        <v>1983147.1638229121</v>
      </c>
      <c r="G32" s="62">
        <f t="shared" si="17"/>
        <v>1482161.4899853815</v>
      </c>
      <c r="H32" s="62">
        <f t="shared" si="17"/>
        <v>618368.04506181343</v>
      </c>
      <c r="I32" s="62">
        <f t="shared" si="17"/>
        <v>398244.90799039672</v>
      </c>
      <c r="J32" s="62">
        <f t="shared" si="17"/>
        <v>266120.50980264199</v>
      </c>
      <c r="K32" s="62">
        <f t="shared" si="17"/>
        <v>210895.68049276571</v>
      </c>
      <c r="L32" s="62">
        <f t="shared" si="17"/>
        <v>246911.87699646945</v>
      </c>
      <c r="M32" s="62">
        <f t="shared" si="17"/>
        <v>421506.44043485919</v>
      </c>
      <c r="N32" s="62">
        <f t="shared" si="17"/>
        <v>868501.53400032851</v>
      </c>
      <c r="O32" s="62">
        <f t="shared" si="17"/>
        <v>1328205.4038413409</v>
      </c>
      <c r="P32" s="20">
        <f t="shared" si="8"/>
        <v>12715328.4384386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97267838.224679649</v>
      </c>
      <c r="E34" s="20">
        <v>88991360.959040612</v>
      </c>
      <c r="F34" s="20">
        <v>76988289.806313187</v>
      </c>
      <c r="G34" s="20">
        <v>59503277.9534311</v>
      </c>
      <c r="H34" s="20">
        <v>44396221.269454986</v>
      </c>
      <c r="I34" s="20">
        <v>31359662.722181611</v>
      </c>
      <c r="J34" s="20">
        <v>23534735.840737548</v>
      </c>
      <c r="K34" s="20">
        <v>20264104.092800014</v>
      </c>
      <c r="L34" s="20">
        <v>22397125.003810853</v>
      </c>
      <c r="M34" s="20">
        <v>32737302.227260754</v>
      </c>
      <c r="N34" s="20">
        <v>59210110.970303431</v>
      </c>
      <c r="O34" s="20">
        <v>86435583.464120135</v>
      </c>
      <c r="P34" s="20">
        <f t="shared" si="8"/>
        <v>643085612.53413391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2.6362287509584071E-2</v>
      </c>
      <c r="E36" s="63">
        <f t="shared" ref="E36:P36" si="18">E32/E34</f>
        <v>2.6149309823074129E-2</v>
      </c>
      <c r="F36" s="63">
        <f t="shared" si="18"/>
        <v>2.5759075423185857E-2</v>
      </c>
      <c r="G36" s="63">
        <f t="shared" si="18"/>
        <v>2.4908904869835269E-2</v>
      </c>
      <c r="H36" s="63">
        <f t="shared" si="18"/>
        <v>1.3928393619554653E-2</v>
      </c>
      <c r="I36" s="63">
        <f t="shared" si="18"/>
        <v>1.2699272677722596E-2</v>
      </c>
      <c r="J36" s="63">
        <f t="shared" si="18"/>
        <v>1.1307563067778291E-2</v>
      </c>
      <c r="K36" s="63">
        <f t="shared" si="18"/>
        <v>1.0407352801138567E-2</v>
      </c>
      <c r="L36" s="63">
        <f t="shared" si="18"/>
        <v>1.1024266594683809E-2</v>
      </c>
      <c r="M36" s="63">
        <f t="shared" si="18"/>
        <v>1.2875417696570782E-2</v>
      </c>
      <c r="N36" s="63">
        <f t="shared" si="18"/>
        <v>1.4668128800432778E-2</v>
      </c>
      <c r="O36" s="63">
        <f t="shared" si="18"/>
        <v>1.5366419136774683E-2</v>
      </c>
      <c r="P36" s="63">
        <f t="shared" si="18"/>
        <v>1.9772372745726279E-2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9">D30*68</f>
        <v>1.8931199999999984</v>
      </c>
      <c r="E38" s="25">
        <f t="shared" si="19"/>
        <v>1.8931199999999984</v>
      </c>
      <c r="F38" s="25">
        <f t="shared" si="19"/>
        <v>1.8931199999999984</v>
      </c>
      <c r="G38" s="25">
        <f t="shared" si="19"/>
        <v>1.8931199999999984</v>
      </c>
      <c r="H38" s="25">
        <f>H30*68</f>
        <v>1.1022800000000001</v>
      </c>
      <c r="I38" s="25">
        <f t="shared" ref="I38:O38" si="20">I30*68</f>
        <v>1.1022800000000001</v>
      </c>
      <c r="J38" s="25">
        <f t="shared" si="20"/>
        <v>1.1022800000000001</v>
      </c>
      <c r="K38" s="25">
        <f t="shared" si="20"/>
        <v>1.1022800000000001</v>
      </c>
      <c r="L38" s="25">
        <f t="shared" si="20"/>
        <v>1.1022800000000001</v>
      </c>
      <c r="M38" s="25">
        <f t="shared" si="20"/>
        <v>1.1022800000000001</v>
      </c>
      <c r="N38" s="25">
        <f t="shared" si="20"/>
        <v>1.1022800000000001</v>
      </c>
      <c r="O38" s="25">
        <f t="shared" si="20"/>
        <v>1.1022800000000001</v>
      </c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E41" sqref="E41"/>
      <selection pane="topRight" activeCell="E41" sqref="E41"/>
      <selection pane="bottomLeft" activeCell="E41" sqref="E41"/>
      <selection pane="bottomRight" activeCell="E41" sqref="E41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42005</v>
      </c>
      <c r="E7" s="38">
        <f t="shared" ref="E7:O7" si="0">EDATE(D7,1)</f>
        <v>42036</v>
      </c>
      <c r="F7" s="38">
        <f t="shared" si="0"/>
        <v>42064</v>
      </c>
      <c r="G7" s="38">
        <f t="shared" si="0"/>
        <v>42095</v>
      </c>
      <c r="H7" s="38">
        <f t="shared" si="0"/>
        <v>42125</v>
      </c>
      <c r="I7" s="38">
        <f t="shared" si="0"/>
        <v>42156</v>
      </c>
      <c r="J7" s="38">
        <f t="shared" si="0"/>
        <v>42186</v>
      </c>
      <c r="K7" s="38">
        <f t="shared" si="0"/>
        <v>42217</v>
      </c>
      <c r="L7" s="38">
        <f t="shared" si="0"/>
        <v>42248</v>
      </c>
      <c r="M7" s="38">
        <f t="shared" si="0"/>
        <v>42278</v>
      </c>
      <c r="N7" s="38">
        <f t="shared" si="0"/>
        <v>42309</v>
      </c>
      <c r="O7" s="38">
        <f t="shared" si="0"/>
        <v>42339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58960.964958933298</v>
      </c>
      <c r="E10" s="42">
        <v>59067.258997523692</v>
      </c>
      <c r="F10" s="42">
        <v>59150.593729139655</v>
      </c>
      <c r="G10" s="42">
        <v>59199.536020498024</v>
      </c>
      <c r="H10" s="42">
        <v>59198.658824821701</v>
      </c>
      <c r="I10" s="42">
        <v>59197.829700394534</v>
      </c>
      <c r="J10" s="42">
        <v>59181.454491911689</v>
      </c>
      <c r="K10" s="42">
        <v>59175.770422933507</v>
      </c>
      <c r="L10" s="42">
        <v>59247.345707040862</v>
      </c>
      <c r="M10" s="42">
        <v>59381.056696614833</v>
      </c>
      <c r="N10" s="42">
        <v>59601.924303727341</v>
      </c>
      <c r="O10" s="42">
        <v>59759.23851397587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10796447.683543654</v>
      </c>
      <c r="E12" s="20">
        <f t="shared" si="2"/>
        <v>10157606.014532363</v>
      </c>
      <c r="F12" s="20">
        <f t="shared" si="2"/>
        <v>9782642.453245623</v>
      </c>
      <c r="G12" s="20">
        <f t="shared" si="2"/>
        <v>8071108.020051836</v>
      </c>
      <c r="H12" s="20">
        <f t="shared" si="2"/>
        <v>6746320.3272498604</v>
      </c>
      <c r="I12" s="20">
        <f t="shared" si="2"/>
        <v>5470110.1634459067</v>
      </c>
      <c r="J12" s="20">
        <f t="shared" si="2"/>
        <v>5072665.3267268157</v>
      </c>
      <c r="K12" s="20">
        <f t="shared" si="2"/>
        <v>5162412.6057747668</v>
      </c>
      <c r="L12" s="20">
        <f t="shared" si="2"/>
        <v>5440573.5852012914</v>
      </c>
      <c r="M12" s="20">
        <f t="shared" si="2"/>
        <v>7331598.3144018529</v>
      </c>
      <c r="N12" s="20">
        <f t="shared" si="2"/>
        <v>9341930.7104003578</v>
      </c>
      <c r="O12" s="20">
        <f t="shared" si="2"/>
        <v>10951950.309551632</v>
      </c>
      <c r="P12" s="20">
        <f>SUM(D12:O12)</f>
        <v>94325365.514125958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65819813.292734183</v>
      </c>
      <c r="E14" s="42">
        <v>64276207.710063994</v>
      </c>
      <c r="F14" s="42">
        <v>57005684.887277439</v>
      </c>
      <c r="G14" s="42">
        <v>51170943.202487104</v>
      </c>
      <c r="H14" s="42">
        <v>42897286.355162919</v>
      </c>
      <c r="I14" s="42">
        <v>36447800.110793054</v>
      </c>
      <c r="J14" s="42">
        <v>30459837.080180116</v>
      </c>
      <c r="K14" s="42">
        <v>28498070.091602135</v>
      </c>
      <c r="L14" s="42">
        <v>29904685.027029268</v>
      </c>
      <c r="M14" s="42">
        <v>33493365.00708482</v>
      </c>
      <c r="N14" s="42">
        <v>45482418.074946105</v>
      </c>
      <c r="O14" s="42">
        <v>60754963.503220901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100</v>
      </c>
      <c r="D15" s="48">
        <v>0.17462</v>
      </c>
      <c r="E15" s="48">
        <f>$D$15</f>
        <v>0.17462</v>
      </c>
      <c r="F15" s="48">
        <f t="shared" ref="F15:G15" si="3">$D$15</f>
        <v>0.17462</v>
      </c>
      <c r="G15" s="48">
        <f t="shared" si="3"/>
        <v>0.17462</v>
      </c>
      <c r="H15" s="48">
        <v>0.17324000000000001</v>
      </c>
      <c r="I15" s="48">
        <f t="shared" ref="I15:O15" si="4">$H$15</f>
        <v>0.17324000000000001</v>
      </c>
      <c r="J15" s="48">
        <f t="shared" si="4"/>
        <v>0.17324000000000001</v>
      </c>
      <c r="K15" s="48">
        <f t="shared" si="4"/>
        <v>0.17324000000000001</v>
      </c>
      <c r="L15" s="48">
        <f t="shared" si="4"/>
        <v>0.17324000000000001</v>
      </c>
      <c r="M15" s="48">
        <f t="shared" si="4"/>
        <v>0.17324000000000001</v>
      </c>
      <c r="N15" s="48">
        <f t="shared" si="4"/>
        <v>0.17324000000000001</v>
      </c>
      <c r="O15" s="48">
        <f t="shared" si="4"/>
        <v>0.17324000000000001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11493455.797177242</v>
      </c>
      <c r="E16" s="20">
        <f t="shared" si="5"/>
        <v>11223911.390331374</v>
      </c>
      <c r="F16" s="20">
        <f t="shared" si="5"/>
        <v>9954332.695016386</v>
      </c>
      <c r="G16" s="20">
        <f t="shared" si="5"/>
        <v>8935470.1020182986</v>
      </c>
      <c r="H16" s="20">
        <f t="shared" si="5"/>
        <v>7431525.8881684244</v>
      </c>
      <c r="I16" s="20">
        <f t="shared" si="5"/>
        <v>6314216.8911937885</v>
      </c>
      <c r="J16" s="20">
        <f t="shared" si="5"/>
        <v>5276862.1757704038</v>
      </c>
      <c r="K16" s="20">
        <f t="shared" si="5"/>
        <v>4937005.6626691539</v>
      </c>
      <c r="L16" s="20">
        <f t="shared" si="5"/>
        <v>5180687.6340825502</v>
      </c>
      <c r="M16" s="20">
        <f t="shared" si="5"/>
        <v>5802390.5538273742</v>
      </c>
      <c r="N16" s="20">
        <f t="shared" si="5"/>
        <v>7879374.1073036632</v>
      </c>
      <c r="O16" s="20">
        <f t="shared" si="5"/>
        <v>10525189.87729799</v>
      </c>
      <c r="P16" s="20">
        <f>SUM(D16:O16)</f>
        <v>94954422.774856657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-697008.11363358796</v>
      </c>
      <c r="E18" s="20">
        <f t="shared" ref="E18:O18" si="6">E12-E16</f>
        <v>-1066305.3757990114</v>
      </c>
      <c r="F18" s="20">
        <f t="shared" si="6"/>
        <v>-171690.24177076295</v>
      </c>
      <c r="G18" s="20">
        <f t="shared" si="6"/>
        <v>-864362.08196646255</v>
      </c>
      <c r="H18" s="20">
        <f t="shared" si="6"/>
        <v>-685205.56091856398</v>
      </c>
      <c r="I18" s="20">
        <f t="shared" si="6"/>
        <v>-844106.72774788179</v>
      </c>
      <c r="J18" s="20">
        <f t="shared" si="6"/>
        <v>-204196.84904358815</v>
      </c>
      <c r="K18" s="20">
        <f t="shared" si="6"/>
        <v>225406.94310561288</v>
      </c>
      <c r="L18" s="20">
        <f t="shared" si="6"/>
        <v>259885.95111874118</v>
      </c>
      <c r="M18" s="20">
        <f t="shared" si="6"/>
        <v>1529207.7605744787</v>
      </c>
      <c r="N18" s="20">
        <f t="shared" si="6"/>
        <v>1462556.6030966947</v>
      </c>
      <c r="O18" s="20">
        <f t="shared" si="6"/>
        <v>426760.43225364201</v>
      </c>
      <c r="P18" s="20">
        <f t="shared" ref="P18" si="7">SUM(D18:O18)</f>
        <v>-629057.26073068939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-1567.1801428266181</v>
      </c>
      <c r="E20" s="50">
        <v>-4605.8434164950049</v>
      </c>
      <c r="F20" s="50">
        <v>-6889.0435153669014</v>
      </c>
      <c r="G20" s="50">
        <v>-8833.2158660097211</v>
      </c>
      <c r="H20" s="50">
        <v>-11172.873119536236</v>
      </c>
      <c r="I20" s="50">
        <v>-13216.602864267918</v>
      </c>
      <c r="J20" s="50">
        <v>-14613.232472978845</v>
      </c>
      <c r="K20" s="50">
        <v>-14564.288937691155</v>
      </c>
      <c r="L20" s="50">
        <v>-13887.090351313069</v>
      </c>
      <c r="M20" s="50">
        <v>-11442.614858994411</v>
      </c>
      <c r="N20" s="50">
        <v>-7364.1799682991996</v>
      </c>
      <c r="O20" s="50">
        <v>-4769.2922490024494</v>
      </c>
      <c r="P20" s="20">
        <f t="shared" ref="P20:P34" si="8">SUM(D20:O20)</f>
        <v>-112925.45776278152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300897.28627491253</v>
      </c>
      <c r="E22" s="20">
        <f>D22+E18+E20</f>
        <v>-770013.93294059392</v>
      </c>
      <c r="F22" s="20">
        <f t="shared" ref="F22:O22" si="9">E22+F18+F20</f>
        <v>-948593.21822672372</v>
      </c>
      <c r="G22" s="20">
        <f t="shared" si="9"/>
        <v>-1821788.5160591961</v>
      </c>
      <c r="H22" s="20">
        <f t="shared" si="9"/>
        <v>-2518166.9500972964</v>
      </c>
      <c r="I22" s="20">
        <f t="shared" si="9"/>
        <v>-3375490.2807094459</v>
      </c>
      <c r="J22" s="20">
        <f t="shared" si="9"/>
        <v>-3594300.3622260131</v>
      </c>
      <c r="K22" s="20">
        <f t="shared" si="9"/>
        <v>-3383457.7080580913</v>
      </c>
      <c r="L22" s="20">
        <f t="shared" si="9"/>
        <v>-3137458.847290663</v>
      </c>
      <c r="M22" s="20">
        <f t="shared" si="9"/>
        <v>-1619693.7015751789</v>
      </c>
      <c r="N22" s="20">
        <f t="shared" si="9"/>
        <v>-164501.2784467834</v>
      </c>
      <c r="O22" s="20">
        <f t="shared" si="9"/>
        <v>257489.86155785614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3.6943671512966146E-3</v>
      </c>
      <c r="E24" s="31">
        <f>$D$24</f>
        <v>3.6943671512966146E-3</v>
      </c>
      <c r="F24" s="31">
        <f t="shared" ref="F24:G24" si="10">$D$24</f>
        <v>3.6943671512966146E-3</v>
      </c>
      <c r="G24" s="31">
        <f t="shared" si="10"/>
        <v>3.6943671512966146E-3</v>
      </c>
      <c r="H24" s="31">
        <v>-2.5327941612242973E-4</v>
      </c>
      <c r="I24" s="31">
        <f>$H$24</f>
        <v>-2.5327941612242973E-4</v>
      </c>
      <c r="J24" s="31">
        <f t="shared" ref="J24:O24" si="11">$H$24</f>
        <v>-2.5327941612242973E-4</v>
      </c>
      <c r="K24" s="31">
        <f t="shared" si="11"/>
        <v>-2.5327941612242973E-4</v>
      </c>
      <c r="L24" s="31">
        <f t="shared" si="11"/>
        <v>-2.5327941612242973E-4</v>
      </c>
      <c r="M24" s="31">
        <f t="shared" si="11"/>
        <v>-2.5327941612242973E-4</v>
      </c>
      <c r="N24" s="31">
        <f t="shared" si="11"/>
        <v>-2.5327941612242973E-4</v>
      </c>
      <c r="O24" s="31">
        <f t="shared" si="11"/>
        <v>-2.5327941612242973E-4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243162.55613315344</v>
      </c>
      <c r="E26" s="20">
        <f t="shared" si="12"/>
        <v>237459.91037397861</v>
      </c>
      <c r="F26" s="20">
        <f t="shared" si="12"/>
        <v>210599.92968472364</v>
      </c>
      <c r="G26" s="20">
        <f t="shared" si="12"/>
        <v>189044.25166813313</v>
      </c>
      <c r="H26" s="20">
        <f t="shared" si="12"/>
        <v>-10864.999641272336</v>
      </c>
      <c r="I26" s="20">
        <f t="shared" si="12"/>
        <v>-9231.4775310086934</v>
      </c>
      <c r="J26" s="20">
        <f t="shared" si="12"/>
        <v>-7714.8497508523542</v>
      </c>
      <c r="K26" s="20">
        <f t="shared" si="12"/>
        <v>-7217.9745534170661</v>
      </c>
      <c r="L26" s="20">
        <f t="shared" si="12"/>
        <v>-7574.2411629711396</v>
      </c>
      <c r="M26" s="20">
        <f t="shared" si="12"/>
        <v>-8483.1799329698624</v>
      </c>
      <c r="N26" s="20">
        <f t="shared" si="12"/>
        <v>-11519.760293858593</v>
      </c>
      <c r="O26" s="20">
        <f t="shared" si="12"/>
        <v>-15387.981682635318</v>
      </c>
      <c r="P26" s="20">
        <f t="shared" si="8"/>
        <v>802272.18331100349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-1080144.3487673895</v>
      </c>
      <c r="E28" s="20">
        <f>D28+E18+E20-E26</f>
        <v>-2388515.4783568745</v>
      </c>
      <c r="F28" s="20">
        <f t="shared" ref="F28:G28" si="13">E28+F18+F20-F26</f>
        <v>-2777694.6933277282</v>
      </c>
      <c r="G28" s="20">
        <f t="shared" si="13"/>
        <v>-3839934.2428283338</v>
      </c>
      <c r="H28" s="20">
        <f>G28+H18+H20-H26</f>
        <v>-4525447.6772251613</v>
      </c>
      <c r="I28" s="20">
        <f>H28+I18+I20-I26</f>
        <v>-5373539.5303063029</v>
      </c>
      <c r="J28" s="20">
        <f t="shared" ref="J28:O28" si="14">I28+J18+J20-J26</f>
        <v>-5584634.7620720174</v>
      </c>
      <c r="K28" s="20">
        <f t="shared" si="14"/>
        <v>-5366574.1333506787</v>
      </c>
      <c r="L28" s="20">
        <f t="shared" si="14"/>
        <v>-5113001.0314202793</v>
      </c>
      <c r="M28" s="20">
        <f t="shared" si="14"/>
        <v>-3586752.7057718248</v>
      </c>
      <c r="N28" s="20">
        <f t="shared" si="14"/>
        <v>-2120040.5223495709</v>
      </c>
      <c r="O28" s="20">
        <f t="shared" si="14"/>
        <v>-1682661.400662296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100</v>
      </c>
      <c r="D30" s="61">
        <v>-1.4599999999999891E-3</v>
      </c>
      <c r="E30" s="61">
        <f>$D$30</f>
        <v>-1.4599999999999891E-3</v>
      </c>
      <c r="F30" s="61">
        <f t="shared" ref="F30:G30" si="15">$D$30</f>
        <v>-1.4599999999999891E-3</v>
      </c>
      <c r="G30" s="61">
        <f t="shared" si="15"/>
        <v>-1.4599999999999891E-3</v>
      </c>
      <c r="H30" s="61">
        <v>-2.8399999999999814E-3</v>
      </c>
      <c r="I30" s="61">
        <f>$H$30</f>
        <v>-2.8399999999999814E-3</v>
      </c>
      <c r="J30" s="61">
        <f t="shared" ref="J30:O30" si="16">$H$30</f>
        <v>-2.8399999999999814E-3</v>
      </c>
      <c r="K30" s="61">
        <f t="shared" si="16"/>
        <v>-2.8399999999999814E-3</v>
      </c>
      <c r="L30" s="61">
        <f t="shared" si="16"/>
        <v>-2.8399999999999814E-3</v>
      </c>
      <c r="M30" s="61">
        <f t="shared" si="16"/>
        <v>-2.8399999999999814E-3</v>
      </c>
      <c r="N30" s="61">
        <f t="shared" si="16"/>
        <v>-2.8399999999999814E-3</v>
      </c>
      <c r="O30" s="61">
        <f t="shared" si="16"/>
        <v>-2.8399999999999814E-3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-96096.927407391195</v>
      </c>
      <c r="E32" s="62">
        <f t="shared" si="17"/>
        <v>-93843.263256692735</v>
      </c>
      <c r="F32" s="62">
        <f t="shared" si="17"/>
        <v>-83228.299935424438</v>
      </c>
      <c r="G32" s="62">
        <f t="shared" si="17"/>
        <v>-74709.577075630616</v>
      </c>
      <c r="H32" s="62">
        <f t="shared" si="17"/>
        <v>-121828.2932486619</v>
      </c>
      <c r="I32" s="62">
        <f t="shared" si="17"/>
        <v>-103511.7523146516</v>
      </c>
      <c r="J32" s="62">
        <f t="shared" si="17"/>
        <v>-86505.937307710963</v>
      </c>
      <c r="K32" s="62">
        <f t="shared" si="17"/>
        <v>-80934.519060149541</v>
      </c>
      <c r="L32" s="62">
        <f t="shared" si="17"/>
        <v>-84929.305476762573</v>
      </c>
      <c r="M32" s="62">
        <f t="shared" si="17"/>
        <v>-95121.156620120266</v>
      </c>
      <c r="N32" s="62">
        <f t="shared" si="17"/>
        <v>-129170.0673328461</v>
      </c>
      <c r="O32" s="62">
        <f t="shared" si="17"/>
        <v>-172544.09634914622</v>
      </c>
      <c r="P32" s="20">
        <f t="shared" si="8"/>
        <v>-1222423.1953851881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51081710.621904433</v>
      </c>
      <c r="E34" s="20">
        <v>49948507.139942273</v>
      </c>
      <c r="F34" s="20">
        <v>44611015.574114338</v>
      </c>
      <c r="G34" s="20">
        <v>40327570.588047028</v>
      </c>
      <c r="H34" s="20">
        <v>34194452.380003132</v>
      </c>
      <c r="I34" s="20">
        <v>29468606.728767224</v>
      </c>
      <c r="J34" s="20">
        <v>25080941.110798564</v>
      </c>
      <c r="K34" s="20">
        <v>23643461.032474089</v>
      </c>
      <c r="L34" s="20">
        <v>24674154.768948793</v>
      </c>
      <c r="M34" s="20">
        <v>27303751.458487883</v>
      </c>
      <c r="N34" s="20">
        <v>36088701.47720436</v>
      </c>
      <c r="O34" s="20">
        <v>47279622.685621791</v>
      </c>
      <c r="P34" s="20">
        <f t="shared" si="8"/>
        <v>433702495.56631392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-1.8812394149968759E-3</v>
      </c>
      <c r="E36" s="63">
        <f t="shared" ref="E36:P36" si="18">E32/E34</f>
        <v>-1.8788001610092002E-3</v>
      </c>
      <c r="F36" s="63">
        <f t="shared" si="18"/>
        <v>-1.865644591685061E-3</v>
      </c>
      <c r="G36" s="63">
        <f t="shared" si="18"/>
        <v>-1.8525682550729777E-3</v>
      </c>
      <c r="H36" s="63">
        <f t="shared" si="18"/>
        <v>-3.5628087239059549E-3</v>
      </c>
      <c r="I36" s="63">
        <f t="shared" si="18"/>
        <v>-3.5126110055825454E-3</v>
      </c>
      <c r="J36" s="63">
        <f t="shared" si="18"/>
        <v>-3.449070627994336E-3</v>
      </c>
      <c r="K36" s="63">
        <f t="shared" si="18"/>
        <v>-3.4231248525326591E-3</v>
      </c>
      <c r="L36" s="63">
        <f t="shared" si="18"/>
        <v>-3.4420350472812106E-3</v>
      </c>
      <c r="M36" s="63">
        <f t="shared" si="18"/>
        <v>-3.4838127194624043E-3</v>
      </c>
      <c r="N36" s="63">
        <f t="shared" si="18"/>
        <v>-3.5792384332375363E-3</v>
      </c>
      <c r="O36" s="63">
        <f t="shared" si="18"/>
        <v>-3.6494389453242955E-3</v>
      </c>
      <c r="P36" s="63">
        <f t="shared" si="18"/>
        <v>-2.8185754241256775E-3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E41" sqref="E41"/>
    </sheetView>
  </sheetViews>
  <sheetFormatPr defaultRowHeight="12.75"/>
  <cols>
    <col min="1" max="1" width="6" style="2" customWidth="1"/>
    <col min="2" max="2" width="64.42578125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102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103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766193.10926096898</v>
      </c>
      <c r="E22" s="26">
        <v>60520.389279881616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221759271.61340222</v>
      </c>
      <c r="E24" s="27">
        <f>E20*E22</f>
        <v>96313357.907789186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104</v>
      </c>
      <c r="C26" s="7" t="s">
        <v>105</v>
      </c>
      <c r="D26" s="60">
        <f>'JAP-23 Page 11'!O28</f>
        <v>-9387608.3919139393</v>
      </c>
      <c r="E26" s="60">
        <f>'JAP-23 Page 12'!O28</f>
        <v>-1682661.400662296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212371663.22148827</v>
      </c>
      <c r="E28" s="27">
        <f>E24+E26</f>
        <v>94630696.507126883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582722892.99333608</v>
      </c>
      <c r="E30" s="23">
        <v>547068742.46335864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0.36445</v>
      </c>
      <c r="E32" s="24">
        <f>ROUND(E28/E30,5)</f>
        <v>0.17297999999999999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5.9999999999998943E-4</v>
      </c>
      <c r="E34" s="31">
        <f>E32-E18</f>
        <v>-3.0999999999999917E-3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106</v>
      </c>
      <c r="D36" s="31">
        <v>5.9999999999998943E-4</v>
      </c>
      <c r="E36" s="31">
        <v>-3.0999999999999917E-3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-9387608.3919139393</v>
      </c>
      <c r="E38" s="22">
        <f>IF(E34=E36,E26,(E26-((E34-E36)*E30)))</f>
        <v>-1682661.400662296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-1695913.1016364072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-1.7919999999999998E-2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E46" sqref="E46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42370</v>
      </c>
      <c r="E7" s="38">
        <f t="shared" ref="E7:O7" si="0">EDATE(D7,1)</f>
        <v>42401</v>
      </c>
      <c r="F7" s="38">
        <f t="shared" si="0"/>
        <v>42430</v>
      </c>
      <c r="G7" s="38">
        <f t="shared" si="0"/>
        <v>42461</v>
      </c>
      <c r="H7" s="38">
        <f t="shared" si="0"/>
        <v>42491</v>
      </c>
      <c r="I7" s="38">
        <f t="shared" si="0"/>
        <v>42522</v>
      </c>
      <c r="J7" s="38">
        <f t="shared" si="0"/>
        <v>42552</v>
      </c>
      <c r="K7" s="38">
        <f t="shared" si="0"/>
        <v>42583</v>
      </c>
      <c r="L7" s="38">
        <f t="shared" si="0"/>
        <v>42614</v>
      </c>
      <c r="M7" s="38">
        <f t="shared" si="0"/>
        <v>42644</v>
      </c>
      <c r="N7" s="38">
        <f t="shared" si="0"/>
        <v>42675</v>
      </c>
      <c r="O7" s="38">
        <f t="shared" si="0"/>
        <v>42705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753387.69252507854</v>
      </c>
      <c r="E10" s="42">
        <v>755164.68877305905</v>
      </c>
      <c r="F10" s="42">
        <v>756478.57024329586</v>
      </c>
      <c r="G10" s="42">
        <v>757594.77528611862</v>
      </c>
      <c r="H10" s="42">
        <v>758349.31375188369</v>
      </c>
      <c r="I10" s="42">
        <v>759145.2201805365</v>
      </c>
      <c r="J10" s="42">
        <v>759566.12946092791</v>
      </c>
      <c r="K10" s="42">
        <v>760352.39159077406</v>
      </c>
      <c r="L10" s="42">
        <v>761791.84599978069</v>
      </c>
      <c r="M10" s="42">
        <v>764299.0720109418</v>
      </c>
      <c r="N10" s="42">
        <v>766796.86514875432</v>
      </c>
      <c r="O10" s="42">
        <v>768946.93524653977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32301295.087510433</v>
      </c>
      <c r="E12" s="20">
        <f t="shared" si="2"/>
        <v>30038879.216236509</v>
      </c>
      <c r="F12" s="20">
        <f t="shared" si="2"/>
        <v>25549137.096995492</v>
      </c>
      <c r="G12" s="20">
        <f t="shared" si="2"/>
        <v>18299467.362577315</v>
      </c>
      <c r="H12" s="20">
        <f t="shared" si="2"/>
        <v>11467536.341220524</v>
      </c>
      <c r="I12" s="20">
        <f t="shared" si="2"/>
        <v>7411712.3138156189</v>
      </c>
      <c r="J12" s="20">
        <f t="shared" si="2"/>
        <v>5860326.3137857094</v>
      </c>
      <c r="K12" s="20">
        <f t="shared" si="2"/>
        <v>5419174.6261506407</v>
      </c>
      <c r="L12" s="20">
        <f t="shared" si="2"/>
        <v>7521710.6642815312</v>
      </c>
      <c r="M12" s="20">
        <f t="shared" si="2"/>
        <v>15796123.355350656</v>
      </c>
      <c r="N12" s="20">
        <f t="shared" si="2"/>
        <v>26682907.96389363</v>
      </c>
      <c r="O12" s="20">
        <f t="shared" si="2"/>
        <v>33666295.539743058</v>
      </c>
      <c r="P12" s="20">
        <f>SUM(D12:O12)</f>
        <v>220014565.8815611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93402012.6348847</v>
      </c>
      <c r="E14" s="42">
        <v>84814680.878666013</v>
      </c>
      <c r="F14" s="42">
        <v>72319084.919686779</v>
      </c>
      <c r="G14" s="42">
        <v>54044897.199530192</v>
      </c>
      <c r="H14" s="42">
        <v>38775544.505267501</v>
      </c>
      <c r="I14" s="42">
        <v>24995152.091308758</v>
      </c>
      <c r="J14" s="42">
        <v>16704059.149458511</v>
      </c>
      <c r="K14" s="42">
        <v>13234078.989950843</v>
      </c>
      <c r="L14" s="42">
        <v>15488855.828566488</v>
      </c>
      <c r="M14" s="42">
        <v>26426690.062803172</v>
      </c>
      <c r="N14" s="42">
        <v>54437131.46188499</v>
      </c>
      <c r="O14" s="42">
        <v>83225821.054427028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108</v>
      </c>
      <c r="D15" s="48">
        <v>0.38006000000000001</v>
      </c>
      <c r="E15" s="48">
        <f>$D$15</f>
        <v>0.38006000000000001</v>
      </c>
      <c r="F15" s="48">
        <f t="shared" ref="F15:G15" si="3">$D$15</f>
        <v>0.38006000000000001</v>
      </c>
      <c r="G15" s="48">
        <f t="shared" si="3"/>
        <v>0.38006000000000001</v>
      </c>
      <c r="H15" s="48">
        <v>0.36445</v>
      </c>
      <c r="I15" s="48">
        <f t="shared" ref="I15:O15" si="4">$H$15</f>
        <v>0.36445</v>
      </c>
      <c r="J15" s="48">
        <f t="shared" si="4"/>
        <v>0.36445</v>
      </c>
      <c r="K15" s="48">
        <f t="shared" si="4"/>
        <v>0.36445</v>
      </c>
      <c r="L15" s="48">
        <f t="shared" si="4"/>
        <v>0.36445</v>
      </c>
      <c r="M15" s="48">
        <f t="shared" si="4"/>
        <v>0.36445</v>
      </c>
      <c r="N15" s="48">
        <f t="shared" si="4"/>
        <v>0.36445</v>
      </c>
      <c r="O15" s="48">
        <f t="shared" si="4"/>
        <v>0.36445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35498368.922014281</v>
      </c>
      <c r="E16" s="20">
        <f t="shared" si="5"/>
        <v>32234667.614745807</v>
      </c>
      <c r="F16" s="20">
        <f t="shared" si="5"/>
        <v>27485591.414576158</v>
      </c>
      <c r="G16" s="20">
        <f t="shared" si="5"/>
        <v>20540303.629653446</v>
      </c>
      <c r="H16" s="20">
        <f t="shared" si="5"/>
        <v>14131747.194944741</v>
      </c>
      <c r="I16" s="20">
        <f t="shared" si="5"/>
        <v>9109483.1796774771</v>
      </c>
      <c r="J16" s="20">
        <f t="shared" si="5"/>
        <v>6087794.3570201546</v>
      </c>
      <c r="K16" s="20">
        <f t="shared" si="5"/>
        <v>4823160.0878875852</v>
      </c>
      <c r="L16" s="20">
        <f t="shared" si="5"/>
        <v>5644913.5067210561</v>
      </c>
      <c r="M16" s="20">
        <f t="shared" si="5"/>
        <v>9631207.1933886167</v>
      </c>
      <c r="N16" s="20">
        <f t="shared" si="5"/>
        <v>19839612.561283983</v>
      </c>
      <c r="O16" s="20">
        <f t="shared" si="5"/>
        <v>30331650.48328593</v>
      </c>
      <c r="P16" s="20">
        <f>SUM(D16:O16)</f>
        <v>215358500.14519924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-3197073.8345038481</v>
      </c>
      <c r="E18" s="20">
        <f t="shared" ref="E18:O18" si="6">E12-E16</f>
        <v>-2195788.3985092975</v>
      </c>
      <c r="F18" s="20">
        <f t="shared" si="6"/>
        <v>-1936454.3175806664</v>
      </c>
      <c r="G18" s="20">
        <f t="shared" si="6"/>
        <v>-2240836.267076131</v>
      </c>
      <c r="H18" s="20">
        <f t="shared" si="6"/>
        <v>-2664210.853724217</v>
      </c>
      <c r="I18" s="20">
        <f t="shared" si="6"/>
        <v>-1697770.8658618582</v>
      </c>
      <c r="J18" s="20">
        <f t="shared" si="6"/>
        <v>-227468.04323444515</v>
      </c>
      <c r="K18" s="20">
        <f t="shared" si="6"/>
        <v>596014.5382630555</v>
      </c>
      <c r="L18" s="20">
        <f t="shared" si="6"/>
        <v>1876797.1575604752</v>
      </c>
      <c r="M18" s="20">
        <f t="shared" si="6"/>
        <v>6164916.1619620398</v>
      </c>
      <c r="N18" s="20">
        <f t="shared" si="6"/>
        <v>6843295.4026096463</v>
      </c>
      <c r="O18" s="20">
        <f t="shared" si="6"/>
        <v>3334645.0564571284</v>
      </c>
      <c r="P18" s="20">
        <f t="shared" ref="P18" si="7">SUM(D18:O18)</f>
        <v>4656065.7363618836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-28513.89840545983</v>
      </c>
      <c r="E20" s="50">
        <v>-36349.55015415603</v>
      </c>
      <c r="F20" s="50">
        <v>-42415.080986694484</v>
      </c>
      <c r="G20" s="50">
        <v>-48449.621196495566</v>
      </c>
      <c r="H20" s="50">
        <v>-54407.543888221553</v>
      </c>
      <c r="I20" s="50">
        <v>-58923.205039007291</v>
      </c>
      <c r="J20" s="50">
        <v>-60620.610603468318</v>
      </c>
      <c r="K20" s="50">
        <v>-59468.422024360625</v>
      </c>
      <c r="L20" s="50">
        <v>-55493.217910321553</v>
      </c>
      <c r="M20" s="50">
        <v>-43688.989551779821</v>
      </c>
      <c r="N20" s="50">
        <v>-24309.61904070136</v>
      </c>
      <c r="O20" s="50">
        <v>-7523.8063545764608</v>
      </c>
      <c r="P20" s="20">
        <f t="shared" ref="P20:P34" si="8">SUM(D20:O20)</f>
        <v>-520163.56515524292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-2792482.5248025614</v>
      </c>
      <c r="E22" s="20">
        <f>D22+E18+E20</f>
        <v>-5024620.4734660154</v>
      </c>
      <c r="F22" s="20">
        <f t="shared" ref="F22:O22" si="9">E22+F18+F20</f>
        <v>-7003489.8720333762</v>
      </c>
      <c r="G22" s="20">
        <f t="shared" si="9"/>
        <v>-9292775.7603060026</v>
      </c>
      <c r="H22" s="20">
        <f t="shared" si="9"/>
        <v>-12011394.157918442</v>
      </c>
      <c r="I22" s="20">
        <f t="shared" si="9"/>
        <v>-13768088.228819309</v>
      </c>
      <c r="J22" s="20">
        <f t="shared" si="9"/>
        <v>-14056176.882657222</v>
      </c>
      <c r="K22" s="20">
        <f t="shared" si="9"/>
        <v>-13519630.766418526</v>
      </c>
      <c r="L22" s="20">
        <f t="shared" si="9"/>
        <v>-11698326.826768372</v>
      </c>
      <c r="M22" s="20">
        <f t="shared" si="9"/>
        <v>-5577099.6543581123</v>
      </c>
      <c r="N22" s="20">
        <f t="shared" si="9"/>
        <v>1241886.1292108328</v>
      </c>
      <c r="O22" s="20">
        <f t="shared" si="9"/>
        <v>4569007.3793133842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2.2077910010600498E-3</v>
      </c>
      <c r="E24" s="31">
        <f>$D$24</f>
        <v>2.2077910010600498E-3</v>
      </c>
      <c r="F24" s="31">
        <f t="shared" ref="F24:G24" si="10">$D$24</f>
        <v>2.2077910010600498E-3</v>
      </c>
      <c r="G24" s="31">
        <f t="shared" si="10"/>
        <v>2.2077910010600498E-3</v>
      </c>
      <c r="H24" s="31">
        <v>-1.610990147253627E-2</v>
      </c>
      <c r="I24" s="31">
        <f>$H$24</f>
        <v>-1.610990147253627E-2</v>
      </c>
      <c r="J24" s="31">
        <f t="shared" ref="J24:O24" si="11">$H$24</f>
        <v>-1.610990147253627E-2</v>
      </c>
      <c r="K24" s="31">
        <f t="shared" si="11"/>
        <v>-1.610990147253627E-2</v>
      </c>
      <c r="L24" s="31">
        <f t="shared" si="11"/>
        <v>-1.610990147253627E-2</v>
      </c>
      <c r="M24" s="31">
        <f t="shared" si="11"/>
        <v>-1.610990147253627E-2</v>
      </c>
      <c r="N24" s="31">
        <f t="shared" si="11"/>
        <v>-1.610990147253627E-2</v>
      </c>
      <c r="O24" s="31">
        <f t="shared" si="11"/>
        <v>-1.610990147253627E-2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206212.1229761955</v>
      </c>
      <c r="E26" s="20">
        <f t="shared" si="12"/>
        <v>187253.08920169869</v>
      </c>
      <c r="F26" s="20">
        <f t="shared" si="12"/>
        <v>159665.42489058201</v>
      </c>
      <c r="G26" s="20">
        <f t="shared" si="12"/>
        <v>119319.83769033825</v>
      </c>
      <c r="H26" s="20">
        <f t="shared" si="12"/>
        <v>-624670.20152380457</v>
      </c>
      <c r="I26" s="20">
        <f t="shared" si="12"/>
        <v>-402669.43748204299</v>
      </c>
      <c r="J26" s="20">
        <f t="shared" si="12"/>
        <v>-269100.7470891946</v>
      </c>
      <c r="K26" s="20">
        <f t="shared" si="12"/>
        <v>-213199.70860787039</v>
      </c>
      <c r="L26" s="20">
        <f t="shared" si="12"/>
        <v>-249523.94132052525</v>
      </c>
      <c r="M26" s="20">
        <f t="shared" si="12"/>
        <v>-425731.37315701245</v>
      </c>
      <c r="N26" s="20">
        <f t="shared" si="12"/>
        <v>-876976.82429847156</v>
      </c>
      <c r="O26" s="20">
        <f t="shared" si="12"/>
        <v>-1340759.7771577542</v>
      </c>
      <c r="P26" s="20">
        <f t="shared" si="8"/>
        <v>-3730181.5358778615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-12819408.247799443</v>
      </c>
      <c r="E28" s="20">
        <f>D28+E18+E20-E26</f>
        <v>-15238799.285664594</v>
      </c>
      <c r="F28" s="20">
        <f t="shared" ref="F28:G28" si="13">E28+F18+F20-F26</f>
        <v>-17377334.109122533</v>
      </c>
      <c r="G28" s="20">
        <f t="shared" si="13"/>
        <v>-19785939.8350855</v>
      </c>
      <c r="H28" s="20">
        <f>G28+H18+H20-H26</f>
        <v>-21879888.031174134</v>
      </c>
      <c r="I28" s="20">
        <f>H28+I18+I20-I26</f>
        <v>-23233912.664592955</v>
      </c>
      <c r="J28" s="20">
        <f t="shared" ref="J28:O28" si="14">I28+J18+J20-J26</f>
        <v>-23252900.571341671</v>
      </c>
      <c r="K28" s="20">
        <f t="shared" si="14"/>
        <v>-22503154.746495105</v>
      </c>
      <c r="L28" s="20">
        <f t="shared" si="14"/>
        <v>-20432326.86552443</v>
      </c>
      <c r="M28" s="20">
        <f t="shared" si="14"/>
        <v>-13885368.319957158</v>
      </c>
      <c r="N28" s="20">
        <f t="shared" si="14"/>
        <v>-6189405.7120897416</v>
      </c>
      <c r="O28" s="20">
        <f t="shared" si="14"/>
        <v>-1521524.6848294353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108</v>
      </c>
      <c r="D30" s="61">
        <v>1.6210000000000002E-2</v>
      </c>
      <c r="E30" s="61">
        <f>$D$30</f>
        <v>1.6210000000000002E-2</v>
      </c>
      <c r="F30" s="61">
        <f t="shared" ref="F30:G30" si="15">$D$30</f>
        <v>1.6210000000000002E-2</v>
      </c>
      <c r="G30" s="61">
        <f t="shared" si="15"/>
        <v>1.6210000000000002E-2</v>
      </c>
      <c r="H30" s="61">
        <v>5.9999999999998943E-4</v>
      </c>
      <c r="I30" s="61">
        <f>$H$30</f>
        <v>5.9999999999998943E-4</v>
      </c>
      <c r="J30" s="61">
        <f t="shared" ref="J30:O30" si="16">$H$30</f>
        <v>5.9999999999998943E-4</v>
      </c>
      <c r="K30" s="61">
        <f t="shared" si="16"/>
        <v>5.9999999999998943E-4</v>
      </c>
      <c r="L30" s="61">
        <f t="shared" si="16"/>
        <v>5.9999999999998943E-4</v>
      </c>
      <c r="M30" s="61">
        <f t="shared" si="16"/>
        <v>5.9999999999998943E-4</v>
      </c>
      <c r="N30" s="61">
        <f t="shared" si="16"/>
        <v>5.9999999999998943E-4</v>
      </c>
      <c r="O30" s="61">
        <f t="shared" si="16"/>
        <v>5.9999999999998943E-4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1514046.6248114812</v>
      </c>
      <c r="E32" s="62">
        <f t="shared" si="17"/>
        <v>1374845.9770431763</v>
      </c>
      <c r="F32" s="62">
        <f t="shared" si="17"/>
        <v>1172292.3665481228</v>
      </c>
      <c r="G32" s="62">
        <f t="shared" si="17"/>
        <v>876067.78360438452</v>
      </c>
      <c r="H32" s="62">
        <f t="shared" si="17"/>
        <v>23265.326703160092</v>
      </c>
      <c r="I32" s="62">
        <f t="shared" si="17"/>
        <v>14997.091254784991</v>
      </c>
      <c r="J32" s="62">
        <f t="shared" si="17"/>
        <v>10022.43548967493</v>
      </c>
      <c r="K32" s="62">
        <f t="shared" si="17"/>
        <v>7940.4473939703657</v>
      </c>
      <c r="L32" s="62">
        <f t="shared" si="17"/>
        <v>9293.3134971397285</v>
      </c>
      <c r="M32" s="62">
        <f t="shared" si="17"/>
        <v>15856.014037681623</v>
      </c>
      <c r="N32" s="62">
        <f t="shared" si="17"/>
        <v>32662.278877130419</v>
      </c>
      <c r="O32" s="62">
        <f t="shared" si="17"/>
        <v>49935.49263265534</v>
      </c>
      <c r="P32" s="20">
        <f t="shared" si="8"/>
        <v>5101225.1518933633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97619342.998911038</v>
      </c>
      <c r="E34" s="20">
        <v>89375332.766305983</v>
      </c>
      <c r="F34" s="20">
        <v>77379310.733766735</v>
      </c>
      <c r="G34" s="20">
        <v>59835725.038662001</v>
      </c>
      <c r="H34" s="20">
        <v>44571554.815388709</v>
      </c>
      <c r="I34" s="20">
        <v>31557214.415721927</v>
      </c>
      <c r="J34" s="20">
        <v>23727023.330509134</v>
      </c>
      <c r="K34" s="20">
        <v>20449939.368068498</v>
      </c>
      <c r="L34" s="20">
        <v>22579373.1622255</v>
      </c>
      <c r="M34" s="20">
        <v>32909173.191380966</v>
      </c>
      <c r="N34" s="20">
        <v>59362514.153087825</v>
      </c>
      <c r="O34" s="20">
        <v>86550840.49118045</v>
      </c>
      <c r="P34" s="20">
        <f t="shared" si="8"/>
        <v>645917344.46520877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1.5509698982796583E-2</v>
      </c>
      <c r="E36" s="63">
        <f t="shared" ref="E36:P36" si="18">E32/E34</f>
        <v>1.5382834776549059E-2</v>
      </c>
      <c r="F36" s="63">
        <f t="shared" si="18"/>
        <v>1.5149945837351051E-2</v>
      </c>
      <c r="G36" s="63">
        <f t="shared" si="18"/>
        <v>1.4641216147014611E-2</v>
      </c>
      <c r="H36" s="63">
        <f t="shared" si="18"/>
        <v>5.2197700527888114E-4</v>
      </c>
      <c r="I36" s="63">
        <f t="shared" si="18"/>
        <v>4.7523495126088766E-4</v>
      </c>
      <c r="J36" s="63">
        <f t="shared" si="18"/>
        <v>4.2240593563153329E-4</v>
      </c>
      <c r="K36" s="63">
        <f t="shared" si="18"/>
        <v>3.8828708736266259E-4</v>
      </c>
      <c r="L36" s="63">
        <f t="shared" si="18"/>
        <v>4.1158421141146277E-4</v>
      </c>
      <c r="M36" s="63">
        <f t="shared" si="18"/>
        <v>4.8181137658707181E-4</v>
      </c>
      <c r="N36" s="63">
        <f t="shared" si="18"/>
        <v>5.5021724303823893E-4</v>
      </c>
      <c r="O36" s="63">
        <f t="shared" si="18"/>
        <v>5.7694982913243664E-4</v>
      </c>
      <c r="P36" s="63">
        <f t="shared" si="18"/>
        <v>7.8976438635766227E-3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9">D30*68</f>
        <v>1.1022800000000001</v>
      </c>
      <c r="E38" s="25">
        <f t="shared" si="19"/>
        <v>1.1022800000000001</v>
      </c>
      <c r="F38" s="25">
        <f t="shared" si="19"/>
        <v>1.1022800000000001</v>
      </c>
      <c r="G38" s="25">
        <f t="shared" si="19"/>
        <v>1.1022800000000001</v>
      </c>
      <c r="H38" s="25">
        <f>H30*68</f>
        <v>4.0799999999999281E-2</v>
      </c>
      <c r="I38" s="25">
        <f t="shared" ref="I38:O38" si="20">I30*68</f>
        <v>4.0799999999999281E-2</v>
      </c>
      <c r="J38" s="25">
        <f t="shared" si="20"/>
        <v>4.0799999999999281E-2</v>
      </c>
      <c r="K38" s="25">
        <f t="shared" si="20"/>
        <v>4.0799999999999281E-2</v>
      </c>
      <c r="L38" s="25">
        <f t="shared" si="20"/>
        <v>4.0799999999999281E-2</v>
      </c>
      <c r="M38" s="25">
        <f t="shared" si="20"/>
        <v>4.0799999999999281E-2</v>
      </c>
      <c r="N38" s="25">
        <f t="shared" si="20"/>
        <v>4.0799999999999281E-2</v>
      </c>
      <c r="O38" s="25">
        <f t="shared" si="20"/>
        <v>4.0799999999999281E-2</v>
      </c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42370</v>
      </c>
      <c r="E7" s="38">
        <f t="shared" ref="E7:O7" si="0">EDATE(D7,1)</f>
        <v>42401</v>
      </c>
      <c r="F7" s="38">
        <f t="shared" si="0"/>
        <v>42430</v>
      </c>
      <c r="G7" s="38">
        <f t="shared" si="0"/>
        <v>42461</v>
      </c>
      <c r="H7" s="38">
        <f t="shared" si="0"/>
        <v>42491</v>
      </c>
      <c r="I7" s="38">
        <f t="shared" si="0"/>
        <v>42522</v>
      </c>
      <c r="J7" s="38">
        <f t="shared" si="0"/>
        <v>42552</v>
      </c>
      <c r="K7" s="38">
        <f t="shared" si="0"/>
        <v>42583</v>
      </c>
      <c r="L7" s="38">
        <f t="shared" si="0"/>
        <v>42614</v>
      </c>
      <c r="M7" s="38">
        <f t="shared" si="0"/>
        <v>42644</v>
      </c>
      <c r="N7" s="38">
        <f t="shared" si="0"/>
        <v>42675</v>
      </c>
      <c r="O7" s="38">
        <f t="shared" si="0"/>
        <v>42705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59893.47898054251</v>
      </c>
      <c r="E10" s="42">
        <v>60002.424947766354</v>
      </c>
      <c r="F10" s="42">
        <v>60088.008275136584</v>
      </c>
      <c r="G10" s="42">
        <v>60138.883271508734</v>
      </c>
      <c r="H10" s="42">
        <v>60139.074101250386</v>
      </c>
      <c r="I10" s="42">
        <v>60139.313796326402</v>
      </c>
      <c r="J10" s="42">
        <v>60123.54433744296</v>
      </c>
      <c r="K10" s="42">
        <v>60118.691537572537</v>
      </c>
      <c r="L10" s="42">
        <v>60192.396887116018</v>
      </c>
      <c r="M10" s="42">
        <v>60327.473739246489</v>
      </c>
      <c r="N10" s="42">
        <v>60551.270035403199</v>
      </c>
      <c r="O10" s="42">
        <v>60710.473009264213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10967201.992864866</v>
      </c>
      <c r="E12" s="20">
        <f t="shared" si="2"/>
        <v>10318423.486715538</v>
      </c>
      <c r="F12" s="20">
        <f t="shared" si="2"/>
        <v>9937677.0988140553</v>
      </c>
      <c r="G12" s="20">
        <f t="shared" si="2"/>
        <v>8199176.1374881119</v>
      </c>
      <c r="H12" s="20">
        <f t="shared" si="2"/>
        <v>6853490.7061295751</v>
      </c>
      <c r="I12" s="20">
        <f t="shared" si="2"/>
        <v>5557106.962956029</v>
      </c>
      <c r="J12" s="20">
        <f t="shared" si="2"/>
        <v>5153415.3950567683</v>
      </c>
      <c r="K12" s="20">
        <f t="shared" si="2"/>
        <v>5244671.7434872724</v>
      </c>
      <c r="L12" s="20">
        <f t="shared" si="2"/>
        <v>5527355.8777347635</v>
      </c>
      <c r="M12" s="20">
        <f t="shared" si="2"/>
        <v>7448449.5457622232</v>
      </c>
      <c r="N12" s="20">
        <f t="shared" si="2"/>
        <v>9490729.9672890417</v>
      </c>
      <c r="O12" s="20">
        <f t="shared" si="2"/>
        <v>11126281.060481347</v>
      </c>
      <c r="P12" s="20">
        <f>SUM(D12:O12)</f>
        <v>95823979.974779606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65849902.227747686</v>
      </c>
      <c r="E14" s="42">
        <v>64346026.745073855</v>
      </c>
      <c r="F14" s="42">
        <v>57117506.741856471</v>
      </c>
      <c r="G14" s="42">
        <v>51205885.095957369</v>
      </c>
      <c r="H14" s="42">
        <v>42913192.562739119</v>
      </c>
      <c r="I14" s="42">
        <v>36439312.117152475</v>
      </c>
      <c r="J14" s="42">
        <v>30416829.516217533</v>
      </c>
      <c r="K14" s="42">
        <v>28450403.371847954</v>
      </c>
      <c r="L14" s="42">
        <v>29877329.707834106</v>
      </c>
      <c r="M14" s="42">
        <v>33512724.13762458</v>
      </c>
      <c r="N14" s="42">
        <v>45585121.719715588</v>
      </c>
      <c r="O14" s="42">
        <v>60893322.327019066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108</v>
      </c>
      <c r="D15" s="48">
        <v>0.17324000000000001</v>
      </c>
      <c r="E15" s="48">
        <f>$D$15</f>
        <v>0.17324000000000001</v>
      </c>
      <c r="F15" s="48">
        <f t="shared" ref="F15:G15" si="3">$D$15</f>
        <v>0.17324000000000001</v>
      </c>
      <c r="G15" s="48">
        <f t="shared" si="3"/>
        <v>0.17324000000000001</v>
      </c>
      <c r="H15" s="48">
        <v>0.17297999999999999</v>
      </c>
      <c r="I15" s="48">
        <f t="shared" ref="I15:O15" si="4">$H$15</f>
        <v>0.17297999999999999</v>
      </c>
      <c r="J15" s="48">
        <f t="shared" si="4"/>
        <v>0.17297999999999999</v>
      </c>
      <c r="K15" s="48">
        <f t="shared" si="4"/>
        <v>0.17297999999999999</v>
      </c>
      <c r="L15" s="48">
        <f t="shared" si="4"/>
        <v>0.17297999999999999</v>
      </c>
      <c r="M15" s="48">
        <f t="shared" si="4"/>
        <v>0.17297999999999999</v>
      </c>
      <c r="N15" s="48">
        <f t="shared" si="4"/>
        <v>0.17297999999999999</v>
      </c>
      <c r="O15" s="48">
        <f t="shared" si="4"/>
        <v>0.17297999999999999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11407837.061935009</v>
      </c>
      <c r="E16" s="20">
        <f t="shared" si="5"/>
        <v>11147305.673316594</v>
      </c>
      <c r="F16" s="20">
        <f t="shared" si="5"/>
        <v>9895036.8679592144</v>
      </c>
      <c r="G16" s="20">
        <f t="shared" si="5"/>
        <v>8870907.5340236556</v>
      </c>
      <c r="H16" s="20">
        <f t="shared" si="5"/>
        <v>7423124.049502613</v>
      </c>
      <c r="I16" s="20">
        <f t="shared" si="5"/>
        <v>6303272.2100250348</v>
      </c>
      <c r="J16" s="20">
        <f t="shared" si="5"/>
        <v>5261503.1697153086</v>
      </c>
      <c r="K16" s="20">
        <f t="shared" si="5"/>
        <v>4921350.7752622589</v>
      </c>
      <c r="L16" s="20">
        <f t="shared" si="5"/>
        <v>5168180.4928611433</v>
      </c>
      <c r="M16" s="20">
        <f t="shared" si="5"/>
        <v>5797031.0213262998</v>
      </c>
      <c r="N16" s="20">
        <f t="shared" si="5"/>
        <v>7885314.3550764024</v>
      </c>
      <c r="O16" s="20">
        <f t="shared" si="5"/>
        <v>10533326.896127759</v>
      </c>
      <c r="P16" s="20">
        <f>SUM(D16:O16)</f>
        <v>94614190.107131302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-440635.06907014363</v>
      </c>
      <c r="E18" s="20">
        <f t="shared" ref="E18:O18" si="6">E12-E16</f>
        <v>-828882.18660105579</v>
      </c>
      <c r="F18" s="20">
        <f t="shared" si="6"/>
        <v>42640.230854840949</v>
      </c>
      <c r="G18" s="20">
        <f t="shared" si="6"/>
        <v>-671731.39653554372</v>
      </c>
      <c r="H18" s="20">
        <f t="shared" si="6"/>
        <v>-569633.34337303787</v>
      </c>
      <c r="I18" s="20">
        <f t="shared" si="6"/>
        <v>-746165.24706900585</v>
      </c>
      <c r="J18" s="20">
        <f t="shared" si="6"/>
        <v>-108087.77465854026</v>
      </c>
      <c r="K18" s="20">
        <f t="shared" si="6"/>
        <v>323320.96822501346</v>
      </c>
      <c r="L18" s="20">
        <f t="shared" si="6"/>
        <v>359175.38487362023</v>
      </c>
      <c r="M18" s="20">
        <f t="shared" si="6"/>
        <v>1651418.5244359234</v>
      </c>
      <c r="N18" s="20">
        <f t="shared" si="6"/>
        <v>1605415.6122126393</v>
      </c>
      <c r="O18" s="20">
        <f t="shared" si="6"/>
        <v>592954.1643535886</v>
      </c>
      <c r="P18" s="20">
        <f t="shared" ref="P18" si="7">SUM(D18:O18)</f>
        <v>1209789.8676482989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-4744.657560929194</v>
      </c>
      <c r="E20" s="50">
        <v>-6419.1405805534423</v>
      </c>
      <c r="F20" s="50">
        <v>-7442.1833574032571</v>
      </c>
      <c r="G20" s="50">
        <v>-8256.9246118998271</v>
      </c>
      <c r="H20" s="50">
        <v>-9741.6382763828751</v>
      </c>
      <c r="I20" s="50">
        <v>-11192.936595643283</v>
      </c>
      <c r="J20" s="50">
        <v>-12071.274074172326</v>
      </c>
      <c r="K20" s="50">
        <v>-11534.623689558708</v>
      </c>
      <c r="L20" s="50">
        <v>-10367.468188247876</v>
      </c>
      <c r="M20" s="50">
        <v>-7380.7621003474051</v>
      </c>
      <c r="N20" s="50">
        <v>-2641.0142848401688</v>
      </c>
      <c r="O20" s="50">
        <v>779.43970434426376</v>
      </c>
      <c r="P20" s="20">
        <f t="shared" ref="P20:P34" si="8">SUM(D20:O20)</f>
        <v>-91013.183615634101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-187889.86507321667</v>
      </c>
      <c r="E22" s="20">
        <f>D22+E18+E20</f>
        <v>-1023191.1922548258</v>
      </c>
      <c r="F22" s="20">
        <f t="shared" ref="F22:O22" si="9">E22+F18+F20</f>
        <v>-987993.14475738816</v>
      </c>
      <c r="G22" s="20">
        <f t="shared" si="9"/>
        <v>-1667981.4659048317</v>
      </c>
      <c r="H22" s="20">
        <f t="shared" si="9"/>
        <v>-2247356.4475542526</v>
      </c>
      <c r="I22" s="20">
        <f t="shared" si="9"/>
        <v>-3004714.6312189018</v>
      </c>
      <c r="J22" s="20">
        <f t="shared" si="9"/>
        <v>-3124873.6799516142</v>
      </c>
      <c r="K22" s="20">
        <f t="shared" si="9"/>
        <v>-2813087.3354161596</v>
      </c>
      <c r="L22" s="20">
        <f t="shared" si="9"/>
        <v>-2464279.418730787</v>
      </c>
      <c r="M22" s="20">
        <f t="shared" si="9"/>
        <v>-820241.656395211</v>
      </c>
      <c r="N22" s="20">
        <f t="shared" si="9"/>
        <v>782532.9415325881</v>
      </c>
      <c r="O22" s="20">
        <f t="shared" si="9"/>
        <v>1376266.5455905211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-2.5327941612242973E-4</v>
      </c>
      <c r="E24" s="31">
        <f>$D$24</f>
        <v>-2.5327941612242973E-4</v>
      </c>
      <c r="F24" s="31">
        <f t="shared" ref="F24:G24" si="10">$D$24</f>
        <v>-2.5327941612242973E-4</v>
      </c>
      <c r="G24" s="31">
        <f t="shared" si="10"/>
        <v>-2.5327941612242973E-4</v>
      </c>
      <c r="H24" s="31">
        <v>-3.0757768997832966E-3</v>
      </c>
      <c r="I24" s="31">
        <f>$H$24</f>
        <v>-3.0757768997832966E-3</v>
      </c>
      <c r="J24" s="31">
        <f t="shared" ref="J24:O24" si="11">$H$24</f>
        <v>-3.0757768997832966E-3</v>
      </c>
      <c r="K24" s="31">
        <f t="shared" si="11"/>
        <v>-3.0757768997832966E-3</v>
      </c>
      <c r="L24" s="31">
        <f t="shared" si="11"/>
        <v>-3.0757768997832966E-3</v>
      </c>
      <c r="M24" s="31">
        <f t="shared" si="11"/>
        <v>-3.0757768997832966E-3</v>
      </c>
      <c r="N24" s="31">
        <f t="shared" si="11"/>
        <v>-3.0757768997832966E-3</v>
      </c>
      <c r="O24" s="31">
        <f t="shared" si="11"/>
        <v>-3.0757768997832966E-3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-16678.42478796302</v>
      </c>
      <c r="E26" s="20">
        <f t="shared" si="12"/>
        <v>-16297.524083790553</v>
      </c>
      <c r="F26" s="20">
        <f t="shared" si="12"/>
        <v>-14466.688757946351</v>
      </c>
      <c r="G26" s="20">
        <f t="shared" si="12"/>
        <v>-12969.396679136309</v>
      </c>
      <c r="H26" s="20">
        <f t="shared" si="12"/>
        <v>-131991.40638042535</v>
      </c>
      <c r="I26" s="20">
        <f t="shared" si="12"/>
        <v>-112079.19445393115</v>
      </c>
      <c r="J26" s="20">
        <f t="shared" si="12"/>
        <v>-93555.381590628633</v>
      </c>
      <c r="K26" s="20">
        <f t="shared" si="12"/>
        <v>-87507.093480646741</v>
      </c>
      <c r="L26" s="20">
        <f t="shared" si="12"/>
        <v>-91896.00054256538</v>
      </c>
      <c r="M26" s="20">
        <f t="shared" si="12"/>
        <v>-103077.66275131579</v>
      </c>
      <c r="N26" s="20">
        <f t="shared" si="12"/>
        <v>-140209.66435931102</v>
      </c>
      <c r="O26" s="20">
        <f t="shared" si="12"/>
        <v>-187294.2741645037</v>
      </c>
      <c r="P26" s="20">
        <f t="shared" si="8"/>
        <v>-1008022.7120321639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-2111362.702505406</v>
      </c>
      <c r="E28" s="20">
        <f>D28+E18+E20-E26</f>
        <v>-2930366.505603225</v>
      </c>
      <c r="F28" s="20">
        <f t="shared" ref="F28:G28" si="13">E28+F18+F20-F26</f>
        <v>-2880701.7693478409</v>
      </c>
      <c r="G28" s="20">
        <f t="shared" si="13"/>
        <v>-3547720.6938161482</v>
      </c>
      <c r="H28" s="20">
        <f>G28+H18+H20-H26</f>
        <v>-3995104.2690851437</v>
      </c>
      <c r="I28" s="20">
        <f>H28+I18+I20-I26</f>
        <v>-4640383.2582958611</v>
      </c>
      <c r="J28" s="20">
        <f t="shared" ref="J28:O28" si="14">I28+J18+J20-J26</f>
        <v>-4666986.9254379449</v>
      </c>
      <c r="K28" s="20">
        <f t="shared" si="14"/>
        <v>-4267693.4874218432</v>
      </c>
      <c r="L28" s="20">
        <f t="shared" si="14"/>
        <v>-3826989.5701939054</v>
      </c>
      <c r="M28" s="20">
        <f t="shared" si="14"/>
        <v>-2079874.1451070134</v>
      </c>
      <c r="N28" s="20">
        <f t="shared" si="14"/>
        <v>-336889.8828199032</v>
      </c>
      <c r="O28" s="20">
        <f t="shared" si="14"/>
        <v>444137.99540253333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108</v>
      </c>
      <c r="D30" s="61">
        <v>-2.8399999999999814E-3</v>
      </c>
      <c r="E30" s="61">
        <f>$D$30</f>
        <v>-2.8399999999999814E-3</v>
      </c>
      <c r="F30" s="61">
        <f t="shared" ref="F30:G30" si="15">$D$30</f>
        <v>-2.8399999999999814E-3</v>
      </c>
      <c r="G30" s="61">
        <f t="shared" si="15"/>
        <v>-2.8399999999999814E-3</v>
      </c>
      <c r="H30" s="61">
        <v>-3.0999999999999917E-3</v>
      </c>
      <c r="I30" s="61">
        <f>$H$30</f>
        <v>-3.0999999999999917E-3</v>
      </c>
      <c r="J30" s="61">
        <f t="shared" ref="J30:O30" si="16">$H$30</f>
        <v>-3.0999999999999917E-3</v>
      </c>
      <c r="K30" s="61">
        <f t="shared" si="16"/>
        <v>-3.0999999999999917E-3</v>
      </c>
      <c r="L30" s="61">
        <f t="shared" si="16"/>
        <v>-3.0999999999999917E-3</v>
      </c>
      <c r="M30" s="61">
        <f t="shared" si="16"/>
        <v>-3.0999999999999917E-3</v>
      </c>
      <c r="N30" s="61">
        <f t="shared" si="16"/>
        <v>-3.0999999999999917E-3</v>
      </c>
      <c r="O30" s="61">
        <f t="shared" si="16"/>
        <v>-3.0999999999999917E-3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-187013.72232680221</v>
      </c>
      <c r="E32" s="62">
        <f t="shared" si="17"/>
        <v>-182742.71595600856</v>
      </c>
      <c r="F32" s="62">
        <f t="shared" si="17"/>
        <v>-162213.71914687133</v>
      </c>
      <c r="G32" s="62">
        <f t="shared" si="17"/>
        <v>-145424.71367251797</v>
      </c>
      <c r="H32" s="62">
        <f t="shared" si="17"/>
        <v>-133030.8969444909</v>
      </c>
      <c r="I32" s="62">
        <f t="shared" si="17"/>
        <v>-112961.86756317237</v>
      </c>
      <c r="J32" s="62">
        <f t="shared" si="17"/>
        <v>-94292.171500274097</v>
      </c>
      <c r="K32" s="62">
        <f t="shared" si="17"/>
        <v>-88196.250452728418</v>
      </c>
      <c r="L32" s="62">
        <f t="shared" si="17"/>
        <v>-92619.722094285476</v>
      </c>
      <c r="M32" s="62">
        <f t="shared" si="17"/>
        <v>-103889.44482663592</v>
      </c>
      <c r="N32" s="62">
        <f t="shared" si="17"/>
        <v>-141313.87733111795</v>
      </c>
      <c r="O32" s="62">
        <f t="shared" si="17"/>
        <v>-188769.29921375858</v>
      </c>
      <c r="P32" s="20">
        <f t="shared" si="8"/>
        <v>-1632468.4010286641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51056822.475902304</v>
      </c>
      <c r="E34" s="20">
        <v>49954861.305584498</v>
      </c>
      <c r="F34" s="20">
        <v>44658180.527034476</v>
      </c>
      <c r="G34" s="20">
        <v>40326453.876495063</v>
      </c>
      <c r="H34" s="20">
        <v>34238845.786601834</v>
      </c>
      <c r="I34" s="20">
        <v>29496808.551566888</v>
      </c>
      <c r="J34" s="20">
        <v>25085414.646316037</v>
      </c>
      <c r="K34" s="20">
        <v>23645031.853503779</v>
      </c>
      <c r="L34" s="20">
        <v>24690237.719409317</v>
      </c>
      <c r="M34" s="20">
        <v>27353119.107936859</v>
      </c>
      <c r="N34" s="20">
        <v>36196000.797148183</v>
      </c>
      <c r="O34" s="20">
        <v>47409068.120735377</v>
      </c>
      <c r="P34" s="20">
        <f t="shared" si="8"/>
        <v>434110844.76823461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-3.6628547030138543E-3</v>
      </c>
      <c r="E36" s="63">
        <f t="shared" ref="E36:P36" si="18">E32/E34</f>
        <v>-3.6581568075653849E-3</v>
      </c>
      <c r="F36" s="63">
        <f t="shared" si="18"/>
        <v>-3.6323405305030937E-3</v>
      </c>
      <c r="G36" s="63">
        <f t="shared" si="18"/>
        <v>-3.6061865027334117E-3</v>
      </c>
      <c r="H36" s="63">
        <f t="shared" si="18"/>
        <v>-3.8853791326268323E-3</v>
      </c>
      <c r="I36" s="63">
        <f t="shared" si="18"/>
        <v>-3.8296301569605493E-3</v>
      </c>
      <c r="J36" s="63">
        <f t="shared" si="18"/>
        <v>-3.7588444452570187E-3</v>
      </c>
      <c r="K36" s="63">
        <f t="shared" si="18"/>
        <v>-3.7300119111346973E-3</v>
      </c>
      <c r="L36" s="63">
        <f t="shared" si="18"/>
        <v>-3.7512689487584766E-3</v>
      </c>
      <c r="M36" s="63">
        <f t="shared" si="18"/>
        <v>-3.7980840289797541E-3</v>
      </c>
      <c r="N36" s="63">
        <f t="shared" si="18"/>
        <v>-3.9041295783773938E-3</v>
      </c>
      <c r="O36" s="63">
        <f t="shared" si="18"/>
        <v>-3.9817129232117571E-3</v>
      </c>
      <c r="P36" s="63">
        <f t="shared" si="18"/>
        <v>-3.7604874900101031E-3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42736</v>
      </c>
      <c r="E7" s="38">
        <f t="shared" ref="E7:O7" si="0">EDATE(D7,1)</f>
        <v>42767</v>
      </c>
      <c r="F7" s="38">
        <f t="shared" si="0"/>
        <v>42795</v>
      </c>
      <c r="G7" s="38">
        <f t="shared" si="0"/>
        <v>42826</v>
      </c>
      <c r="H7" s="38">
        <f t="shared" si="0"/>
        <v>42856</v>
      </c>
      <c r="I7" s="38">
        <f t="shared" si="0"/>
        <v>42887</v>
      </c>
      <c r="J7" s="38">
        <f t="shared" si="0"/>
        <v>42917</v>
      </c>
      <c r="K7" s="38">
        <f t="shared" si="0"/>
        <v>42948</v>
      </c>
      <c r="L7" s="38">
        <f t="shared" si="0"/>
        <v>42979</v>
      </c>
      <c r="M7" s="38">
        <f t="shared" si="0"/>
        <v>43009</v>
      </c>
      <c r="N7" s="38">
        <f t="shared" si="0"/>
        <v>43040</v>
      </c>
      <c r="O7" s="38">
        <f t="shared" si="0"/>
        <v>43070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771326.84911425004</v>
      </c>
      <c r="E10" s="42">
        <v>773232.95887635089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E12" si="2">D10*D11</f>
        <v>33070431.610919457</v>
      </c>
      <c r="E12" s="20">
        <f t="shared" si="2"/>
        <v>30757597.386389494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>SUM(D12:O12)</f>
        <v>63828028.997308955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94831242.013867304</v>
      </c>
      <c r="E14" s="42">
        <v>86166087.127712339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110</v>
      </c>
      <c r="D15" s="48">
        <v>0.36445</v>
      </c>
      <c r="E15" s="48">
        <f>$D$15</f>
        <v>0.36445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E16" si="3">D14*D15</f>
        <v>34561246.151953936</v>
      </c>
      <c r="E16" s="20">
        <f t="shared" si="3"/>
        <v>31403230.453694761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65964476.605648696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-1490814.5410344787</v>
      </c>
      <c r="E18" s="20">
        <f t="shared" ref="E18" si="4">E12-E16</f>
        <v>-645633.06730526686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ref="P18" si="5">SUM(D18:O18)</f>
        <v>-2136447.6083397456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-1142.5501719466031</v>
      </c>
      <c r="E20" s="50">
        <v>-87.110598821273697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20">
        <f t="shared" ref="P20:P34" si="6">SUM(D20:O20)</f>
        <v>-1229.6607707678768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'JAP-23 Page 16'!O22+D18+D20</f>
        <v>3077050.2881069588</v>
      </c>
      <c r="E22" s="20">
        <f>D22+E18+E20</f>
        <v>2431330.1102028708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f>'JAP-23 Page 16'!O24</f>
        <v>-1.610990147253627E-2</v>
      </c>
      <c r="E24" s="31">
        <f>$D$24</f>
        <v>-1.610990147253627E-2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E26" si="7">D14*D24</f>
        <v>-1527721.9653616443</v>
      </c>
      <c r="E26" s="20">
        <f t="shared" si="7"/>
        <v>-1388127.1739014215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6"/>
        <v>-2915849.1392630655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f>'JAP-23 Page 16'!O28+'JAP-23 Page 18'!D18+'JAP-23 Page 18'!D20-'JAP-23 Page 18'!D26</f>
        <v>-1485759.8106742164</v>
      </c>
      <c r="E28" s="20">
        <f>D28+E18+E20-E26</f>
        <v>-743352.81467688316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110</v>
      </c>
      <c r="D30" s="31">
        <v>5.9999999999998943E-4</v>
      </c>
      <c r="E30" s="31">
        <f>$D$30</f>
        <v>5.9999999999998943E-4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22">
        <f t="shared" ref="D32:E32" si="8">D30*D14</f>
        <v>56898.745208319378</v>
      </c>
      <c r="E32" s="22">
        <f t="shared" si="8"/>
        <v>51699.65227662649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0">
        <f t="shared" si="6"/>
        <v>108598.39748494586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97702780.909482613</v>
      </c>
      <c r="E34" s="20">
        <v>89519321.983449012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6"/>
        <v>187222102.89293164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5.8236566737065142E-4</v>
      </c>
      <c r="E36" s="63">
        <f t="shared" ref="E36:P36" si="9">E32/E34</f>
        <v>5.7752506532818802E-4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 t="shared" si="9"/>
        <v>5.8005115745896193E-4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E38" si="10">D30*68</f>
        <v>4.0799999999999281E-2</v>
      </c>
      <c r="E38" s="25">
        <f t="shared" si="10"/>
        <v>4.0799999999999281E-2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42736</v>
      </c>
      <c r="E7" s="38">
        <f t="shared" ref="E7:O7" si="0">EDATE(D7,1)</f>
        <v>42767</v>
      </c>
      <c r="F7" s="38">
        <f t="shared" si="0"/>
        <v>42795</v>
      </c>
      <c r="G7" s="38">
        <f t="shared" si="0"/>
        <v>42826</v>
      </c>
      <c r="H7" s="38">
        <f t="shared" si="0"/>
        <v>42856</v>
      </c>
      <c r="I7" s="38">
        <f t="shared" si="0"/>
        <v>42887</v>
      </c>
      <c r="J7" s="38">
        <f t="shared" si="0"/>
        <v>42917</v>
      </c>
      <c r="K7" s="38">
        <f t="shared" si="0"/>
        <v>42948</v>
      </c>
      <c r="L7" s="38">
        <f t="shared" si="0"/>
        <v>42979</v>
      </c>
      <c r="M7" s="38">
        <f t="shared" si="0"/>
        <v>43009</v>
      </c>
      <c r="N7" s="38">
        <f t="shared" si="0"/>
        <v>43040</v>
      </c>
      <c r="O7" s="38">
        <f t="shared" si="0"/>
        <v>43070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60846.797788329655</v>
      </c>
      <c r="E10" s="42">
        <v>60957.43766084488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E12" si="2">D10*D11</f>
        <v>11141765.90377068</v>
      </c>
      <c r="E12" s="20">
        <f t="shared" si="2"/>
        <v>10482653.942689938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>SUM(D12:O12)</f>
        <v>21624419.846460618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65927280.368146941</v>
      </c>
      <c r="E14" s="42">
        <v>64461078.262454487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110</v>
      </c>
      <c r="D15" s="48">
        <v>0.17297999999999999</v>
      </c>
      <c r="E15" s="48">
        <f>$D$15</f>
        <v>0.17297999999999999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E16" si="3">D14*D15</f>
        <v>11404100.958082058</v>
      </c>
      <c r="E16" s="20">
        <f t="shared" si="3"/>
        <v>11150477.317839377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22554578.275921434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-262335.05431137793</v>
      </c>
      <c r="E18" s="20">
        <f t="shared" ref="E18" si="4">E12-E16</f>
        <v>-667823.37514943816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ref="P18" si="5">SUM(D18:O18)</f>
        <v>-930158.42946081609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1755.375420278823</v>
      </c>
      <c r="E20" s="50">
        <v>1038.8683303002833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20">
        <f t="shared" ref="P20:P34" si="6">SUM(D20:O20)</f>
        <v>2794.2437505791063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'JAP-23 Page 17'!O22+D18+D20</f>
        <v>1115686.866699422</v>
      </c>
      <c r="E22" s="20">
        <f>D22+E18+E20</f>
        <v>448902.35988028412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f>'JAP-23 Page 17'!O24</f>
        <v>-3.0757768997832966E-3</v>
      </c>
      <c r="E24" s="31">
        <f>$D$24</f>
        <v>-3.0757768997832966E-3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E26" si="7">D14*D24</f>
        <v>-202777.6060218832</v>
      </c>
      <c r="E26" s="20">
        <f t="shared" si="7"/>
        <v>-198267.89545478072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6"/>
        <v>-401045.50147666392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f>'JAP-23 Page 17'!O28+'JAP-23 Page 19'!D18+'JAP-23 Page 19'!D20-'JAP-23 Page 19'!D26</f>
        <v>386335.92253331741</v>
      </c>
      <c r="E28" s="20">
        <f>D28+E18+E20-E26</f>
        <v>-82180.688831039763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110</v>
      </c>
      <c r="D30" s="31">
        <v>-3.0999999999999917E-3</v>
      </c>
      <c r="E30" s="31">
        <f>$D$30</f>
        <v>-3.0999999999999917E-3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22">
        <f t="shared" ref="D32:E32" si="8">D30*D14</f>
        <v>-204374.56914125496</v>
      </c>
      <c r="E32" s="22">
        <f t="shared" si="8"/>
        <v>-199829.34261360837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0">
        <f t="shared" si="6"/>
        <v>-404203.91175486334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51140756.614766628</v>
      </c>
      <c r="E34" s="20">
        <v>50066781.73405654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6"/>
        <v>101207538.34882316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-3.9963149290255682E-3</v>
      </c>
      <c r="E36" s="63">
        <f t="shared" ref="E36:P36" si="9">E32/E34</f>
        <v>-3.9912559923475166E-3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 t="shared" si="9"/>
        <v>-3.993812302416932E-3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3AB92-D2C7-4CD9-A18E-395E99BD626F}"/>
</file>

<file path=customXml/itemProps2.xml><?xml version="1.0" encoding="utf-8"?>
<ds:datastoreItem xmlns:ds="http://schemas.openxmlformats.org/officeDocument/2006/customXml" ds:itemID="{BF1D3184-6E62-4D93-B724-CF08076E779C}"/>
</file>

<file path=customXml/itemProps3.xml><?xml version="1.0" encoding="utf-8"?>
<ds:datastoreItem xmlns:ds="http://schemas.openxmlformats.org/officeDocument/2006/customXml" ds:itemID="{8851808D-434D-44B6-A204-FC8AA9F52690}"/>
</file>

<file path=customXml/itemProps4.xml><?xml version="1.0" encoding="utf-8"?>
<ds:datastoreItem xmlns:ds="http://schemas.openxmlformats.org/officeDocument/2006/customXml" ds:itemID="{82235C48-790E-4C0D-84E0-630596FEF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JAP-15</vt:lpstr>
      <vt:lpstr>JAP-19 Page 1</vt:lpstr>
      <vt:lpstr>JAP-23 Page 1</vt:lpstr>
      <vt:lpstr>JAP-23 Page 2</vt:lpstr>
      <vt:lpstr>JAP-23 Page 3</vt:lpstr>
      <vt:lpstr>JAP-23 Page 6</vt:lpstr>
      <vt:lpstr>JAP-23 Page 7</vt:lpstr>
      <vt:lpstr>JAP-23 Page 8</vt:lpstr>
      <vt:lpstr>JAP-23 Page 11</vt:lpstr>
      <vt:lpstr>JAP-23 Page 12</vt:lpstr>
      <vt:lpstr>JAP-23 Page 13</vt:lpstr>
      <vt:lpstr>JAP-23 Page 16</vt:lpstr>
      <vt:lpstr>JAP-23 Page 17</vt:lpstr>
      <vt:lpstr>JAP-23 Page 18</vt:lpstr>
      <vt:lpstr>JAP-23 Page 19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dcterms:created xsi:type="dcterms:W3CDTF">2013-05-21T16:57:00Z</dcterms:created>
  <dcterms:modified xsi:type="dcterms:W3CDTF">2013-05-21T18:34:56Z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