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3.bin" ContentType="application/vnd.openxmlformats-officedocument.spreadsheetml.customProperty"/>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ustomProperty10.bin" ContentType="application/vnd.openxmlformats-officedocument.spreadsheetml.customProperty"/>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ustomProperty11.bin" ContentType="application/vnd.openxmlformats-officedocument.spreadsheetml.customProperty"/>
  <Override PartName="/xl/customProperty12.bin" ContentType="application/vnd.openxmlformats-officedocument.spreadsheetml.customProperty"/>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ustomProperty13.bin" ContentType="application/vnd.openxmlformats-officedocument.spreadsheetml.customProperty"/>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ustomProperty14.bin" ContentType="application/vnd.openxmlformats-officedocument.spreadsheetml.customProperty"/>
  <Override PartName="/xl/drawings/drawing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ustomProperty15.bin" ContentType="application/vnd.openxmlformats-officedocument.spreadsheetml.customProperty"/>
  <Override PartName="/xl/drawings/drawing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ustomProperty16.bin" ContentType="application/vnd.openxmlformats-officedocument.spreadsheetml.customProperty"/>
  <Override PartName="/xl/customProperty17.bin" ContentType="application/vnd.openxmlformats-officedocument.spreadsheetml.customProperty"/>
  <Override PartName="/xl/drawings/drawing1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ustomProperty18.bin" ContentType="application/vnd.openxmlformats-officedocument.spreadsheetml.customProperty"/>
  <Override PartName="/xl/drawings/drawing11.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tdpt2\RPL\GrpRevnu\PUBLIC\# 2022 GRC\Original Filing\RevReq-COS-Rate Years WP\"/>
    </mc:Choice>
  </mc:AlternateContent>
  <bookViews>
    <workbookView xWindow="0" yWindow="0" windowWidth="27330" windowHeight="11670" tabRatio="931"/>
  </bookViews>
  <sheets>
    <sheet name="Table of Contents" sheetId="65" r:id="rId1"/>
    <sheet name="BDJ-8 E&amp;G Low Income Analysis" sheetId="62" r:id="rId2"/>
    <sheet name="BDJ-8 E&amp;G Conservation Savings" sheetId="53" r:id="rId3"/>
    <sheet name="SCH142 Annual Filings -&gt;" sheetId="51" r:id="rId4"/>
    <sheet name="BDJ-8 E&amp;G SCH142 Amort Rates" sheetId="63" r:id="rId5"/>
    <sheet name="BDJ-8 E&amp;G Rate Change (Cap%)" sheetId="46" r:id="rId6"/>
    <sheet name="BDJ-8 E Deferrals (Rate Cap)" sheetId="47" r:id="rId7"/>
    <sheet name="BDJ-8 G Deferrals (Rate Cap) " sheetId="48" r:id="rId8"/>
    <sheet name="BDJ-8 E SCH142 Rev Rate Impact" sheetId="49" r:id="rId9"/>
    <sheet name="BDJ-8 G SCH142 Rev Rate Impact" sheetId="50" r:id="rId10"/>
    <sheet name="Decoupling Revenue Stability -&gt;" sheetId="52" r:id="rId11"/>
    <sheet name="BDJ-8 E Revenue Stability" sheetId="42" r:id="rId12"/>
    <sheet name="BDJ-8 E SCH142 Per Customer " sheetId="43" r:id="rId13"/>
    <sheet name="BDJ-8 G Revenue Stability" sheetId="44" r:id="rId14"/>
    <sheet name="BDJ-8 G SCH142 Per Customer " sheetId="45" r:id="rId15"/>
    <sheet name="Weather Normalized Analysis -&gt;" sheetId="54" r:id="rId16"/>
    <sheet name="BDJ-8 E Weather Normalized" sheetId="55" r:id="rId17"/>
    <sheet name="BDJ-8 G Weather Normalized" sheetId="56" r:id="rId18"/>
    <sheet name="Decoupling Groupings Analysis-&gt;" sheetId="57" r:id="rId19"/>
    <sheet name="BDJ-8 E Deferral Group" sheetId="58" r:id="rId20"/>
    <sheet name="BDJ-8 G Deferral Group" sheetId="59" r:id="rId21"/>
    <sheet name="Acerno_Cache_XXXXX" sheetId="36" state="veryHidden" r:id="rId22"/>
  </sheets>
  <externalReferences>
    <externalReference r:id="rId23"/>
  </externalReferences>
  <definedNames>
    <definedName name="_Order1">255</definedName>
    <definedName name="_Order2">255</definedName>
    <definedName name="_Regression_Int">1</definedName>
    <definedName name="AccessDatabase">"I:\COMTREL\FINICLE\TradeSummary.mdb"</definedName>
    <definedName name="AS2DocOpenMode">"AS2DocumentEdit"</definedName>
    <definedName name="CBWorkbookPriority">-2060790043</definedName>
    <definedName name="HTML_CodePage">1252</definedName>
    <definedName name="HTML_Control" localSheetId="0">{"'Sheet1'!$A$1:$J$121"}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_xlnm.Print_Area" localSheetId="19">'BDJ-8 E Deferral Group'!$A$1:$W$55</definedName>
    <definedName name="_xlnm.Print_Area" localSheetId="6">'BDJ-8 E Deferrals (Rate Cap)'!$A$1:$AF$33</definedName>
    <definedName name="_xlnm.Print_Area" localSheetId="11">'BDJ-8 E Revenue Stability'!$A$1:$T$32</definedName>
    <definedName name="_xlnm.Print_Area" localSheetId="12">'BDJ-8 E SCH142 Per Customer '!$A$1:$AC$42</definedName>
    <definedName name="_xlnm.Print_Area" localSheetId="1">'BDJ-8 E&amp;G Low Income Analysis'!$A$1:$P$77</definedName>
    <definedName name="_xlnm.Print_Area" localSheetId="4">'BDJ-8 E&amp;G SCH142 Amort Rates'!$A$1:$P$71</definedName>
    <definedName name="_xlnm.Print_Area" localSheetId="20">'BDJ-8 G Deferral Group'!$A$1:$W$26</definedName>
    <definedName name="_xlnm.Print_Titles" localSheetId="6">'BDJ-8 E Deferrals (Rate Cap)'!$A:$A</definedName>
    <definedName name="_xlnm.Print_Titles" localSheetId="12">'BDJ-8 E SCH142 Per Customer '!$A:$A</definedName>
    <definedName name="SAPBEXhrIndnt">"Wide"</definedName>
    <definedName name="SAPsysID">"708C5W7SBKP804JT78WJ0JNKI"</definedName>
    <definedName name="SAPwbID">"ARS"</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5" l="1"/>
  <c r="A2" i="65"/>
  <c r="A3" i="59" l="1"/>
  <c r="A2" i="59"/>
  <c r="A1" i="59"/>
  <c r="A2" i="58" l="1"/>
  <c r="A3" i="58"/>
  <c r="A1" i="58"/>
  <c r="A3" i="56" l="1"/>
  <c r="A2" i="56"/>
  <c r="A1" i="56"/>
  <c r="A2" i="55"/>
  <c r="A3" i="55"/>
  <c r="A1" i="55"/>
  <c r="A3" i="45"/>
  <c r="A2" i="45"/>
  <c r="A1" i="45"/>
  <c r="A3" i="44"/>
  <c r="A2" i="44"/>
  <c r="A1" i="44"/>
  <c r="A2" i="43"/>
  <c r="A3" i="43"/>
  <c r="A1" i="43"/>
  <c r="A2" i="42"/>
  <c r="A3" i="42"/>
  <c r="A1" i="42"/>
  <c r="A2" i="50"/>
  <c r="A3" i="50"/>
  <c r="A1" i="50"/>
  <c r="A2" i="49"/>
  <c r="A3" i="49"/>
  <c r="A1" i="49"/>
  <c r="Q2" i="47"/>
  <c r="Q3" i="47"/>
  <c r="Q4" i="47"/>
  <c r="Q1" i="47"/>
  <c r="A2" i="48"/>
  <c r="A3" i="48"/>
  <c r="A1" i="48"/>
  <c r="A3" i="47"/>
  <c r="A2" i="47"/>
  <c r="A1" i="47"/>
  <c r="A3" i="46"/>
  <c r="A2" i="46"/>
  <c r="A1" i="46"/>
  <c r="A3" i="63"/>
  <c r="A3" i="53"/>
  <c r="A2" i="63"/>
  <c r="A1" i="63"/>
  <c r="A2" i="53"/>
  <c r="A1" i="53"/>
  <c r="C33" i="63"/>
  <c r="B33" i="63"/>
  <c r="D27" i="63"/>
  <c r="E27" i="63"/>
  <c r="B27" i="63"/>
  <c r="F20" i="63"/>
  <c r="G20" i="63" s="1"/>
  <c r="H20" i="63" s="1"/>
  <c r="B21" i="63"/>
  <c r="F19" i="63"/>
  <c r="G19" i="63" s="1"/>
  <c r="D33" i="63"/>
  <c r="F25" i="63"/>
  <c r="G25" i="63" s="1"/>
  <c r="F26" i="63"/>
  <c r="G26" i="63" s="1"/>
  <c r="H26" i="63" s="1"/>
  <c r="F32" i="63"/>
  <c r="D21" i="63" l="1"/>
  <c r="C21" i="63"/>
  <c r="C27" i="63"/>
  <c r="E33" i="63"/>
  <c r="F31" i="63"/>
  <c r="G31" i="63" s="1"/>
  <c r="E21" i="63"/>
  <c r="F27" i="63"/>
  <c r="F21" i="63"/>
  <c r="H19" i="63"/>
  <c r="H21" i="63" s="1"/>
  <c r="G21" i="63"/>
  <c r="H25" i="63"/>
  <c r="H27" i="63" s="1"/>
  <c r="G27" i="63"/>
  <c r="F33" i="63"/>
  <c r="G32" i="63"/>
  <c r="H32" i="63" s="1"/>
  <c r="H31" i="63"/>
  <c r="H33" i="63" l="1"/>
  <c r="G33" i="63"/>
  <c r="F49" i="63" l="1"/>
  <c r="G49" i="63" s="1"/>
  <c r="H49" i="63" s="1"/>
  <c r="F44" i="63"/>
  <c r="G44" i="63" s="1"/>
  <c r="H44" i="63" s="1"/>
  <c r="F43" i="63"/>
  <c r="G43" i="63" s="1"/>
  <c r="H43" i="63" s="1"/>
  <c r="F37" i="63"/>
  <c r="G37" i="63" s="1"/>
  <c r="H37" i="63" s="1"/>
  <c r="F50" i="63"/>
  <c r="G50" i="63" s="1"/>
  <c r="H50" i="63" s="1"/>
  <c r="F38" i="63"/>
  <c r="G38" i="63" s="1"/>
  <c r="H38" i="63" s="1"/>
  <c r="D35" i="63" l="1"/>
  <c r="C36" i="63" l="1"/>
  <c r="C35" i="63"/>
  <c r="B36" i="63" l="1"/>
  <c r="H51" i="63"/>
  <c r="G51" i="63"/>
  <c r="F51" i="63"/>
  <c r="E51" i="63"/>
  <c r="D51" i="63"/>
  <c r="C51" i="63"/>
  <c r="B51" i="63"/>
  <c r="C45" i="63"/>
  <c r="D45" i="63"/>
  <c r="E45" i="63"/>
  <c r="F45" i="63"/>
  <c r="G45" i="63"/>
  <c r="H45" i="63"/>
  <c r="B45" i="63"/>
  <c r="H57" i="63"/>
  <c r="G57" i="63"/>
  <c r="F57" i="63"/>
  <c r="E57" i="63"/>
  <c r="D57" i="63"/>
  <c r="C57" i="63"/>
  <c r="B35" i="63"/>
  <c r="B57" i="63" l="1"/>
  <c r="H39" i="63"/>
  <c r="G39" i="63"/>
  <c r="F39" i="63"/>
  <c r="E39" i="63"/>
  <c r="D39" i="63"/>
  <c r="C39" i="63"/>
  <c r="B39" i="63"/>
  <c r="E64" i="63" l="1"/>
  <c r="F64" i="63" s="1"/>
  <c r="E63" i="63"/>
  <c r="F63" i="63" s="1"/>
  <c r="H65" i="63" l="1"/>
  <c r="G65" i="63"/>
  <c r="D65" i="63"/>
  <c r="C65" i="63"/>
  <c r="B65" i="63"/>
  <c r="F14" i="63"/>
  <c r="G14" i="63" s="1"/>
  <c r="H14" i="63" s="1"/>
  <c r="F13" i="63"/>
  <c r="G13" i="63" s="1"/>
  <c r="H13" i="63" s="1"/>
  <c r="C15" i="63" l="1"/>
  <c r="C59" i="63" s="1"/>
  <c r="G15" i="63"/>
  <c r="G59" i="63" s="1"/>
  <c r="B15" i="63"/>
  <c r="B59" i="63" s="1"/>
  <c r="E15" i="63"/>
  <c r="E59" i="63" s="1"/>
  <c r="F15" i="63"/>
  <c r="F59" i="63" s="1"/>
  <c r="H15" i="63"/>
  <c r="H59" i="63" s="1"/>
  <c r="D15" i="63"/>
  <c r="D59" i="63" s="1"/>
  <c r="E62" i="63"/>
  <c r="E65" i="63" s="1"/>
  <c r="F62" i="63" l="1"/>
  <c r="F65" i="63" s="1"/>
  <c r="H43" i="62" l="1"/>
  <c r="K38" i="62"/>
  <c r="I38" i="62"/>
  <c r="H38" i="62"/>
  <c r="I37" i="62"/>
  <c r="K47" i="62"/>
  <c r="J47" i="62"/>
  <c r="I47" i="62"/>
  <c r="H37" i="62"/>
  <c r="J43" i="62"/>
  <c r="O43" i="62" s="1"/>
  <c r="O34" i="62"/>
  <c r="M34" i="62"/>
  <c r="I14" i="62"/>
  <c r="K14" i="62"/>
  <c r="J14" i="62"/>
  <c r="I24" i="62"/>
  <c r="H24" i="62"/>
  <c r="K20" i="62"/>
  <c r="P20" i="62" s="1"/>
  <c r="J20" i="62"/>
  <c r="O20" i="62" s="1"/>
  <c r="I20" i="62"/>
  <c r="N20" i="62" s="1"/>
  <c r="O11" i="62"/>
  <c r="M11" i="62"/>
  <c r="A8" i="62"/>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O14" i="62" l="1"/>
  <c r="M37" i="62"/>
  <c r="I48" i="62"/>
  <c r="H48" i="62"/>
  <c r="N11" i="62"/>
  <c r="N34" i="62"/>
  <c r="N47" i="62" s="1"/>
  <c r="J37" i="62"/>
  <c r="N38" i="62"/>
  <c r="H15" i="62"/>
  <c r="M15" i="62" s="1"/>
  <c r="N37" i="62"/>
  <c r="C44" i="62"/>
  <c r="N48" i="62"/>
  <c r="P14" i="62"/>
  <c r="I15" i="62"/>
  <c r="N15" i="62" s="1"/>
  <c r="N21" i="62" s="1"/>
  <c r="J24" i="62"/>
  <c r="O24" i="62" s="1"/>
  <c r="O37" i="62"/>
  <c r="D44" i="62"/>
  <c r="H47" i="62"/>
  <c r="M47" i="62" s="1"/>
  <c r="N14" i="62"/>
  <c r="O47" i="62"/>
  <c r="M43" i="62"/>
  <c r="H44" i="62"/>
  <c r="F44" i="62"/>
  <c r="K43" i="62"/>
  <c r="P43" i="62" s="1"/>
  <c r="P38" i="62"/>
  <c r="H20" i="62"/>
  <c r="C21" i="62"/>
  <c r="M24" i="62"/>
  <c r="K25" i="62"/>
  <c r="N24" i="62"/>
  <c r="J15" i="62"/>
  <c r="K37" i="62"/>
  <c r="P37" i="62" s="1"/>
  <c r="P11" i="62"/>
  <c r="D21" i="62"/>
  <c r="I25" i="62"/>
  <c r="P34" i="62"/>
  <c r="J38" i="62"/>
  <c r="H14" i="62"/>
  <c r="M14" i="62" s="1"/>
  <c r="K15" i="62"/>
  <c r="E21" i="62"/>
  <c r="K24" i="62"/>
  <c r="M38" i="62"/>
  <c r="E44" i="62"/>
  <c r="H25" i="62"/>
  <c r="F21" i="62"/>
  <c r="K7" i="48"/>
  <c r="Y7" i="47"/>
  <c r="Z15" i="47" l="1"/>
  <c r="AE15" i="47"/>
  <c r="Z22" i="47"/>
  <c r="Z24" i="47" s="1"/>
  <c r="Z26" i="47" s="1"/>
  <c r="Z28" i="47" s="1"/>
  <c r="AE22" i="47"/>
  <c r="K44" i="62"/>
  <c r="M15" i="48"/>
  <c r="AA22" i="47"/>
  <c r="AA15" i="47"/>
  <c r="AA24" i="47" s="1"/>
  <c r="AA26" i="47" s="1"/>
  <c r="Y15" i="47"/>
  <c r="Y22" i="47"/>
  <c r="I43" i="62"/>
  <c r="K48" i="62"/>
  <c r="I21" i="62"/>
  <c r="M25" i="62"/>
  <c r="M44" i="62"/>
  <c r="O38" i="62"/>
  <c r="J44" i="62"/>
  <c r="M48" i="62"/>
  <c r="P47" i="62"/>
  <c r="J21" i="62"/>
  <c r="O15" i="62"/>
  <c r="P44" i="62"/>
  <c r="J25" i="62"/>
  <c r="P25" i="62"/>
  <c r="J48" i="62"/>
  <c r="P24" i="62"/>
  <c r="K21" i="62"/>
  <c r="P15" i="62"/>
  <c r="N25" i="62"/>
  <c r="M20" i="62"/>
  <c r="M21" i="62" s="1"/>
  <c r="H21" i="62"/>
  <c r="AC15" i="47"/>
  <c r="AC22" i="47"/>
  <c r="K15" i="48"/>
  <c r="K17" i="48" s="1"/>
  <c r="K19" i="48" s="1"/>
  <c r="AD15" i="47"/>
  <c r="AD22" i="47"/>
  <c r="L15" i="48"/>
  <c r="L17" i="48" s="1"/>
  <c r="M17" i="48"/>
  <c r="M19" i="48" s="1"/>
  <c r="AE24" i="47" l="1"/>
  <c r="L19" i="48"/>
  <c r="M20" i="48" s="1"/>
  <c r="AD24" i="47"/>
  <c r="AD26" i="47" s="1"/>
  <c r="Y24" i="47"/>
  <c r="Y26" i="47" s="1"/>
  <c r="Y28" i="47" s="1"/>
  <c r="N43" i="62"/>
  <c r="N44" i="62" s="1"/>
  <c r="I44" i="62"/>
  <c r="P48" i="62"/>
  <c r="O21" i="62"/>
  <c r="O48" i="62"/>
  <c r="O44" i="62"/>
  <c r="O25" i="62"/>
  <c r="P21" i="62"/>
  <c r="AC24" i="47"/>
  <c r="AC26" i="47" s="1"/>
  <c r="AD28" i="47" l="1"/>
  <c r="AE26" i="47"/>
  <c r="AE28" i="47" s="1"/>
  <c r="AF29" i="47" l="1"/>
  <c r="P18" i="59" l="1"/>
  <c r="Q17" i="59"/>
  <c r="P17" i="59"/>
  <c r="Q16" i="59"/>
  <c r="P16" i="59"/>
  <c r="I19" i="59"/>
  <c r="Q15" i="59"/>
  <c r="Q11" i="59"/>
  <c r="K21" i="59"/>
  <c r="J21" i="59"/>
  <c r="E21" i="59"/>
  <c r="D21" i="59"/>
  <c r="O11" i="59" l="1"/>
  <c r="O18" i="59"/>
  <c r="O9" i="59"/>
  <c r="P15" i="59"/>
  <c r="O16" i="59"/>
  <c r="O15" i="59"/>
  <c r="N18" i="59"/>
  <c r="L11" i="59"/>
  <c r="C22" i="59"/>
  <c r="I22" i="59"/>
  <c r="L16" i="59"/>
  <c r="N11" i="59"/>
  <c r="F17" i="59"/>
  <c r="Q18" i="59"/>
  <c r="L9" i="59"/>
  <c r="P9" i="59"/>
  <c r="K22" i="59"/>
  <c r="P11" i="59"/>
  <c r="K19" i="59"/>
  <c r="L18" i="59"/>
  <c r="N16" i="59"/>
  <c r="D22" i="59"/>
  <c r="J22" i="59"/>
  <c r="C12" i="59"/>
  <c r="J19" i="59"/>
  <c r="L17" i="59"/>
  <c r="B12" i="59"/>
  <c r="E22" i="59"/>
  <c r="H12" i="59"/>
  <c r="O17" i="59"/>
  <c r="I21" i="59"/>
  <c r="F10" i="59"/>
  <c r="L10" i="59"/>
  <c r="N10" i="59"/>
  <c r="B19" i="59"/>
  <c r="H19" i="59"/>
  <c r="N19" i="59" s="1"/>
  <c r="N15" i="59"/>
  <c r="H21" i="59"/>
  <c r="B22" i="59"/>
  <c r="Q9" i="59"/>
  <c r="O10" i="59"/>
  <c r="F11" i="59"/>
  <c r="D12" i="59"/>
  <c r="I12" i="59"/>
  <c r="I23" i="59" s="1"/>
  <c r="N17" i="59"/>
  <c r="F18" i="59"/>
  <c r="D19" i="59"/>
  <c r="C21" i="59"/>
  <c r="F9" i="59"/>
  <c r="F16" i="59"/>
  <c r="C19" i="59"/>
  <c r="O19" i="59" s="1"/>
  <c r="B21" i="59"/>
  <c r="H22" i="59"/>
  <c r="N9" i="59"/>
  <c r="P10" i="59"/>
  <c r="E12" i="59"/>
  <c r="J12" i="59"/>
  <c r="F15" i="59"/>
  <c r="E19" i="59"/>
  <c r="Q10" i="59"/>
  <c r="K12" i="59"/>
  <c r="L15" i="59"/>
  <c r="R15" i="59" s="1"/>
  <c r="R18" i="59" l="1"/>
  <c r="R16" i="59"/>
  <c r="R11" i="59"/>
  <c r="K23" i="59"/>
  <c r="R9" i="59"/>
  <c r="N12" i="59"/>
  <c r="L22" i="59"/>
  <c r="F19" i="59"/>
  <c r="H23" i="59"/>
  <c r="F22" i="59"/>
  <c r="B23" i="59"/>
  <c r="L12" i="59"/>
  <c r="J23" i="59"/>
  <c r="P19" i="59"/>
  <c r="R17" i="59"/>
  <c r="O12" i="59"/>
  <c r="Q19" i="59"/>
  <c r="R10" i="59"/>
  <c r="D23" i="59"/>
  <c r="P12" i="59"/>
  <c r="L19" i="59"/>
  <c r="F21" i="59"/>
  <c r="F12" i="59"/>
  <c r="L21" i="59"/>
  <c r="C23" i="59"/>
  <c r="E23" i="59"/>
  <c r="Q12" i="59"/>
  <c r="R19" i="59" l="1"/>
  <c r="F23" i="59"/>
  <c r="R12" i="59"/>
  <c r="L23" i="59"/>
  <c r="D48" i="58"/>
  <c r="C48" i="58"/>
  <c r="B48" i="58"/>
  <c r="O36" i="58"/>
  <c r="O34" i="58"/>
  <c r="C24" i="58"/>
  <c r="W36" i="58"/>
  <c r="V36" i="58"/>
  <c r="U36" i="58"/>
  <c r="T36" i="58"/>
  <c r="Q15" i="58"/>
  <c r="W35" i="58"/>
  <c r="V35" i="58"/>
  <c r="U35" i="58"/>
  <c r="T35" i="58"/>
  <c r="W34" i="58"/>
  <c r="V34" i="58"/>
  <c r="U34" i="58"/>
  <c r="T34" i="58"/>
  <c r="Q12" i="58"/>
  <c r="W29" i="58"/>
  <c r="V29" i="58"/>
  <c r="U29" i="58"/>
  <c r="T29" i="58"/>
  <c r="W28" i="58"/>
  <c r="V28" i="58"/>
  <c r="U28" i="58"/>
  <c r="T28" i="58"/>
  <c r="O28" i="58"/>
  <c r="N36" i="58" l="1"/>
  <c r="O32" i="58"/>
  <c r="O30" i="58"/>
  <c r="N34" i="58"/>
  <c r="P14" i="58"/>
  <c r="Q30" i="58"/>
  <c r="Q31" i="58"/>
  <c r="Q32" i="58"/>
  <c r="P13" i="58"/>
  <c r="P15" i="58"/>
  <c r="L32" i="58"/>
  <c r="Q34" i="58"/>
  <c r="O15" i="58"/>
  <c r="D50" i="58"/>
  <c r="Q35" i="58"/>
  <c r="Q36" i="58"/>
  <c r="Q11" i="58"/>
  <c r="L36" i="58"/>
  <c r="P12" i="58"/>
  <c r="O14" i="58"/>
  <c r="N30" i="58"/>
  <c r="F12" i="58"/>
  <c r="N12" i="58"/>
  <c r="P31" i="58"/>
  <c r="Q33" i="58"/>
  <c r="C51" i="58"/>
  <c r="O12" i="58"/>
  <c r="N10" i="58"/>
  <c r="F19" i="58"/>
  <c r="F20" i="58"/>
  <c r="F21" i="58"/>
  <c r="F22" i="58"/>
  <c r="F23" i="58"/>
  <c r="B37" i="58"/>
  <c r="P33" i="58"/>
  <c r="P35" i="58"/>
  <c r="O31" i="58"/>
  <c r="N32" i="58"/>
  <c r="K16" i="58"/>
  <c r="D51" i="58"/>
  <c r="J51" i="58"/>
  <c r="F13" i="58"/>
  <c r="L13" i="58"/>
  <c r="N13" i="58"/>
  <c r="Q14" i="58"/>
  <c r="O13" i="58"/>
  <c r="J50" i="58"/>
  <c r="F33" i="58"/>
  <c r="N33" i="58"/>
  <c r="F35" i="58"/>
  <c r="N35" i="58"/>
  <c r="P30" i="58"/>
  <c r="P34" i="58"/>
  <c r="Q13" i="58"/>
  <c r="E16" i="58"/>
  <c r="F10" i="58"/>
  <c r="B16" i="58"/>
  <c r="L14" i="58"/>
  <c r="D24" i="58"/>
  <c r="D37" i="58"/>
  <c r="L30" i="58"/>
  <c r="P32" i="58"/>
  <c r="O33" i="58"/>
  <c r="L34" i="58"/>
  <c r="O35" i="58"/>
  <c r="P36" i="58"/>
  <c r="E48" i="58"/>
  <c r="Q10" i="58"/>
  <c r="C50" i="58"/>
  <c r="I50" i="58"/>
  <c r="N11" i="58"/>
  <c r="O11" i="58"/>
  <c r="F15" i="58"/>
  <c r="L15" i="58"/>
  <c r="N15" i="58"/>
  <c r="E24" i="58"/>
  <c r="O29" i="58"/>
  <c r="F31" i="58"/>
  <c r="N31" i="58"/>
  <c r="F40" i="58"/>
  <c r="F41" i="58"/>
  <c r="F42" i="58"/>
  <c r="F43" i="58"/>
  <c r="F44" i="58"/>
  <c r="F45" i="58"/>
  <c r="F46" i="58"/>
  <c r="F47" i="58"/>
  <c r="E50" i="58"/>
  <c r="N28" i="58"/>
  <c r="H37" i="58"/>
  <c r="N29" i="58"/>
  <c r="L33" i="58"/>
  <c r="R33" i="58" s="1"/>
  <c r="L35" i="58"/>
  <c r="C37" i="58"/>
  <c r="F39" i="58"/>
  <c r="E51" i="58"/>
  <c r="C16" i="58"/>
  <c r="I16" i="58"/>
  <c r="F32" i="58"/>
  <c r="F34" i="58"/>
  <c r="F36" i="58"/>
  <c r="B50" i="58"/>
  <c r="H50" i="58"/>
  <c r="H51" i="58"/>
  <c r="O10" i="58"/>
  <c r="L11" i="58"/>
  <c r="N14" i="58"/>
  <c r="D16" i="58"/>
  <c r="J16" i="58"/>
  <c r="B24" i="58"/>
  <c r="F28" i="58"/>
  <c r="K50" i="58"/>
  <c r="F29" i="58"/>
  <c r="Q29" i="58"/>
  <c r="E37" i="58"/>
  <c r="L10" i="58"/>
  <c r="L12" i="58"/>
  <c r="F14" i="58"/>
  <c r="H16" i="58"/>
  <c r="F18" i="58"/>
  <c r="L31" i="58"/>
  <c r="F11" i="58"/>
  <c r="R11" i="58" s="1"/>
  <c r="P11" i="58"/>
  <c r="F30" i="58"/>
  <c r="B51" i="58"/>
  <c r="P10" i="58"/>
  <c r="P29" i="58"/>
  <c r="R15" i="58" l="1"/>
  <c r="R30" i="58"/>
  <c r="H52" i="58"/>
  <c r="R32" i="58"/>
  <c r="E52" i="58"/>
  <c r="R13" i="58"/>
  <c r="D52" i="58"/>
  <c r="J37" i="58"/>
  <c r="B52" i="58"/>
  <c r="P28" i="58"/>
  <c r="R12" i="58"/>
  <c r="F48" i="58"/>
  <c r="F51" i="58"/>
  <c r="F37" i="58"/>
  <c r="R34" i="58"/>
  <c r="R31" i="58"/>
  <c r="R36" i="58"/>
  <c r="F24" i="58"/>
  <c r="L29" i="58"/>
  <c r="I37" i="58"/>
  <c r="I52" i="58" s="1"/>
  <c r="K51" i="58"/>
  <c r="R35" i="58"/>
  <c r="I51" i="58"/>
  <c r="F16" i="58"/>
  <c r="R14" i="58"/>
  <c r="F50" i="58"/>
  <c r="R29" i="58"/>
  <c r="J52" i="58"/>
  <c r="C52" i="58"/>
  <c r="Q28" i="58"/>
  <c r="L16" i="58"/>
  <c r="L28" i="58"/>
  <c r="K37" i="58"/>
  <c r="K52" i="58" s="1"/>
  <c r="R10" i="58"/>
  <c r="L51" i="58"/>
  <c r="F52" i="58" l="1"/>
  <c r="L37" i="58"/>
  <c r="L52" i="58" s="1"/>
  <c r="R28" i="58"/>
  <c r="L50" i="58"/>
  <c r="E40" i="56"/>
  <c r="E41" i="56" s="1"/>
  <c r="D40" i="56"/>
  <c r="D41" i="56" s="1"/>
  <c r="E28" i="56"/>
  <c r="E29" i="56" s="1"/>
  <c r="D28" i="56"/>
  <c r="D29" i="56" s="1"/>
  <c r="C28" i="56"/>
  <c r="C29" i="56" s="1"/>
  <c r="B28" i="56"/>
  <c r="B29" i="56" s="1"/>
  <c r="E44" i="56"/>
  <c r="D44" i="56"/>
  <c r="C44" i="56"/>
  <c r="B44" i="56"/>
  <c r="E43" i="56"/>
  <c r="D43" i="56"/>
  <c r="D45" i="56" s="1"/>
  <c r="D46" i="56" s="1"/>
  <c r="C43" i="56"/>
  <c r="C45" i="56" s="1"/>
  <c r="C46" i="56" s="1"/>
  <c r="B43" i="56"/>
  <c r="B11" i="56"/>
  <c r="B12" i="56" s="1"/>
  <c r="E76" i="55"/>
  <c r="E77" i="55" s="1"/>
  <c r="D76" i="55"/>
  <c r="D77" i="55" s="1"/>
  <c r="C76" i="55"/>
  <c r="C77" i="55" s="1"/>
  <c r="B76" i="55"/>
  <c r="B77" i="55" s="1"/>
  <c r="E64" i="55"/>
  <c r="E65" i="55" s="1"/>
  <c r="D64" i="55"/>
  <c r="D65" i="55" s="1"/>
  <c r="C64" i="55"/>
  <c r="C65" i="55" s="1"/>
  <c r="B64" i="55"/>
  <c r="B65" i="55" s="1"/>
  <c r="E52" i="55"/>
  <c r="E53" i="55" s="1"/>
  <c r="D52" i="55"/>
  <c r="D53" i="55" s="1"/>
  <c r="C52" i="55"/>
  <c r="C53" i="55" s="1"/>
  <c r="B52" i="55"/>
  <c r="B53" i="55" s="1"/>
  <c r="E40" i="55"/>
  <c r="E41" i="55" s="1"/>
  <c r="D40" i="55"/>
  <c r="D41" i="55" s="1"/>
  <c r="C40" i="55"/>
  <c r="C41" i="55" s="1"/>
  <c r="B40" i="55"/>
  <c r="B41" i="55" s="1"/>
  <c r="D28" i="55"/>
  <c r="D29" i="55" s="1"/>
  <c r="C28" i="55"/>
  <c r="C29" i="55" s="1"/>
  <c r="B28" i="55"/>
  <c r="B29" i="55" s="1"/>
  <c r="C16" i="55"/>
  <c r="C17" i="55" s="1"/>
  <c r="E45" i="56" l="1"/>
  <c r="E46" i="56" s="1"/>
  <c r="B45" i="56"/>
  <c r="B46" i="56" s="1"/>
  <c r="C40" i="56"/>
  <c r="C41" i="56" s="1"/>
  <c r="B40" i="56"/>
  <c r="B41" i="56" s="1"/>
  <c r="C35" i="55"/>
  <c r="C36" i="55" s="1"/>
  <c r="C59" i="55"/>
  <c r="C60" i="55" s="1"/>
  <c r="E23" i="55"/>
  <c r="E24" i="55" s="1"/>
  <c r="C11" i="55"/>
  <c r="C12" i="55" s="1"/>
  <c r="C80" i="55"/>
  <c r="E11" i="56"/>
  <c r="E12" i="56" s="1"/>
  <c r="E28" i="55"/>
  <c r="E29" i="55" s="1"/>
  <c r="E47" i="55"/>
  <c r="E48" i="55" s="1"/>
  <c r="D80" i="55"/>
  <c r="D71" i="55"/>
  <c r="D72" i="55" s="1"/>
  <c r="C47" i="55"/>
  <c r="C48" i="55" s="1"/>
  <c r="E71" i="55"/>
  <c r="E72" i="55" s="1"/>
  <c r="E35" i="56"/>
  <c r="E36" i="56" s="1"/>
  <c r="E35" i="55"/>
  <c r="E36" i="55" s="1"/>
  <c r="E11" i="55"/>
  <c r="E12" i="55" s="1"/>
  <c r="D79" i="55"/>
  <c r="C23" i="55"/>
  <c r="C24" i="55" s="1"/>
  <c r="D47" i="55"/>
  <c r="D48" i="55" s="1"/>
  <c r="C11" i="56"/>
  <c r="C12" i="56" s="1"/>
  <c r="B23" i="56"/>
  <c r="B24" i="56" s="1"/>
  <c r="B35" i="56"/>
  <c r="B36" i="56" s="1"/>
  <c r="E23" i="56"/>
  <c r="E24" i="56" s="1"/>
  <c r="E79" i="55"/>
  <c r="E80" i="55"/>
  <c r="D23" i="55"/>
  <c r="D24" i="55" s="1"/>
  <c r="D59" i="55"/>
  <c r="D60" i="55" s="1"/>
  <c r="D11" i="56"/>
  <c r="D12" i="56" s="1"/>
  <c r="C23" i="56"/>
  <c r="C24" i="56" s="1"/>
  <c r="C35" i="56"/>
  <c r="C36" i="56" s="1"/>
  <c r="D11" i="55"/>
  <c r="D12" i="55" s="1"/>
  <c r="B79" i="55"/>
  <c r="B80" i="55"/>
  <c r="D16" i="55"/>
  <c r="D17" i="55" s="1"/>
  <c r="D35" i="55"/>
  <c r="D36" i="55" s="1"/>
  <c r="E59" i="55"/>
  <c r="E60" i="55" s="1"/>
  <c r="C71" i="55"/>
  <c r="C72" i="55" s="1"/>
  <c r="D23" i="56"/>
  <c r="D24" i="56" s="1"/>
  <c r="D35" i="56"/>
  <c r="D36" i="56" s="1"/>
  <c r="B35" i="55"/>
  <c r="B36" i="55" s="1"/>
  <c r="B59" i="55"/>
  <c r="B60" i="55" s="1"/>
  <c r="E16" i="56"/>
  <c r="E17" i="56" s="1"/>
  <c r="E16" i="55"/>
  <c r="E17" i="55" s="1"/>
  <c r="B16" i="56"/>
  <c r="B17" i="56" s="1"/>
  <c r="B23" i="55"/>
  <c r="B24" i="55" s="1"/>
  <c r="B47" i="55"/>
  <c r="B48" i="55" s="1"/>
  <c r="B71" i="55"/>
  <c r="B72" i="55" s="1"/>
  <c r="C16" i="56"/>
  <c r="C17" i="56" s="1"/>
  <c r="B11" i="55"/>
  <c r="B12" i="55" s="1"/>
  <c r="C79" i="55"/>
  <c r="C81" i="55" s="1"/>
  <c r="C82" i="55" s="1"/>
  <c r="D16" i="56"/>
  <c r="D17" i="56" s="1"/>
  <c r="B16" i="55"/>
  <c r="B17" i="55" s="1"/>
  <c r="D81" i="55" l="1"/>
  <c r="D82" i="55" s="1"/>
  <c r="B81" i="55"/>
  <c r="B82" i="55" s="1"/>
  <c r="E81" i="55"/>
  <c r="E82" i="55" s="1"/>
  <c r="C46" i="53"/>
  <c r="E38" i="53"/>
  <c r="D38" i="53"/>
  <c r="C25" i="53"/>
  <c r="E12" i="53"/>
  <c r="C15" i="53"/>
  <c r="F12" i="53"/>
  <c r="D12" i="53"/>
  <c r="F46" i="53"/>
  <c r="E46" i="53"/>
  <c r="F38" i="53"/>
  <c r="A33" i="53"/>
  <c r="A34" i="53" s="1"/>
  <c r="A35" i="53" s="1"/>
  <c r="A36" i="53" s="1"/>
  <c r="A37" i="53" s="1"/>
  <c r="A38" i="53" s="1"/>
  <c r="A39" i="53" s="1"/>
  <c r="A40" i="53" s="1"/>
  <c r="A41" i="53" s="1"/>
  <c r="A42" i="53" s="1"/>
  <c r="A43" i="53" s="1"/>
  <c r="A44" i="53" s="1"/>
  <c r="A45" i="53" s="1"/>
  <c r="A46" i="53" s="1"/>
  <c r="A47" i="53" s="1"/>
  <c r="F25" i="53"/>
  <c r="F22" i="53"/>
  <c r="E22" i="53"/>
  <c r="F15" i="53"/>
  <c r="A9" i="53"/>
  <c r="A10" i="53" s="1"/>
  <c r="A11" i="53" s="1"/>
  <c r="A12" i="53" s="1"/>
  <c r="A13" i="53" s="1"/>
  <c r="A14" i="53" s="1"/>
  <c r="A15" i="53" s="1"/>
  <c r="A16" i="53" s="1"/>
  <c r="A17" i="53" s="1"/>
  <c r="A18" i="53" s="1"/>
  <c r="A19" i="53" s="1"/>
  <c r="A20" i="53" s="1"/>
  <c r="A21" i="53" s="1"/>
  <c r="A22" i="53" s="1"/>
  <c r="A23" i="53" s="1"/>
  <c r="A24" i="53" s="1"/>
  <c r="A25" i="53" s="1"/>
  <c r="A26" i="53" s="1"/>
  <c r="E25" i="53" l="1"/>
  <c r="D22" i="53"/>
  <c r="E15" i="53"/>
  <c r="D25" i="53"/>
  <c r="D15" i="53"/>
  <c r="C12" i="53"/>
  <c r="D46" i="53"/>
  <c r="C38" i="53"/>
  <c r="C22" i="53"/>
  <c r="E28" i="50" l="1"/>
  <c r="D28" i="50"/>
  <c r="C28" i="50"/>
  <c r="E45" i="49"/>
  <c r="C45" i="49"/>
  <c r="E42" i="49"/>
  <c r="D42" i="49"/>
  <c r="C42" i="49"/>
  <c r="D44" i="49" l="1"/>
  <c r="C43" i="49"/>
  <c r="D48" i="49"/>
  <c r="D46" i="49"/>
  <c r="E47" i="49"/>
  <c r="C48" i="49"/>
  <c r="D29" i="50"/>
  <c r="C30" i="50"/>
  <c r="E30" i="50"/>
  <c r="C29" i="50"/>
  <c r="D30" i="50"/>
  <c r="C44" i="49"/>
  <c r="C47" i="49"/>
  <c r="E43" i="49"/>
  <c r="E44" i="49"/>
  <c r="C46" i="49"/>
  <c r="E46" i="49"/>
  <c r="D47" i="49"/>
  <c r="D45" i="49"/>
  <c r="E48" i="49"/>
  <c r="D43" i="49"/>
  <c r="E29" i="50"/>
  <c r="B7" i="48"/>
  <c r="E7" i="48"/>
  <c r="H7" i="48"/>
  <c r="B7" i="47"/>
  <c r="I7" i="47"/>
  <c r="Q7" i="47"/>
  <c r="B15" i="47"/>
  <c r="C15" i="47"/>
  <c r="D15" i="47"/>
  <c r="E15" i="47"/>
  <c r="F15" i="47"/>
  <c r="G15" i="47"/>
  <c r="H15" i="47"/>
  <c r="I15" i="47"/>
  <c r="J15" i="47"/>
  <c r="K15" i="47"/>
  <c r="L15" i="47"/>
  <c r="N15" i="47"/>
  <c r="O15" i="47"/>
  <c r="P15" i="47"/>
  <c r="Q15" i="47"/>
  <c r="R15" i="47"/>
  <c r="S15" i="47"/>
  <c r="U15" i="47"/>
  <c r="V15" i="47"/>
  <c r="W15" i="47"/>
  <c r="B15" i="46"/>
  <c r="D15" i="48" l="1"/>
  <c r="D19" i="48" s="1"/>
  <c r="L22" i="47"/>
  <c r="L24" i="47" s="1"/>
  <c r="L28" i="47" s="1"/>
  <c r="H22" i="47"/>
  <c r="U22" i="47"/>
  <c r="U24" i="47" s="1"/>
  <c r="U28" i="47" s="1"/>
  <c r="D22" i="47"/>
  <c r="D24" i="47" s="1"/>
  <c r="D28" i="47" s="1"/>
  <c r="H15" i="48"/>
  <c r="H19" i="48" s="1"/>
  <c r="P22" i="47"/>
  <c r="P24" i="47" s="1"/>
  <c r="P28" i="47" s="1"/>
  <c r="I15" i="48"/>
  <c r="I19" i="48" s="1"/>
  <c r="E15" i="48"/>
  <c r="E19" i="48" s="1"/>
  <c r="J15" i="48"/>
  <c r="J19" i="48" s="1"/>
  <c r="F15" i="48"/>
  <c r="F19" i="48" s="1"/>
  <c r="B15" i="48"/>
  <c r="B19" i="48" s="1"/>
  <c r="G15" i="48"/>
  <c r="G19" i="48" s="1"/>
  <c r="C15" i="48"/>
  <c r="C19" i="48" s="1"/>
  <c r="V22" i="47"/>
  <c r="V24" i="47" s="1"/>
  <c r="V28" i="47" s="1"/>
  <c r="Q22" i="47"/>
  <c r="Q24" i="47" s="1"/>
  <c r="Q28" i="47" s="1"/>
  <c r="M22" i="47"/>
  <c r="M24" i="47" s="1"/>
  <c r="M28" i="47" s="1"/>
  <c r="I22" i="47"/>
  <c r="I24" i="47" s="1"/>
  <c r="I28" i="47" s="1"/>
  <c r="E22" i="47"/>
  <c r="E24" i="47" s="1"/>
  <c r="E28" i="47" s="1"/>
  <c r="W22" i="47"/>
  <c r="W24" i="47" s="1"/>
  <c r="W28" i="47" s="1"/>
  <c r="R22" i="47"/>
  <c r="R24" i="47" s="1"/>
  <c r="R28" i="47" s="1"/>
  <c r="N22" i="47"/>
  <c r="N24" i="47" s="1"/>
  <c r="N28" i="47" s="1"/>
  <c r="J22" i="47"/>
  <c r="J24" i="47" s="1"/>
  <c r="J28" i="47" s="1"/>
  <c r="F22" i="47"/>
  <c r="F24" i="47" s="1"/>
  <c r="F28" i="47" s="1"/>
  <c r="B22" i="47"/>
  <c r="B24" i="47" s="1"/>
  <c r="B28" i="47" s="1"/>
  <c r="S22" i="47"/>
  <c r="S24" i="47" s="1"/>
  <c r="S28" i="47" s="1"/>
  <c r="O22" i="47"/>
  <c r="O24" i="47" s="1"/>
  <c r="O28" i="47" s="1"/>
  <c r="K22" i="47"/>
  <c r="K24" i="47" s="1"/>
  <c r="K28" i="47" s="1"/>
  <c r="G22" i="47"/>
  <c r="G24" i="47" s="1"/>
  <c r="G28" i="47" s="1"/>
  <c r="C22" i="47"/>
  <c r="C24" i="47" s="1"/>
  <c r="C28" i="47" s="1"/>
  <c r="H24" i="47"/>
  <c r="H28" i="47" s="1"/>
  <c r="AB11" i="43" l="1"/>
  <c r="M15" i="43"/>
  <c r="W11" i="45"/>
  <c r="F15" i="43"/>
  <c r="AB12" i="45"/>
  <c r="F10" i="43"/>
  <c r="R12" i="43"/>
  <c r="N13" i="43"/>
  <c r="Q21" i="43" s="1"/>
  <c r="F14" i="43"/>
  <c r="N15" i="43"/>
  <c r="R21" i="43" s="1"/>
  <c r="S11" i="45"/>
  <c r="N20" i="45" s="1"/>
  <c r="V16" i="43"/>
  <c r="G10" i="43"/>
  <c r="H10" i="43" s="1"/>
  <c r="M11" i="43"/>
  <c r="S10" i="45"/>
  <c r="M20" i="45" s="1"/>
  <c r="O13" i="45"/>
  <c r="U13" i="45"/>
  <c r="AA13" i="45"/>
  <c r="N10" i="45"/>
  <c r="M19" i="45" s="1"/>
  <c r="R10" i="45"/>
  <c r="AB14" i="43"/>
  <c r="G9" i="44"/>
  <c r="K9" i="44" s="1"/>
  <c r="G10" i="44"/>
  <c r="K10" i="44" s="1"/>
  <c r="J13" i="45"/>
  <c r="C16" i="43"/>
  <c r="Q16" i="43"/>
  <c r="M12" i="43"/>
  <c r="D16" i="43"/>
  <c r="N9" i="43"/>
  <c r="L21" i="43" s="1"/>
  <c r="F11" i="43"/>
  <c r="G12" i="43"/>
  <c r="H12" i="43" s="1"/>
  <c r="W13" i="43"/>
  <c r="G14" i="43"/>
  <c r="H14" i="43" s="1"/>
  <c r="H7" i="44"/>
  <c r="H8" i="44"/>
  <c r="H9" i="44"/>
  <c r="H10" i="44"/>
  <c r="G9" i="45"/>
  <c r="H9" i="45" s="1"/>
  <c r="W12" i="45"/>
  <c r="K16" i="43"/>
  <c r="J7" i="42"/>
  <c r="H8" i="42"/>
  <c r="AB10" i="43"/>
  <c r="N11" i="43"/>
  <c r="N21" i="43" s="1"/>
  <c r="AC11" i="43"/>
  <c r="N24" i="43" s="1"/>
  <c r="R13" i="43"/>
  <c r="J9" i="44"/>
  <c r="M9" i="45"/>
  <c r="G10" i="45"/>
  <c r="H10" i="45" s="1"/>
  <c r="N11" i="45"/>
  <c r="N19" i="45" s="1"/>
  <c r="G12" i="45"/>
  <c r="H12" i="45" s="1"/>
  <c r="S12" i="45"/>
  <c r="O20" i="45" s="1"/>
  <c r="AC12" i="45"/>
  <c r="O22" i="45" s="1"/>
  <c r="S9" i="43"/>
  <c r="L22" i="43" s="1"/>
  <c r="W9" i="43"/>
  <c r="W10" i="43"/>
  <c r="N12" i="43"/>
  <c r="P21" i="43" s="1"/>
  <c r="S13" i="43"/>
  <c r="Q22" i="43" s="1"/>
  <c r="W14" i="43"/>
  <c r="AB15" i="43"/>
  <c r="P13" i="45"/>
  <c r="V13" i="45"/>
  <c r="W13" i="45" s="1"/>
  <c r="AC9" i="45"/>
  <c r="L22" i="45" s="1"/>
  <c r="G8" i="42"/>
  <c r="I8" i="42" s="1"/>
  <c r="O16" i="43"/>
  <c r="X9" i="43"/>
  <c r="L23" i="43" s="1"/>
  <c r="Y16" i="43"/>
  <c r="S10" i="43"/>
  <c r="M22" i="43" s="1"/>
  <c r="AC10" i="43"/>
  <c r="M24" i="43" s="1"/>
  <c r="G11" i="43"/>
  <c r="H11" i="43" s="1"/>
  <c r="X13" i="43"/>
  <c r="Q23" i="43" s="1"/>
  <c r="S14" i="43"/>
  <c r="O22" i="43" s="1"/>
  <c r="AC14" i="43"/>
  <c r="O24" i="43" s="1"/>
  <c r="G15" i="43"/>
  <c r="H15" i="43" s="1"/>
  <c r="X15" i="43"/>
  <c r="R23" i="43" s="1"/>
  <c r="AC15" i="43"/>
  <c r="R24" i="43" s="1"/>
  <c r="J7" i="44"/>
  <c r="D13" i="45"/>
  <c r="Y13" i="45"/>
  <c r="AC10" i="45"/>
  <c r="M22" i="45" s="1"/>
  <c r="X12" i="45"/>
  <c r="O21" i="45" s="1"/>
  <c r="D20" i="48"/>
  <c r="J20" i="48"/>
  <c r="X11" i="43"/>
  <c r="N23" i="43" s="1"/>
  <c r="S12" i="43"/>
  <c r="P22" i="43" s="1"/>
  <c r="Z16" i="43"/>
  <c r="J8" i="42"/>
  <c r="X10" i="43"/>
  <c r="M23" i="43" s="1"/>
  <c r="AC12" i="43"/>
  <c r="P24" i="43" s="1"/>
  <c r="X14" i="43"/>
  <c r="O23" i="43" s="1"/>
  <c r="G7" i="44"/>
  <c r="K7" i="44" s="1"/>
  <c r="J10" i="44"/>
  <c r="F9" i="45"/>
  <c r="AB9" i="45"/>
  <c r="M10" i="45"/>
  <c r="K13" i="45"/>
  <c r="R11" i="45"/>
  <c r="F12" i="45"/>
  <c r="G8" i="44"/>
  <c r="K8" i="44" s="1"/>
  <c r="H29" i="47"/>
  <c r="G20" i="48"/>
  <c r="N10" i="43"/>
  <c r="M21" i="43" s="1"/>
  <c r="M10" i="43"/>
  <c r="AC13" i="43"/>
  <c r="Q24" i="43" s="1"/>
  <c r="AB13" i="43"/>
  <c r="T16" i="43"/>
  <c r="M12" i="45"/>
  <c r="N12" i="45"/>
  <c r="O19" i="45" s="1"/>
  <c r="U16" i="43"/>
  <c r="H7" i="42"/>
  <c r="G7" i="42"/>
  <c r="I7" i="42" s="1"/>
  <c r="R9" i="45"/>
  <c r="S9" i="45"/>
  <c r="L20" i="45" s="1"/>
  <c r="Q13" i="45"/>
  <c r="G11" i="45"/>
  <c r="H11" i="45" s="1"/>
  <c r="F11" i="45"/>
  <c r="T13" i="45"/>
  <c r="H9" i="42"/>
  <c r="J9" i="42"/>
  <c r="G9" i="42"/>
  <c r="AA16" i="43"/>
  <c r="AB9" i="43"/>
  <c r="AC9" i="43"/>
  <c r="L24" i="43" s="1"/>
  <c r="M14" i="43"/>
  <c r="N14" i="43"/>
  <c r="O21" i="43" s="1"/>
  <c r="AC11" i="45"/>
  <c r="N22" i="45" s="1"/>
  <c r="AB11" i="45"/>
  <c r="C13" i="45"/>
  <c r="H10" i="42"/>
  <c r="J10" i="42"/>
  <c r="G10" i="42"/>
  <c r="E16" i="43"/>
  <c r="F9" i="43"/>
  <c r="G9" i="43"/>
  <c r="H9" i="43" s="1"/>
  <c r="R11" i="43"/>
  <c r="S11" i="43"/>
  <c r="N22" i="43" s="1"/>
  <c r="G13" i="43"/>
  <c r="H13" i="43" s="1"/>
  <c r="F13" i="43"/>
  <c r="R15" i="43"/>
  <c r="S15" i="43"/>
  <c r="R22" i="43" s="1"/>
  <c r="J16" i="43"/>
  <c r="P16" i="43"/>
  <c r="W12" i="43"/>
  <c r="X12" i="43"/>
  <c r="P23" i="43" s="1"/>
  <c r="L16" i="43"/>
  <c r="W10" i="45"/>
  <c r="X10" i="45"/>
  <c r="M21" i="45" s="1"/>
  <c r="X11" i="45"/>
  <c r="N21" i="45" s="1"/>
  <c r="L13" i="45"/>
  <c r="Z13" i="45"/>
  <c r="M9" i="43"/>
  <c r="R10" i="43"/>
  <c r="W11" i="43"/>
  <c r="F12" i="43"/>
  <c r="AB12" i="43"/>
  <c r="M13" i="43"/>
  <c r="R14" i="43"/>
  <c r="W15" i="43"/>
  <c r="J8" i="44"/>
  <c r="W9" i="45"/>
  <c r="F10" i="45"/>
  <c r="AB10" i="45"/>
  <c r="M11" i="45"/>
  <c r="R12" i="45"/>
  <c r="E13" i="45"/>
  <c r="N9" i="45"/>
  <c r="L19" i="45" s="1"/>
  <c r="R9" i="43"/>
  <c r="X9" i="45"/>
  <c r="L21" i="45" s="1"/>
  <c r="X29" i="47"/>
  <c r="P29" i="47"/>
  <c r="S16" i="43" l="1"/>
  <c r="X13" i="45"/>
  <c r="S13" i="45"/>
  <c r="AC16" i="43"/>
  <c r="F13" i="45"/>
  <c r="W16" i="43"/>
  <c r="X16" i="43"/>
  <c r="I7" i="44"/>
  <c r="K8" i="42"/>
  <c r="I9" i="44"/>
  <c r="R16" i="43"/>
  <c r="I10" i="44"/>
  <c r="AC13" i="45"/>
  <c r="N13" i="45"/>
  <c r="I8" i="44"/>
  <c r="N16" i="43"/>
  <c r="AB16" i="43"/>
  <c r="R13" i="45"/>
  <c r="K9" i="42"/>
  <c r="I9" i="42"/>
  <c r="AB13" i="45"/>
  <c r="M13" i="45"/>
  <c r="K7" i="42"/>
  <c r="G13" i="45"/>
  <c r="H13" i="45" s="1"/>
  <c r="M16" i="43"/>
  <c r="F16" i="43"/>
  <c r="K10" i="42"/>
  <c r="I10" i="42"/>
  <c r="G16" i="43"/>
  <c r="H16" i="43" s="1"/>
  <c r="C18" i="62" l="1"/>
  <c r="H27" i="62"/>
  <c r="C28" i="62"/>
  <c r="C26" i="62"/>
  <c r="H17" i="62"/>
  <c r="C16" i="62" l="1"/>
  <c r="C41" i="62"/>
  <c r="H40" i="62"/>
  <c r="C39" i="62"/>
  <c r="H50" i="62"/>
  <c r="C51" i="62"/>
  <c r="C49" i="62"/>
  <c r="M17" i="62"/>
  <c r="M16" i="62" s="1"/>
  <c r="H16" i="62"/>
  <c r="M27" i="62"/>
  <c r="M26" i="62" s="1"/>
  <c r="H26" i="62"/>
  <c r="M40" i="62" l="1"/>
  <c r="M39" i="62" s="1"/>
  <c r="H39" i="62"/>
  <c r="M50" i="62"/>
  <c r="M49" i="62" s="1"/>
  <c r="H49" i="62"/>
  <c r="I40" i="62" l="1"/>
  <c r="D41" i="62"/>
  <c r="D39" i="62"/>
  <c r="I50" i="62"/>
  <c r="D49" i="62"/>
  <c r="D51" i="62"/>
  <c r="N40" i="62" l="1"/>
  <c r="N39" i="62" s="1"/>
  <c r="I39" i="62"/>
  <c r="N50" i="62"/>
  <c r="N49" i="62" s="1"/>
  <c r="I49" i="62"/>
  <c r="E49" i="62"/>
  <c r="J50" i="62"/>
  <c r="E51" i="62"/>
  <c r="E41" i="62"/>
  <c r="J40" i="62"/>
  <c r="E39" i="62"/>
  <c r="O40" i="62" l="1"/>
  <c r="O39" i="62" s="1"/>
  <c r="J39" i="62"/>
  <c r="K50" i="62"/>
  <c r="F51" i="62"/>
  <c r="F49" i="62"/>
  <c r="J49" i="62"/>
  <c r="O50" i="62"/>
  <c r="O49" i="62" s="1"/>
  <c r="F39" i="62"/>
  <c r="F41" i="62"/>
  <c r="K40" i="62"/>
  <c r="P50" i="62" l="1"/>
  <c r="P49" i="62" s="1"/>
  <c r="K49" i="62"/>
  <c r="P40" i="62"/>
  <c r="P39" i="62" s="1"/>
  <c r="K39" i="62"/>
  <c r="F18" i="62" l="1"/>
  <c r="K17" i="62"/>
  <c r="F16" i="62"/>
  <c r="F28" i="62"/>
  <c r="K27" i="62"/>
  <c r="F26" i="62"/>
  <c r="P17" i="62" l="1"/>
  <c r="P16" i="62" s="1"/>
  <c r="K16" i="62"/>
  <c r="P27" i="62"/>
  <c r="P26" i="62" s="1"/>
  <c r="K26" i="62"/>
  <c r="D18" i="62" l="1"/>
  <c r="D16" i="62"/>
  <c r="I17" i="62"/>
  <c r="J27" i="62"/>
  <c r="E26" i="62"/>
  <c r="E28" i="62"/>
  <c r="E18" i="62"/>
  <c r="E16" i="62"/>
  <c r="J17" i="62"/>
  <c r="D26" i="62"/>
  <c r="D28" i="62"/>
  <c r="I27" i="62"/>
  <c r="N27" i="62" l="1"/>
  <c r="N26" i="62" s="1"/>
  <c r="I26" i="62"/>
  <c r="I16" i="62"/>
  <c r="N17" i="62"/>
  <c r="N16" i="62" s="1"/>
  <c r="O27" i="62"/>
  <c r="O26" i="62" s="1"/>
  <c r="J26" i="62"/>
  <c r="O17" i="62"/>
  <c r="O16" i="62" s="1"/>
  <c r="J16" i="62"/>
</calcChain>
</file>

<file path=xl/comments1.xml><?xml version="1.0" encoding="utf-8"?>
<comments xmlns="http://schemas.openxmlformats.org/spreadsheetml/2006/main">
  <authors>
    <author>Author</author>
  </authors>
  <commentList>
    <comment ref="F20" authorId="0" shapeId="0">
      <text>
        <r>
          <rPr>
            <b/>
            <sz val="9"/>
            <color indexed="81"/>
            <rFont val="Tahoma"/>
            <family val="2"/>
          </rPr>
          <t>Author:</t>
        </r>
        <r>
          <rPr>
            <sz val="9"/>
            <color indexed="81"/>
            <rFont val="Tahoma"/>
            <family val="2"/>
          </rPr>
          <t xml:space="preserve">
Forecasted to be filed May 2022</t>
        </r>
      </text>
    </comment>
    <comment ref="F43" authorId="0" shapeId="0">
      <text>
        <r>
          <rPr>
            <b/>
            <sz val="9"/>
            <color indexed="81"/>
            <rFont val="Tahoma"/>
            <family val="2"/>
          </rPr>
          <t>Author:</t>
        </r>
        <r>
          <rPr>
            <sz val="9"/>
            <color indexed="81"/>
            <rFont val="Tahoma"/>
            <family val="2"/>
          </rPr>
          <t xml:space="preserve">
Forecasted to be filed May 2022</t>
        </r>
      </text>
    </comment>
  </commentList>
</comments>
</file>

<file path=xl/sharedStrings.xml><?xml version="1.0" encoding="utf-8"?>
<sst xmlns="http://schemas.openxmlformats.org/spreadsheetml/2006/main" count="847" uniqueCount="383">
  <si>
    <t>Total</t>
  </si>
  <si>
    <t>Line No.</t>
  </si>
  <si>
    <t>Residential</t>
  </si>
  <si>
    <t>TOTAL</t>
  </si>
  <si>
    <t>Weather Adjustment</t>
  </si>
  <si>
    <t>Puget Sound Energy</t>
  </si>
  <si>
    <t>Summary of Effect of SCH 142 Decoupling Filing</t>
  </si>
  <si>
    <t xml:space="preserve">TOTAL customers* </t>
  </si>
  <si>
    <t>Total Sales KWHs **</t>
  </si>
  <si>
    <t xml:space="preserve">Total Revenue** </t>
  </si>
  <si>
    <t xml:space="preserve">Decoupling Deferrals </t>
  </si>
  <si>
    <t xml:space="preserve">Total Revenue (Including Decoupling Deferrals) </t>
  </si>
  <si>
    <t xml:space="preserve">Total Revenue per customer </t>
  </si>
  <si>
    <t>Total Revenue per customer (Including Decoupling Deferrals)</t>
  </si>
  <si>
    <t>Total Revenue  per KWH</t>
  </si>
  <si>
    <t>Total Revenue per KWH (Including Decoupling Deferrals)</t>
  </si>
  <si>
    <t>2021***</t>
  </si>
  <si>
    <t xml:space="preserve">*Note: Average </t>
  </si>
  <si>
    <t xml:space="preserve">**Note: Billed + change in Unbilled  </t>
  </si>
  <si>
    <t>***Note: November 2021 - December 2021 are forecasted values based on F2021</t>
  </si>
  <si>
    <t>Revenue Stability – Total Revenue:</t>
  </si>
  <si>
    <t>Revenue Stability – Dollars per KWH:</t>
  </si>
  <si>
    <t>Revenue Stability – Dollars per customers:</t>
  </si>
  <si>
    <t>Schedule 142 Surcharge</t>
  </si>
  <si>
    <t>Rate Class</t>
  </si>
  <si>
    <t xml:space="preserve">Rate Schedule </t>
  </si>
  <si>
    <t>Number of Customers (Monthly Average)</t>
  </si>
  <si>
    <t>Total Revenue **</t>
  </si>
  <si>
    <t>Decoupling Revenue</t>
  </si>
  <si>
    <t xml:space="preserve">% of Total Revenue </t>
  </si>
  <si>
    <t xml:space="preserve">Per Customer </t>
  </si>
  <si>
    <t xml:space="preserve">Per Customer Per year </t>
  </si>
  <si>
    <t>Secondary Voltage Small (Residential)</t>
  </si>
  <si>
    <t>SCH 7</t>
  </si>
  <si>
    <t>Secondary Voltage Small (Non-Residential)</t>
  </si>
  <si>
    <t>SCH 8 &amp; 24</t>
  </si>
  <si>
    <t xml:space="preserve">Secondary Voltage Medium </t>
  </si>
  <si>
    <t>SCH 7A, 11, 25, 29, 35 &amp; 43</t>
  </si>
  <si>
    <t>Secondary Voltage Large</t>
  </si>
  <si>
    <t>SCH 12 &amp; 26</t>
  </si>
  <si>
    <t xml:space="preserve">Primary Voltage </t>
  </si>
  <si>
    <t>SCH 10 &amp; 31</t>
  </si>
  <si>
    <t>Campus Rate</t>
  </si>
  <si>
    <t>SCH 40/MSOFT****</t>
  </si>
  <si>
    <t>High Voltage</t>
  </si>
  <si>
    <t>SCH 46 &amp; 49*</t>
  </si>
  <si>
    <t>SCH 40/MSOFT</t>
  </si>
  <si>
    <t>Total Sales Therms **</t>
  </si>
  <si>
    <t xml:space="preserve">Total Revenue per customer (Including Decoupling Deferrals) </t>
  </si>
  <si>
    <t>Total Revenue  per Therm</t>
  </si>
  <si>
    <t xml:space="preserve">Total Revenue per Therm (Including Decoupling Deferrals) </t>
  </si>
  <si>
    <t>Revenue Stability – Dollars per Therm:</t>
  </si>
  <si>
    <t>Total Revenue *</t>
  </si>
  <si>
    <t xml:space="preserve">Residential </t>
  </si>
  <si>
    <t>SCH 23, 53</t>
  </si>
  <si>
    <t xml:space="preserve">Commercial &amp; Industrial </t>
  </si>
  <si>
    <t>SCH 31 &amp; 31T</t>
  </si>
  <si>
    <t xml:space="preserve">Large Volume </t>
  </si>
  <si>
    <t xml:space="preserve">SCH 41 &amp; 41T </t>
  </si>
  <si>
    <t xml:space="preserve">Limited Interruptible </t>
  </si>
  <si>
    <t xml:space="preserve">SCH 86 &amp; 86T </t>
  </si>
  <si>
    <t>* Note: Highlighted are rate impacts (% Change to Revenues) over 3%</t>
  </si>
  <si>
    <t>SCH 41, 41T, 86 &amp; 86T</t>
  </si>
  <si>
    <t>SCH 23 &amp; 53</t>
  </si>
  <si>
    <t>5% Rate Cap</t>
  </si>
  <si>
    <t>Gas</t>
  </si>
  <si>
    <t>N/A</t>
  </si>
  <si>
    <t>SCH SC</t>
  </si>
  <si>
    <t>SCH 40</t>
  </si>
  <si>
    <t xml:space="preserve">SCH 7 </t>
  </si>
  <si>
    <t>3% Rate Cap</t>
  </si>
  <si>
    <t xml:space="preserve">Electric </t>
  </si>
  <si>
    <t xml:space="preserve">Effective Date </t>
  </si>
  <si>
    <t xml:space="preserve">2020 January-December </t>
  </si>
  <si>
    <t xml:space="preserve">2019 January-December </t>
  </si>
  <si>
    <t xml:space="preserve">2018 January-December </t>
  </si>
  <si>
    <t xml:space="preserve">Test year </t>
  </si>
  <si>
    <t>2021 Filing</t>
  </si>
  <si>
    <t>2020 Filing</t>
  </si>
  <si>
    <t>2019 Filing</t>
  </si>
  <si>
    <t>**Note: SCH 46&amp;49 was removed in 2017 GRC from decoupling mechanism, remaining balance was written off</t>
  </si>
  <si>
    <t>Post-Rate Test Deferred Balance not Amortized</t>
  </si>
  <si>
    <t xml:space="preserve">Post-Rate Test Total Balance for Amortization </t>
  </si>
  <si>
    <t>Total Balance to Amortize</t>
  </si>
  <si>
    <t>FPC Balance to Amortize</t>
  </si>
  <si>
    <t>Earnings Test Adjustment</t>
  </si>
  <si>
    <t xml:space="preserve">Interest Balance </t>
  </si>
  <si>
    <t>Deferred Balance</t>
  </si>
  <si>
    <t>Estimated Amortization Balance</t>
  </si>
  <si>
    <t>Fixed Power Cost (FPC):</t>
  </si>
  <si>
    <t xml:space="preserve">Delivery Balance to Amortize </t>
  </si>
  <si>
    <t>Delivery:</t>
  </si>
  <si>
    <t>46 &amp; 49</t>
  </si>
  <si>
    <t>10 &amp; 31</t>
  </si>
  <si>
    <t>12 &amp; 26</t>
  </si>
  <si>
    <t>SC</t>
  </si>
  <si>
    <t>7A, 11, 25, 29, 35 &amp; 43</t>
  </si>
  <si>
    <t>8 &amp; 24</t>
  </si>
  <si>
    <t>46 &amp; 49**</t>
  </si>
  <si>
    <t>40*</t>
  </si>
  <si>
    <t>Schedules</t>
  </si>
  <si>
    <t xml:space="preserve">3% Rate Increase Cap </t>
  </si>
  <si>
    <t xml:space="preserve">Total Balance to Amortize </t>
  </si>
  <si>
    <t>41, 41T, 86 &amp; 86T</t>
  </si>
  <si>
    <t>31 &amp; 31T</t>
  </si>
  <si>
    <t>23 &amp; 53</t>
  </si>
  <si>
    <t xml:space="preserve">5% Rate Increase Cap </t>
  </si>
  <si>
    <t>Electric Decoupling Rate impacts</t>
  </si>
  <si>
    <t>Rate</t>
  </si>
  <si>
    <t>Schedule</t>
  </si>
  <si>
    <t xml:space="preserve">Revenue change </t>
  </si>
  <si>
    <t>% Change</t>
  </si>
  <si>
    <t>7A (Note 1)</t>
  </si>
  <si>
    <t>Total Secondary Voltage</t>
  </si>
  <si>
    <t>26 &amp; 26P</t>
  </si>
  <si>
    <t>Total Primary Voltage</t>
  </si>
  <si>
    <t>Total High Voltage**</t>
  </si>
  <si>
    <t>Lights</t>
  </si>
  <si>
    <t>50-59</t>
  </si>
  <si>
    <t>Transportation</t>
  </si>
  <si>
    <t>449-459</t>
  </si>
  <si>
    <t xml:space="preserve">Special Contracts </t>
  </si>
  <si>
    <t>Retail Sales</t>
  </si>
  <si>
    <t>Schedules 7</t>
  </si>
  <si>
    <t xml:space="preserve">Non-Residential </t>
  </si>
  <si>
    <t>Schedules 8 &amp; 24</t>
  </si>
  <si>
    <t>Schedules 7A, 11, 25, 29, 35 &amp; 43</t>
  </si>
  <si>
    <t>Schedules 40/SC</t>
  </si>
  <si>
    <t>Schedules 12 &amp; 26</t>
  </si>
  <si>
    <t>Schedules 10 &amp; 31</t>
  </si>
  <si>
    <t>Schedules 46 &amp; 49</t>
  </si>
  <si>
    <t>23,53</t>
  </si>
  <si>
    <t>Residential Gas Lights</t>
  </si>
  <si>
    <t>Commercial &amp; Industrial</t>
  </si>
  <si>
    <t>Large Volume</t>
  </si>
  <si>
    <t>Interruptible</t>
  </si>
  <si>
    <t>Limited Interruptible</t>
  </si>
  <si>
    <t>Non-exclusive Interruptible</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</si>
  <si>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</si>
  <si>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</si>
  <si>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</si>
  <si>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</si>
  <si>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</si>
  <si>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</si>
  <si>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</si>
  <si>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</si>
  <si>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</si>
  <si>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</si>
  <si>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</si>
  <si>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Schedules 23 &amp; 53</t>
  </si>
  <si>
    <t>Schedules 31 &amp; 31T</t>
  </si>
  <si>
    <t>Schedules 41, 41T, 86 &amp; 86T</t>
  </si>
  <si>
    <t xml:space="preserve">Decoupling Conservation Analysis </t>
  </si>
  <si>
    <t>Electric</t>
  </si>
  <si>
    <t>Budget (Target) (KWHs)</t>
  </si>
  <si>
    <t>Excess/(Short)</t>
  </si>
  <si>
    <t xml:space="preserve">Gas </t>
  </si>
  <si>
    <t>Budget (Target) (Therms)</t>
  </si>
  <si>
    <t>Electric  (KWHs)</t>
  </si>
  <si>
    <t>Residential Programs (Including Low Income Weatherization)</t>
  </si>
  <si>
    <t xml:space="preserve">Commercial and Industrial Business Programs </t>
  </si>
  <si>
    <t xml:space="preserve">Pilots </t>
  </si>
  <si>
    <t>Regional Programs</t>
  </si>
  <si>
    <t>Gas (Therms)</t>
  </si>
  <si>
    <t>(in thousands)</t>
  </si>
  <si>
    <t xml:space="preserve">2019 May Filing </t>
  </si>
  <si>
    <t xml:space="preserve">2020 May Filing </t>
  </si>
  <si>
    <t xml:space="preserve">2021 May Filing </t>
  </si>
  <si>
    <t xml:space="preserve">2022 May Filing </t>
  </si>
  <si>
    <t>CY 2018</t>
  </si>
  <si>
    <t>CY 2019</t>
  </si>
  <si>
    <t>CY 2020</t>
  </si>
  <si>
    <t>CY 2021**</t>
  </si>
  <si>
    <t>Residential: SCH 7</t>
  </si>
  <si>
    <t>Actual Load</t>
  </si>
  <si>
    <t xml:space="preserve">Weather Normalized Load </t>
  </si>
  <si>
    <t>% Change due to Weather</t>
  </si>
  <si>
    <t>Actual Deferrals*</t>
  </si>
  <si>
    <t>Weather Normalized Adjusted Deferrals*</t>
  </si>
  <si>
    <t>Deferrals due to Weather</t>
  </si>
  <si>
    <t>% of Deferrals due to Weather</t>
  </si>
  <si>
    <t>Non-Residential: SCH 8&amp;24</t>
  </si>
  <si>
    <t>Non-Residential: SCH 7A,11,25,29,35,43</t>
  </si>
  <si>
    <t xml:space="preserve">Non-Residential: SCH 40/SC SC </t>
  </si>
  <si>
    <t>Non-Residential: SCH 12&amp;26 (only FPC)</t>
  </si>
  <si>
    <t>Non-Residential: SCH 10&amp;31 (only FPC)</t>
  </si>
  <si>
    <t>TOTAL Actual Deferrals*</t>
  </si>
  <si>
    <t>TOTAL Weather Normalized Adjusted Deferrals*</t>
  </si>
  <si>
    <t>TOTAL Deferrals due to Weather</t>
  </si>
  <si>
    <t>Residential: SCH 23&amp;53</t>
  </si>
  <si>
    <t xml:space="preserve">Non-Residential: SCH 31&amp;31T </t>
  </si>
  <si>
    <t>Non-Residential: SCH 41&amp;41T, 86&amp;86T</t>
  </si>
  <si>
    <t xml:space="preserve">Electric Decoupling Deferrals </t>
  </si>
  <si>
    <t>Delivered Revenue (Billed + Change in Unbilled)</t>
  </si>
  <si>
    <t xml:space="preserve">% Deferral to Delivered Revenue </t>
  </si>
  <si>
    <t>Customer Count Variance</t>
  </si>
  <si>
    <t>2018 TOTAL</t>
  </si>
  <si>
    <t>2019 TOTAL</t>
  </si>
  <si>
    <t>2020 TOTAL</t>
  </si>
  <si>
    <t>2021 TOTAL</t>
  </si>
  <si>
    <t>Current Groups (Actuals)</t>
  </si>
  <si>
    <t>DELIVERY</t>
  </si>
  <si>
    <t>FPC</t>
  </si>
  <si>
    <t>Schedules 7A, 11, 25</t>
  </si>
  <si>
    <t>Schedules 29 (EXCLUDE)</t>
  </si>
  <si>
    <t>Schedules 35 (EXCLUDE)</t>
  </si>
  <si>
    <t>Schedules 43 (EXCLUDE)</t>
  </si>
  <si>
    <t>Schedules 40/SC  (EXCLUDE)</t>
  </si>
  <si>
    <t>Schedules 12 &amp; 26  (EXCLUDE)</t>
  </si>
  <si>
    <t>Schedules 10 &amp; 31  (EXCLUDE)</t>
  </si>
  <si>
    <t xml:space="preserve">Residential Difference </t>
  </si>
  <si>
    <t xml:space="preserve">Non-Residential Difference </t>
  </si>
  <si>
    <t>Difference</t>
  </si>
  <si>
    <t xml:space="preserve">Gas Decoupling Deferrals </t>
  </si>
  <si>
    <t xml:space="preserve">Schedules 23 </t>
  </si>
  <si>
    <t>Schedules 41, 41T</t>
  </si>
  <si>
    <t>Schedules 86 &amp; 86T (EXCLUDE)</t>
  </si>
  <si>
    <t>2021*</t>
  </si>
  <si>
    <t>TOTAL Achieved Conservation Volumes (KWhs)</t>
  </si>
  <si>
    <t>Estimated Conservation Savings from Decoupled Customers (KWhs)</t>
  </si>
  <si>
    <t>Estimated Conservation Savings from Decoupled Customers %</t>
  </si>
  <si>
    <t>TOTAL Achieved Conservation Volumes (Therms)</t>
  </si>
  <si>
    <t>Estimated Conservation Savings from Decoupled Customers (Therms)</t>
  </si>
  <si>
    <t>Company Conservation – Annual Achieved Savings by Program</t>
  </si>
  <si>
    <t>Forecast</t>
  </si>
  <si>
    <t xml:space="preserve">2021 January-December </t>
  </si>
  <si>
    <t>*** Note: Actuals through October 31, 2021 + F2021 forecast for November and December 2021</t>
  </si>
  <si>
    <t>2022 Filing ***</t>
  </si>
  <si>
    <t>SCH 46 &amp; 49**</t>
  </si>
  <si>
    <t xml:space="preserve">Residential Electric and Gas Decoupling Low Income Analysis </t>
  </si>
  <si>
    <t>Annual</t>
  </si>
  <si>
    <t>Monthly</t>
  </si>
  <si>
    <t>Number of Customers (Monthly Average) - SCH 7E</t>
  </si>
  <si>
    <t xml:space="preserve">Bill Assisted </t>
  </si>
  <si>
    <t xml:space="preserve">Non-Bill Assisted </t>
  </si>
  <si>
    <t>Usage (KWHs)</t>
  </si>
  <si>
    <t xml:space="preserve">Total Low Income Bill </t>
  </si>
  <si>
    <t xml:space="preserve">Schedule 142 Bill Impact </t>
  </si>
  <si>
    <t>Schedule 142 Bill Impact %</t>
  </si>
  <si>
    <t xml:space="preserve">Total non-Low Income Bill </t>
  </si>
  <si>
    <t>Schedule 142 Bill Impact</t>
  </si>
  <si>
    <t>Number of Customers (Monthly Average) - SCH 23G</t>
  </si>
  <si>
    <t>Total Low Income Bill Excluding SCH 142</t>
  </si>
  <si>
    <t>Estimated PSE HELP bill-payment assistance distributed to customers</t>
  </si>
  <si>
    <t xml:space="preserve">Total Low Income Bill Adjusted for PSE HELP assistance </t>
  </si>
  <si>
    <t>Bill non-Low Income Bill Excluding SCH 142</t>
  </si>
  <si>
    <t>Usage (Therms)</t>
  </si>
  <si>
    <t xml:space="preserve">Bill Per Customer per Month </t>
  </si>
  <si>
    <t>* NOTE: Budgetary Savings through 10/15/2021 and Actuals through 10/31/2021. Budget includes 5% of EIA target for the Decoupling.</t>
  </si>
  <si>
    <t>2018 Filing</t>
  </si>
  <si>
    <t>2019 GRC Filing</t>
  </si>
  <si>
    <t>2019 GRC Correction Filing</t>
  </si>
  <si>
    <t xml:space="preserve">2017 January-December </t>
  </si>
  <si>
    <t xml:space="preserve">SCH 7 - Delivery </t>
  </si>
  <si>
    <t>SCH 7 - FPC**</t>
  </si>
  <si>
    <t>SCH 7 - Delivery - 2019 GRC*</t>
  </si>
  <si>
    <t>SCH 7 - FPC - 2019 GRC*</t>
  </si>
  <si>
    <t>SCH 142 Electric and Gas Decoupling Amortization Rates</t>
  </si>
  <si>
    <t>SCH 7 - TOTAL</t>
  </si>
  <si>
    <t xml:space="preserve">SCH 8 &amp; 24 - Delivery </t>
  </si>
  <si>
    <t>SCH 8 &amp; 24 - FPC**</t>
  </si>
  <si>
    <t>SCH 8 &amp; 24 - Delivery - 2019 GRC*</t>
  </si>
  <si>
    <t>SCH 8 &amp; 24 - FPC - 2019 GRC*</t>
  </si>
  <si>
    <t>SCH 8 &amp; 24 - TOTAL</t>
  </si>
  <si>
    <t xml:space="preserve">SCH 7A, 11, 25, 29, 35 &amp; 43 - Delivery </t>
  </si>
  <si>
    <t>SCH 7A, 11, 25, 29, 35 &amp; 43 - FPC**</t>
  </si>
  <si>
    <t>SCH 7A, 11, 25, 29, 35 &amp; 43 - Delivery - 2019 GRC*</t>
  </si>
  <si>
    <t>SCH 7A, 11, 25, 29, 35 &amp; 43 - FPC - 2019 GRC*</t>
  </si>
  <si>
    <t>SCH 7A, 11, 25, 29, 35 &amp; 43 - TOTAL</t>
  </si>
  <si>
    <t xml:space="preserve">SCH 40 - Delivery </t>
  </si>
  <si>
    <t>SCH 40 - FPC**</t>
  </si>
  <si>
    <t>SCH 40 - Delivery - 2019 GRC*</t>
  </si>
  <si>
    <t>SCH 40 - FPC - 2019 GRC*</t>
  </si>
  <si>
    <t>SCH 40 - TOTAL</t>
  </si>
  <si>
    <t xml:space="preserve">SCH SC - Delivery </t>
  </si>
  <si>
    <t>SCH SC - FPC**</t>
  </si>
  <si>
    <t>SCH SC - Delivery - 2019 GRC*</t>
  </si>
  <si>
    <t>SCH SC - FPC - 2019 GRC*</t>
  </si>
  <si>
    <t>SCH SC - TOTAL</t>
  </si>
  <si>
    <t>SCH 12 &amp; 26 - FPC**</t>
  </si>
  <si>
    <t>SCH 12 &amp; 26 - FPC - 2019 GRC*</t>
  </si>
  <si>
    <t>SCH 12 &amp; 26 - TOTAL</t>
  </si>
  <si>
    <t>SCH 10 &amp; 31 - FPC**</t>
  </si>
  <si>
    <t>SCH 10 &amp; 31 - FPC - 2019 GRC*</t>
  </si>
  <si>
    <t>SCH 10 &amp; 31 - TOTAL</t>
  </si>
  <si>
    <t xml:space="preserve">SCH 46 &amp; 49 - Delivery </t>
  </si>
  <si>
    <t>SCH 46 &amp; 49 - FPC**</t>
  </si>
  <si>
    <t>SCH 46 &amp; 49 - Delivery - 2019 GRC*</t>
  </si>
  <si>
    <t>SCH 46 &amp; 49 - FPC - 2019 GRC*</t>
  </si>
  <si>
    <t>SCH 46 &amp; 49 - TOTAL</t>
  </si>
  <si>
    <t>SCH 12 &amp; 26 - Delivery - KWs</t>
  </si>
  <si>
    <t>SCH 12 &amp; 26 - Delivery - 2019 GRC*- KWs</t>
  </si>
  <si>
    <t>TOTAL Electric SCH142 per KWH</t>
  </si>
  <si>
    <t>SCH 10 &amp; 31 - Delivery - KWs</t>
  </si>
  <si>
    <t>SCH 10 &amp; 31 - Delivery - 2019 GRC* - KWs</t>
  </si>
  <si>
    <t>TOTAL Gas SCH142 per Therm</t>
  </si>
  <si>
    <t>NOTE 1: This section analyzes and evaluates the impact of the decoupling mechanisms, specifically on PSE’s low-income customers; where PSE's low-income customers are defined as Residential customers under Schedule 7E and 23G who is flagged in the billings systems as receiving bill assistance through the HELP program. Analysis is pulled for PSE's low-income indented customers billed each month within the same calendar year of the evaluation time period.</t>
  </si>
  <si>
    <t>NOTE 2: Actuals represent Billed only, do not include change in unbilled Revenues, KWHs/Therms</t>
  </si>
  <si>
    <t>*NOTE 3: 2021 Actuals are through October 31,2021!</t>
  </si>
  <si>
    <t>Exhibit BDJ-8</t>
  </si>
  <si>
    <t>* Note 1: 2019 GRC SCH 142 Electric Delivery and FPC was set for 3 years recovery, effective October 15, 2020</t>
  </si>
  <si>
    <t>** Note 2: FPC was included in Decoupling in 2017 GRC</t>
  </si>
  <si>
    <t>*** Note 3: Actuals through October 31, 2021 + F2021 forecast for November and December 2021</t>
  </si>
  <si>
    <t>Note 4: SCH 40 was removed in 2019 GRC, customers re-classed to other SCHs</t>
  </si>
  <si>
    <t>Note 5: SCH 46&amp;49 was removed in 2017 GRC from decoupling mechanism</t>
  </si>
  <si>
    <t>2022 GRC Electric and Gas Decoupling Study (2018 - 2021)</t>
  </si>
  <si>
    <t>Summary of Effect of SCH 142 Decoupling Filing: % TOTAL Change to Revenues</t>
  </si>
  <si>
    <t xml:space="preserve">Electric Deferral Balance Impact of % Cap Rate Increase </t>
  </si>
  <si>
    <t xml:space="preserve">Gas Deferral Balance Impact of % Cap Rate Increase </t>
  </si>
  <si>
    <t xml:space="preserve">Note 1: Balances Include Revenue Sensitive Items </t>
  </si>
  <si>
    <t>Note 2: Actuals through October 31, 2021 + F2021 forecast for November and December 2021</t>
  </si>
  <si>
    <t>**Note 3: SCH 46&amp;49 was removed in 2017 GRC from decoupling mechanism, remaining balance was written off</t>
  </si>
  <si>
    <t>* Note 2: Includes SCH SC</t>
  </si>
  <si>
    <t>*** Note 4: Actuals through October 31, 2021 + F2021 forecast for November and December 2021</t>
  </si>
  <si>
    <t xml:space="preserve"> </t>
  </si>
  <si>
    <t>Summary of Effect of SCH 142 Decoupling Filing: Electric Decoupling Rate impacts</t>
  </si>
  <si>
    <t>Summary of Effect of SCH 142 Decoupling Filing: Gas Decoupling Rate impacts</t>
  </si>
  <si>
    <t>Summary of Effect of SCH 142 Decoupling Filing: Electric Revenue Stability</t>
  </si>
  <si>
    <t xml:space="preserve">*Note 1: Average </t>
  </si>
  <si>
    <t xml:space="preserve">**Note 2: Billed + change in Unbilled  </t>
  </si>
  <si>
    <t>***Note 3: November 2021 - December 2021 are forecasted values based on F2021</t>
  </si>
  <si>
    <t xml:space="preserve">* Note 1: includes SC till 2021 Filing </t>
  </si>
  <si>
    <t xml:space="preserve">*Note 2: those schedules were removed from decoupling in 2017 GRC </t>
  </si>
  <si>
    <t>Summary of Effect of SCH 142 Decoupling Filing: Electric Decoupling per Customer</t>
  </si>
  <si>
    <t xml:space="preserve">*Note 1: those schedules were removed from decoupling in 2017 GRC </t>
  </si>
  <si>
    <t xml:space="preserve">****Note 4: In April 2019 MS became transport only customer. Per 2019 GRC (effective October 15, 2021) SCH40 customers were reclassed to other SCHs and only SC remained    </t>
  </si>
  <si>
    <t>Summary of Effect of SCH 142 Decoupling Filing: Gas Revenue Stability</t>
  </si>
  <si>
    <t>Summary of Effect of SCH 142 Decoupling Filing: Gas Decoupling per Customer</t>
  </si>
  <si>
    <t xml:space="preserve">*Note 1: Billed + change in Unbilled  </t>
  </si>
  <si>
    <t>***Note 2: November 2021 - December 2021 are forecasted values based on F2021</t>
  </si>
  <si>
    <t xml:space="preserve">Electric Decoupling Filing: Actuals vs. Weather Normalized Analysis </t>
  </si>
  <si>
    <t xml:space="preserve">Gas Decoupling Filing: Actuals vs. Weather Normalized Analysis </t>
  </si>
  <si>
    <t xml:space="preserve">* Note 1: Balances include Revenue Sensitive Items </t>
  </si>
  <si>
    <t>**Note 2: November 2021 - December 2021 are forecasted values based on F2021, not weather adjusted!</t>
  </si>
  <si>
    <t>Note 1: November 2021 - December 2021 are forecasted values based on F2021</t>
  </si>
  <si>
    <t>Note 2: (EXCLUDE) - Marked SCHs proposed to be excluded by UTC staff in 2017 GRC Final Order</t>
  </si>
  <si>
    <t>Decoupling Deferrals</t>
  </si>
  <si>
    <t>Electric Deferrals Analysis: Current Groups vs. Proposed by UTC Staff Groups in 2017 GRC</t>
  </si>
  <si>
    <t>Gas Deferrals Analysis: Current Groups vs. Proposed by UTC Staff Groups in 2017 GRC</t>
  </si>
  <si>
    <t>Table of Contents</t>
  </si>
  <si>
    <t xml:space="preserve">Category </t>
  </si>
  <si>
    <t>Exhibits</t>
  </si>
  <si>
    <t>BDJ-8 E&amp;G Conservation Savings</t>
  </si>
  <si>
    <t>A. Decoupling Low Income Analysis:</t>
  </si>
  <si>
    <t xml:space="preserve">B. Decoupling Conservation Saving Analysis </t>
  </si>
  <si>
    <t xml:space="preserve">C. Summary of Decoupling SCH 142 Annual filings </t>
  </si>
  <si>
    <t>BDJ-8 E&amp;G Rate Change (Cap%)</t>
  </si>
  <si>
    <t>BDJ-8 E Deferrals (Rate Cap)</t>
  </si>
  <si>
    <t>BDJ-8 G Deferral Group</t>
  </si>
  <si>
    <t>BDJ-8 E Deferral Group</t>
  </si>
  <si>
    <t>F. Decoupling Groupings Analysis</t>
  </si>
  <si>
    <t>BDJ-8 G Weather Normalized</t>
  </si>
  <si>
    <t>BDJ-8 E Weather Normalized</t>
  </si>
  <si>
    <t>E. Decoupling Weather Normalized Analysis</t>
  </si>
  <si>
    <t xml:space="preserve">BDJ-8 G SCH142 Per Customer </t>
  </si>
  <si>
    <t>BDJ-8 G Revenue Stability</t>
  </si>
  <si>
    <t xml:space="preserve">BDJ-8 E SCH142 Per Customer </t>
  </si>
  <si>
    <t>BDJ-8 E Revenue Stability</t>
  </si>
  <si>
    <t xml:space="preserve">D. Decoupling Revenue Stability Analysis </t>
  </si>
  <si>
    <t>BDJ-8 G SCH142 Rev Rate Impact</t>
  </si>
  <si>
    <t>BDJ-8 E SCH142 Rev Rate Impact</t>
  </si>
  <si>
    <t xml:space="preserve">BDJ-8 G Deferrals (Rate Cap) </t>
  </si>
  <si>
    <t>BDJ-8 E&amp;G Low Income</t>
  </si>
  <si>
    <t>BDJ-8 E&amp;G SCH142 Amort Rates</t>
  </si>
  <si>
    <t>Evaluated Groups</t>
  </si>
  <si>
    <t>Links from Other Spreadsheets</t>
  </si>
  <si>
    <t>Page</t>
  </si>
  <si>
    <t>Page 1</t>
  </si>
  <si>
    <t>Page 2</t>
  </si>
  <si>
    <t>Page 3</t>
  </si>
  <si>
    <t>Page 4</t>
  </si>
  <si>
    <t>Page 5-6</t>
  </si>
  <si>
    <t>Page 7</t>
  </si>
  <si>
    <t>Page 8</t>
  </si>
  <si>
    <t>Page 9</t>
  </si>
  <si>
    <t>Page 10</t>
  </si>
  <si>
    <t>Page 11</t>
  </si>
  <si>
    <t>Page 12</t>
  </si>
  <si>
    <t>Page 13</t>
  </si>
  <si>
    <t>Page 14</t>
  </si>
  <si>
    <t>Page 15</t>
  </si>
  <si>
    <t>Page 16</t>
  </si>
  <si>
    <t>Page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</si>
</sst>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mmm\-yy;@"/>
    <numFmt numFmtId="167" formatCode="0.000000"/>
    <numFmt numFmtId="168" formatCode="_(* #,##0.00000_);_(* \(#,##0.00000\);_(* &quot;-&quot;??_);_(@_)"/>
    <numFmt numFmtId="169" formatCode="0.0000000"/>
    <numFmt numFmtId="170" formatCode="0000"/>
    <numFmt numFmtId="171" formatCode="000000"/>
    <numFmt numFmtId="172" formatCode="d\.mmm\.yy"/>
    <numFmt numFmtId="173" formatCode="_-* #,##0.00\ _D_M_-;\-* #,##0.00\ _D_M_-;_-* &quot;-&quot;??\ _D_M_-;_-@_-"/>
    <numFmt numFmtId="174" formatCode="_(* #,##0.000_);_(* \(#,##0.000\);_(* &quot;-&quot;??_);_(@_)"/>
    <numFmt numFmtId="175" formatCode="#."/>
    <numFmt numFmtId="176" formatCode="_-* #,##0.00\ &quot;DM&quot;_-;\-* #,##0.00\ &quot;DM&quot;_-;_-* &quot;-&quot;??\ &quot;DM&quot;_-;_-@_-"/>
    <numFmt numFmtId="177" formatCode="_(* ###0_);_(* \(###0\);_(* &quot;-&quot;_);_(@_)"/>
    <numFmt numFmtId="178" formatCode="&quot;$&quot;#,##0\ ;\(&quot;$&quot;#,##0\)"/>
    <numFmt numFmtId="179" formatCode="mmmm\ d\,\ yyyy"/>
    <numFmt numFmtId="180" formatCode="[Blue]#,##0_);[Magenta]\(#,##0\)"/>
    <numFmt numFmtId="181" formatCode="_([$€-2]* #,##0.00_);_([$€-2]* \(#,##0.00\);_([$€-2]* &quot;-&quot;??_)"/>
    <numFmt numFmtId="182" formatCode="_(&quot;$&quot;* #,##0.0_);_(&quot;$&quot;* \(#,##0.0\);_(&quot;$&quot;* &quot;-&quot;??_);_(@_)"/>
    <numFmt numFmtId="183" formatCode="0.0000_);\(0.0000\)"/>
    <numFmt numFmtId="184" formatCode="0.00_)"/>
    <numFmt numFmtId="185" formatCode="&quot;$&quot;#,##0;\-&quot;$&quot;#,##0"/>
    <numFmt numFmtId="186" formatCode="_(&quot;$&quot;* #,##0.000000_);_(&quot;$&quot;* \(#,##0.000000\);_(&quot;$&quot;* &quot;-&quot;??????_);_(@_)"/>
    <numFmt numFmtId="187" formatCode="#,##0.00\ ;\(#,##0.00\)"/>
    <numFmt numFmtId="188" formatCode="0\ &quot; HR&quot;"/>
    <numFmt numFmtId="189" formatCode="0000000"/>
    <numFmt numFmtId="190" formatCode="0.0000%"/>
    <numFmt numFmtId="191" formatCode="0.00000%"/>
    <numFmt numFmtId="192" formatCode="mmm\-yyyy"/>
    <numFmt numFmtId="193" formatCode="_(&quot;$&quot;* #,##0.000_);_(&quot;$&quot;* \(#,##0.000\);_(&quot;$&quot;* &quot;-&quot;??_);_(@_)"/>
    <numFmt numFmtId="194" formatCode="m/yy"/>
    <numFmt numFmtId="195" formatCode="_(&quot;$&quot;* #,##0.0000_);_(&quot;$&quot;* \(#,##0.0000\);_(&quot;$&quot;* &quot;-&quot;????_);_(@_)"/>
    <numFmt numFmtId="196" formatCode="0.0%"/>
    <numFmt numFmtId="197" formatCode="_(* #,##0.0_);_(* \(#,##0.0\);_(* &quot;-&quot;_);_(@_)"/>
    <numFmt numFmtId="198" formatCode="0.000%"/>
    <numFmt numFmtId="199" formatCode="&quot;$&quot;#,##0.00"/>
    <numFmt numFmtId="200" formatCode="_(&quot;$&quot;* #,##0.000000_);_(&quot;$&quot;* \(#,##0.000000\);_(&quot;$&quot;* &quot;-&quot;??_);_(@_)"/>
    <numFmt numFmtId="201" formatCode="m/d/yy;@"/>
  </numFmts>
  <fonts count="1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font>
    <font>
      <sz val="10"/>
      <color theme="1"/>
      <name val="Arial"/>
      <family val="2"/>
    </font>
    <font>
      <sz val="10"/>
      <name val="Arial"/>
      <family val="2"/>
    </font>
    <font>
      <sz val="12"/>
      <name val="Times New Roman"/>
      <family val="1"/>
    </font>
    <font>
      <sz val="8"/>
      <name val="Helv"/>
    </font>
    <font>
      <sz val="8"/>
      <name val="Antique Olive"/>
      <family val="2"/>
    </font>
    <font>
      <sz val="8"/>
      <name val="Geneva"/>
      <family val="2"/>
    </font>
    <font>
      <b/>
      <u val="double"/>
      <sz val="14"/>
      <name val="Arial MT"/>
    </font>
    <font>
      <b/>
      <sz val="14"/>
      <name val="Arial MT"/>
    </font>
    <font>
      <sz val="11"/>
      <color indexed="8"/>
      <name val="Calibri"/>
      <family val="2"/>
    </font>
    <font>
      <sz val="11"/>
      <color indexed="9"/>
      <name val="Calibri"/>
      <family val="2"/>
    </font>
    <font>
      <sz val="11"/>
      <color indexed="20"/>
      <name val="Calibri"/>
      <family val="2"/>
    </font>
    <font>
      <sz val="10"/>
      <color indexed="8"/>
      <name val="MS Sans Serif"/>
      <family val="2"/>
    </font>
    <font>
      <b/>
      <sz val="11"/>
      <color indexed="52"/>
      <name val="Calibri"/>
      <family val="2"/>
    </font>
    <font>
      <b/>
      <sz val="11"/>
      <color indexed="10"/>
      <name val="Calibri"/>
      <family val="2"/>
      <scheme val="minor"/>
    </font>
    <font>
      <b/>
      <sz val="11"/>
      <color indexed="9"/>
      <name val="Calibri"/>
      <family val="2"/>
    </font>
    <font>
      <sz val="11"/>
      <name val="univers (E1)"/>
    </font>
    <font>
      <sz val="10"/>
      <name val="MS Sans Serif"/>
      <family val="2"/>
    </font>
    <font>
      <sz val="10"/>
      <name val="Geneva"/>
    </font>
    <font>
      <sz val="12"/>
      <name val="Arial"/>
      <family val="2"/>
    </font>
    <font>
      <sz val="10"/>
      <name val="Helv"/>
    </font>
    <font>
      <sz val="12"/>
      <name val="Helv"/>
    </font>
    <font>
      <sz val="12"/>
      <name val="TIMES"/>
    </font>
    <font>
      <sz val="12"/>
      <name val="Times"/>
      <family val="1"/>
    </font>
    <font>
      <sz val="12"/>
      <color indexed="24"/>
      <name val="Arial"/>
      <family val="2"/>
    </font>
    <font>
      <sz val="10"/>
      <color indexed="24"/>
      <name val="Arial"/>
      <family val="2"/>
    </font>
    <font>
      <sz val="1"/>
      <color indexed="16"/>
      <name val="Courier"/>
      <family val="3"/>
    </font>
    <font>
      <sz val="10"/>
      <name val="MS Serif"/>
      <family val="1"/>
    </font>
    <font>
      <sz val="10"/>
      <name val="Courier"/>
      <family val="3"/>
    </font>
    <font>
      <sz val="8"/>
      <color theme="1"/>
      <name val="Arial"/>
      <family val="2"/>
    </font>
    <font>
      <sz val="8"/>
      <color indexed="8"/>
      <name val="Arial"/>
      <family val="2"/>
    </font>
    <font>
      <sz val="10"/>
      <color indexed="22"/>
      <name val="Arial"/>
      <family val="2"/>
    </font>
    <font>
      <b/>
      <sz val="11"/>
      <color indexed="8"/>
      <name val="Calibri"/>
      <family val="2"/>
    </font>
    <font>
      <sz val="8"/>
      <color indexed="12"/>
      <name val="Arial"/>
      <family val="2"/>
    </font>
    <font>
      <i/>
      <sz val="11"/>
      <color indexed="23"/>
      <name val="Calibri"/>
      <family val="2"/>
    </font>
    <font>
      <sz val="11"/>
      <color indexed="17"/>
      <name val="Calibri"/>
      <family val="2"/>
    </font>
    <font>
      <sz val="8"/>
      <name val="Arial"/>
      <family val="2"/>
    </font>
    <font>
      <sz val="12"/>
      <name val="Arial MT"/>
    </font>
    <font>
      <b/>
      <sz val="11"/>
      <name val="Arial"/>
      <family val="2"/>
    </font>
    <font>
      <b/>
      <sz val="12"/>
      <name val="Arial"/>
      <family val="2"/>
    </font>
    <font>
      <b/>
      <sz val="10"/>
      <name val="Arial"/>
      <family val="2"/>
    </font>
    <font>
      <b/>
      <sz val="15"/>
      <color indexed="56"/>
      <name val="Calibri"/>
      <family val="2"/>
    </font>
    <font>
      <b/>
      <sz val="15"/>
      <color indexed="62"/>
      <name val="Calibri"/>
      <family val="2"/>
    </font>
    <font>
      <sz val="18"/>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8"/>
      <name val="Arial"/>
      <family val="2"/>
    </font>
    <font>
      <u/>
      <sz val="10"/>
      <color indexed="12"/>
      <name val="Arial"/>
      <family val="2"/>
    </font>
    <font>
      <sz val="11"/>
      <color indexed="62"/>
      <name val="Calibri"/>
      <family val="2"/>
    </font>
    <font>
      <sz val="10"/>
      <color indexed="12"/>
      <name val="Arial"/>
      <family val="2"/>
    </font>
    <font>
      <b/>
      <sz val="12"/>
      <color indexed="20"/>
      <name val="Arial"/>
      <family val="2"/>
    </font>
    <font>
      <sz val="11"/>
      <color indexed="52"/>
      <name val="Calibri"/>
      <family val="2"/>
    </font>
    <font>
      <sz val="11"/>
      <color indexed="10"/>
      <name val="Calibri"/>
      <family val="2"/>
    </font>
    <font>
      <sz val="11"/>
      <color indexed="60"/>
      <name val="Calibri"/>
      <family val="2"/>
    </font>
    <font>
      <sz val="11"/>
      <color indexed="19"/>
      <name val="Calibri"/>
      <family val="2"/>
      <scheme val="minor"/>
    </font>
    <font>
      <sz val="11"/>
      <color indexed="19"/>
      <name val="Calibri"/>
      <family val="2"/>
    </font>
    <font>
      <sz val="7"/>
      <name val="Small Fonts"/>
      <family val="2"/>
    </font>
    <font>
      <b/>
      <i/>
      <sz val="16"/>
      <name val="Helv"/>
    </font>
    <font>
      <sz val="11"/>
      <color rgb="FF000000"/>
      <name val="Calibri"/>
      <family val="2"/>
      <scheme val="minor"/>
    </font>
    <font>
      <sz val="8"/>
      <name val="MS Sans Serif"/>
      <family val="2"/>
    </font>
    <font>
      <b/>
      <sz val="11"/>
      <color indexed="63"/>
      <name val="Calibri"/>
      <family val="2"/>
    </font>
    <font>
      <b/>
      <sz val="10"/>
      <name val="MS Sans Serif"/>
      <family val="2"/>
    </font>
    <font>
      <sz val="12"/>
      <color indexed="10"/>
      <name val="Arial"/>
      <family val="2"/>
    </font>
    <font>
      <sz val="12"/>
      <color indexed="10"/>
      <name val="TIMES"/>
    </font>
    <font>
      <sz val="12"/>
      <color indexed="10"/>
      <name val="Times"/>
      <family val="1"/>
    </font>
    <font>
      <b/>
      <sz val="10"/>
      <name val="Helv"/>
    </font>
    <font>
      <b/>
      <i/>
      <sz val="10"/>
      <name val="Helv"/>
    </font>
    <font>
      <i/>
      <sz val="10"/>
      <name val="Helv"/>
    </font>
    <font>
      <i/>
      <sz val="10"/>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b/>
      <sz val="8"/>
      <color indexed="62"/>
      <name val="Arial"/>
      <family val="2"/>
    </font>
    <font>
      <b/>
      <sz val="16"/>
      <color indexed="23"/>
      <name val="Arial"/>
      <family val="2"/>
    </font>
    <font>
      <b/>
      <sz val="18"/>
      <color indexed="62"/>
      <name val="Arial"/>
      <family val="2"/>
    </font>
    <font>
      <sz val="10"/>
      <color indexed="10"/>
      <name val="Arial"/>
      <family val="2"/>
    </font>
    <font>
      <b/>
      <sz val="18"/>
      <color indexed="62"/>
      <name val="Cambria"/>
      <family val="2"/>
    </font>
    <font>
      <b/>
      <i/>
      <sz val="12"/>
      <color indexed="12"/>
      <name val="Arial"/>
      <family val="2"/>
    </font>
    <font>
      <b/>
      <u val="double"/>
      <sz val="12"/>
      <name val="Arial MT"/>
    </font>
    <font>
      <b/>
      <sz val="8"/>
      <color indexed="8"/>
      <name val="Helv"/>
    </font>
    <font>
      <b/>
      <i/>
      <sz val="10"/>
      <name val="Arial"/>
      <family val="2"/>
    </font>
    <font>
      <b/>
      <sz val="8"/>
      <name val="Times New Roman"/>
      <family val="1"/>
    </font>
    <font>
      <b/>
      <sz val="10"/>
      <color indexed="10"/>
      <name val="Arial"/>
      <family val="2"/>
    </font>
    <font>
      <b/>
      <sz val="18"/>
      <color indexed="56"/>
      <name val="Cambria"/>
      <family val="2"/>
    </font>
    <font>
      <b/>
      <sz val="12"/>
      <color indexed="56"/>
      <name val="Arial"/>
      <family val="2"/>
    </font>
    <font>
      <b/>
      <sz val="12"/>
      <color indexed="60"/>
      <name val="Arial"/>
      <family val="2"/>
    </font>
    <font>
      <b/>
      <sz val="14"/>
      <color indexed="56"/>
      <name val="Arial"/>
      <family val="2"/>
    </font>
    <font>
      <sz val="9"/>
      <name val="Courier"/>
      <family val="3"/>
    </font>
    <font>
      <sz val="10"/>
      <name val="Times New Roman"/>
      <family val="1"/>
    </font>
    <font>
      <sz val="12"/>
      <color theme="1"/>
      <name val="Times New Roman"/>
      <family val="2"/>
    </font>
    <font>
      <sz val="8"/>
      <color indexed="56"/>
      <name val="Arial"/>
      <family val="2"/>
    </font>
    <font>
      <sz val="10"/>
      <name val="Arial"/>
      <family val="2"/>
    </font>
    <font>
      <u/>
      <sz val="7.5"/>
      <color theme="0"/>
      <name val="Arial"/>
      <family val="2"/>
    </font>
    <font>
      <sz val="12"/>
      <color indexed="10"/>
      <name val="Times New Roman"/>
      <family val="1"/>
    </font>
    <font>
      <b/>
      <sz val="8"/>
      <color theme="1"/>
      <name val="Arial"/>
      <family val="2"/>
    </font>
    <font>
      <b/>
      <u/>
      <sz val="8"/>
      <name val="Arial"/>
      <family val="2"/>
    </font>
    <font>
      <u/>
      <sz val="8"/>
      <color theme="1"/>
      <name val="Arial"/>
      <family val="2"/>
    </font>
    <font>
      <b/>
      <sz val="11"/>
      <name val="Calibri"/>
      <family val="2"/>
      <scheme val="minor"/>
    </font>
    <font>
      <b/>
      <sz val="9"/>
      <color indexed="81"/>
      <name val="Tahoma"/>
      <family val="2"/>
    </font>
    <font>
      <sz val="9"/>
      <color indexed="81"/>
      <name val="Tahoma"/>
      <family val="2"/>
    </font>
    <font>
      <u/>
      <sz val="8"/>
      <color rgb="FF0000FF"/>
      <name val="Arial"/>
      <family val="2"/>
    </font>
    <font>
      <sz val="11"/>
      <name val="Calibri"/>
      <family val="2"/>
      <scheme val="minor"/>
    </font>
    <font>
      <u/>
      <sz val="8"/>
      <name val="Arial"/>
      <family val="2"/>
    </font>
  </fonts>
  <fills count="10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56"/>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8"/>
      </patternFill>
    </fill>
    <fill>
      <patternFill patternType="lightGray">
        <fgColor indexed="8"/>
        <bgColor indexed="8"/>
      </patternFill>
    </fill>
    <fill>
      <patternFill patternType="solid">
        <fgColor indexed="31"/>
        <bgColor indexed="64"/>
      </patternFill>
    </fill>
    <fill>
      <patternFill patternType="solid">
        <fgColor indexed="31"/>
        <bgColor indexed="3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Down">
        <fgColor indexed="22"/>
        <bgColor indexed="23"/>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20"/>
      </patternFill>
    </fill>
    <fill>
      <patternFill patternType="gray0625">
        <fgColor indexed="8"/>
      </patternFill>
    </fill>
    <fill>
      <patternFill patternType="gray125">
        <fgColor indexed="8"/>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bottom style="medium">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8"/>
      </bottom>
      <diagonal/>
    </border>
    <border>
      <left/>
      <right/>
      <top/>
      <bottom style="double">
        <color indexed="52"/>
      </bottom>
      <diagonal/>
    </border>
    <border>
      <left/>
      <right/>
      <top/>
      <bottom style="double">
        <color indexed="10"/>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indexed="8"/>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hair">
        <color indexed="64"/>
      </top>
      <bottom/>
      <diagonal/>
    </border>
    <border>
      <left/>
      <right/>
      <top style="double">
        <color indexed="64"/>
      </top>
      <bottom/>
      <diagonal/>
    </border>
    <border>
      <left/>
      <right/>
      <top style="thin">
        <color indexed="62"/>
      </top>
      <bottom style="double">
        <color indexed="62"/>
      </bottom>
      <diagonal/>
    </border>
    <border>
      <left/>
      <right/>
      <top style="thin">
        <color indexed="56"/>
      </top>
      <bottom style="double">
        <color indexed="56"/>
      </bottom>
      <diagonal/>
    </border>
    <border>
      <left/>
      <right/>
      <top style="double">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955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44" fontId="18" fillId="0" borderId="0" applyFont="0" applyFill="0" applyBorder="0" applyAlignment="0" applyProtection="0"/>
    <xf numFmtId="43" fontId="18" fillId="0" borderId="0" applyFont="0" applyFill="0" applyBorder="0" applyAlignment="0" applyProtection="0"/>
    <xf numFmtId="0" fontId="20" fillId="0" borderId="0"/>
    <xf numFmtId="167" fontId="20" fillId="0" borderId="0">
      <alignment horizontal="left" wrapText="1"/>
    </xf>
    <xf numFmtId="167"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0" fontId="20" fillId="0" borderId="0"/>
    <xf numFmtId="0" fontId="20" fillId="0" borderId="0"/>
    <xf numFmtId="0" fontId="20" fillId="0" borderId="0"/>
    <xf numFmtId="0" fontId="20"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9"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1" fillId="0" borderId="0"/>
    <xf numFmtId="0" fontId="21"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1"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1"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0" fillId="0" borderId="0"/>
    <xf numFmtId="0" fontId="20" fillId="0" borderId="0"/>
    <xf numFmtId="0" fontId="21" fillId="0" borderId="0"/>
    <xf numFmtId="0" fontId="21" fillId="0" borderId="0"/>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0" fontId="21" fillId="0" borderId="0"/>
    <xf numFmtId="0" fontId="21" fillId="0" borderId="0"/>
    <xf numFmtId="0" fontId="21" fillId="0" borderId="0"/>
    <xf numFmtId="0" fontId="21"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8" fontId="20" fillId="0" borderId="0">
      <alignment horizontal="left" wrapText="1"/>
    </xf>
    <xf numFmtId="168"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1" fillId="0" borderId="0"/>
    <xf numFmtId="0" fontId="21" fillId="0" borderId="0"/>
    <xf numFmtId="170" fontId="23" fillId="0" borderId="0">
      <alignment horizontal="left"/>
    </xf>
    <xf numFmtId="171" fontId="24" fillId="0" borderId="0">
      <alignment horizontal="left"/>
    </xf>
    <xf numFmtId="0" fontId="25" fillId="0" borderId="11"/>
    <xf numFmtId="0" fontId="26" fillId="0" borderId="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167" fontId="22" fillId="0" borderId="0">
      <alignment horizontal="left" wrapText="1"/>
    </xf>
    <xf numFmtId="0" fontId="27"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167" fontId="22" fillId="0" borderId="0">
      <alignment horizontal="left" wrapText="1"/>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7" fillId="33" borderId="0" applyNumberFormat="0" applyBorder="0" applyAlignment="0" applyProtection="0"/>
    <xf numFmtId="167" fontId="22" fillId="0" borderId="0">
      <alignment horizontal="left" wrapText="1"/>
    </xf>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167" fontId="22" fillId="0" borderId="0">
      <alignment horizontal="left" wrapText="1"/>
    </xf>
    <xf numFmtId="0" fontId="27"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67" fontId="22" fillId="0" borderId="0">
      <alignment horizontal="left" wrapText="1"/>
    </xf>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7" fillId="35" borderId="0" applyNumberFormat="0" applyBorder="0" applyAlignment="0" applyProtection="0"/>
    <xf numFmtId="167" fontId="22" fillId="0" borderId="0">
      <alignment horizontal="left" wrapText="1"/>
    </xf>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167" fontId="22" fillId="0" borderId="0">
      <alignment horizontal="left" wrapText="1"/>
    </xf>
    <xf numFmtId="0" fontId="27"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167" fontId="22" fillId="0" borderId="0">
      <alignment horizontal="left" wrapText="1"/>
    </xf>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37" borderId="0" applyNumberFormat="0" applyBorder="0" applyAlignment="0" applyProtection="0"/>
    <xf numFmtId="167" fontId="22" fillId="0" borderId="0">
      <alignment horizontal="left" wrapText="1"/>
    </xf>
    <xf numFmtId="0" fontId="27"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167" fontId="22" fillId="0" borderId="0">
      <alignment horizontal="left" wrapText="1"/>
    </xf>
    <xf numFmtId="0" fontId="27"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167" fontId="22" fillId="0" borderId="0">
      <alignment horizontal="left" wrapText="1"/>
    </xf>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27" fillId="39" borderId="0" applyNumberFormat="0" applyBorder="0" applyAlignment="0" applyProtection="0"/>
    <xf numFmtId="167" fontId="22" fillId="0" borderId="0">
      <alignment horizontal="left" wrapText="1"/>
    </xf>
    <xf numFmtId="0" fontId="27" fillId="39"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167" fontId="22" fillId="0" borderId="0">
      <alignment horizontal="left" wrapText="1"/>
    </xf>
    <xf numFmtId="0" fontId="27"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167" fontId="22" fillId="0" borderId="0">
      <alignment horizontal="left" wrapText="1"/>
    </xf>
    <xf numFmtId="0" fontId="27"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167" fontId="22" fillId="0" borderId="0">
      <alignment horizontal="left" wrapText="1"/>
    </xf>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40" borderId="0" applyNumberFormat="0" applyBorder="0" applyAlignment="0" applyProtection="0"/>
    <xf numFmtId="167" fontId="22" fillId="0" borderId="0">
      <alignment horizontal="left" wrapText="1"/>
    </xf>
    <xf numFmtId="0" fontId="27" fillId="40"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167" fontId="22" fillId="0" borderId="0">
      <alignment horizontal="left" wrapText="1"/>
    </xf>
    <xf numFmtId="0" fontId="27"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167" fontId="22" fillId="0" borderId="0">
      <alignment horizontal="left" wrapText="1"/>
    </xf>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34" borderId="0" applyNumberFormat="0" applyBorder="0" applyAlignment="0" applyProtection="0"/>
    <xf numFmtId="167" fontId="22" fillId="0" borderId="0">
      <alignment horizontal="left" wrapText="1"/>
    </xf>
    <xf numFmtId="0" fontId="27" fillId="34"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167" fontId="22" fillId="0" borderId="0">
      <alignment horizontal="left" wrapText="1"/>
    </xf>
    <xf numFmtId="0" fontId="27"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167" fontId="22" fillId="0" borderId="0">
      <alignment horizontal="left" wrapText="1"/>
    </xf>
    <xf numFmtId="0" fontId="27"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167" fontId="22" fillId="0" borderId="0">
      <alignment horizontal="left" wrapText="1"/>
    </xf>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27" fillId="42" borderId="0" applyNumberFormat="0" applyBorder="0" applyAlignment="0" applyProtection="0"/>
    <xf numFmtId="167" fontId="22" fillId="0" borderId="0">
      <alignment horizontal="left" wrapText="1"/>
    </xf>
    <xf numFmtId="0" fontId="27" fillId="42"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167" fontId="22" fillId="0" borderId="0">
      <alignment horizontal="left" wrapText="1"/>
    </xf>
    <xf numFmtId="0" fontId="27"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167" fontId="22" fillId="0" borderId="0">
      <alignment horizontal="left" wrapText="1"/>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39" borderId="0" applyNumberFormat="0" applyBorder="0" applyAlignment="0" applyProtection="0"/>
    <xf numFmtId="167" fontId="22" fillId="0" borderId="0">
      <alignment horizontal="left" wrapText="1"/>
    </xf>
    <xf numFmtId="0" fontId="27" fillId="39"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167" fontId="22" fillId="0" borderId="0">
      <alignment horizontal="left" wrapText="1"/>
    </xf>
    <xf numFmtId="0" fontId="27" fillId="3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167" fontId="22" fillId="0" borderId="0">
      <alignment horizontal="left" wrapText="1"/>
    </xf>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34" borderId="0" applyNumberFormat="0" applyBorder="0" applyAlignment="0" applyProtection="0"/>
    <xf numFmtId="167" fontId="22" fillId="0" borderId="0">
      <alignment horizontal="left" wrapText="1"/>
    </xf>
    <xf numFmtId="0" fontId="27" fillId="34"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167" fontId="22" fillId="0" borderId="0">
      <alignment horizontal="left" wrapText="1"/>
    </xf>
    <xf numFmtId="0" fontId="27"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167" fontId="22" fillId="0" borderId="0">
      <alignment horizontal="left" wrapText="1"/>
    </xf>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7" fillId="44" borderId="0" applyNumberFormat="0" applyBorder="0" applyAlignment="0" applyProtection="0"/>
    <xf numFmtId="167" fontId="22" fillId="0" borderId="0">
      <alignment horizontal="left" wrapText="1"/>
    </xf>
    <xf numFmtId="0" fontId="27" fillId="44"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12" borderId="0" applyNumberFormat="0" applyBorder="0" applyAlignment="0" applyProtection="0"/>
    <xf numFmtId="0" fontId="17" fillId="41" borderId="0" applyNumberFormat="0" applyBorder="0" applyAlignment="0" applyProtection="0"/>
    <xf numFmtId="167" fontId="22" fillId="0" borderId="0">
      <alignment horizontal="left" wrapText="1"/>
    </xf>
    <xf numFmtId="167" fontId="22" fillId="0" borderId="0">
      <alignment horizontal="left" wrapText="1"/>
    </xf>
    <xf numFmtId="0" fontId="28"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7" fillId="16" borderId="0" applyNumberFormat="0" applyBorder="0" applyAlignment="0" applyProtection="0"/>
    <xf numFmtId="0" fontId="17" fillId="46" borderId="0" applyNumberFormat="0" applyBorder="0" applyAlignment="0" applyProtection="0"/>
    <xf numFmtId="167" fontId="22" fillId="0" borderId="0">
      <alignment horizontal="left" wrapText="1"/>
    </xf>
    <xf numFmtId="167" fontId="22" fillId="0" borderId="0">
      <alignment horizontal="left" wrapText="1"/>
    </xf>
    <xf numFmtId="0" fontId="28"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7" fillId="20" borderId="0" applyNumberFormat="0" applyBorder="0" applyAlignment="0" applyProtection="0"/>
    <xf numFmtId="0" fontId="17" fillId="44" borderId="0" applyNumberFormat="0" applyBorder="0" applyAlignment="0" applyProtection="0"/>
    <xf numFmtId="167" fontId="22" fillId="0" borderId="0">
      <alignment horizontal="left" wrapText="1"/>
    </xf>
    <xf numFmtId="167" fontId="22" fillId="0" borderId="0">
      <alignment horizontal="left" wrapText="1"/>
    </xf>
    <xf numFmtId="0" fontId="28"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24" borderId="0" applyNumberFormat="0" applyBorder="0" applyAlignment="0" applyProtection="0"/>
    <xf numFmtId="0" fontId="17" fillId="35" borderId="0" applyNumberFormat="0" applyBorder="0" applyAlignment="0" applyProtection="0"/>
    <xf numFmtId="167" fontId="22" fillId="0" borderId="0">
      <alignment horizontal="left" wrapText="1"/>
    </xf>
    <xf numFmtId="167" fontId="22" fillId="0" borderId="0">
      <alignment horizontal="left" wrapText="1"/>
    </xf>
    <xf numFmtId="0" fontId="28"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8" borderId="0" applyNumberFormat="0" applyBorder="0" applyAlignment="0" applyProtection="0"/>
    <xf numFmtId="0" fontId="17" fillId="41" borderId="0" applyNumberFormat="0" applyBorder="0" applyAlignment="0" applyProtection="0"/>
    <xf numFmtId="167" fontId="22" fillId="0" borderId="0">
      <alignment horizontal="left" wrapText="1"/>
    </xf>
    <xf numFmtId="167" fontId="22" fillId="0" borderId="0">
      <alignment horizontal="left" wrapText="1"/>
    </xf>
    <xf numFmtId="0" fontId="28"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167" fontId="22" fillId="0" borderId="0">
      <alignment horizontal="left" wrapText="1"/>
    </xf>
    <xf numFmtId="167" fontId="22" fillId="0" borderId="0">
      <alignment horizontal="left" wrapText="1"/>
    </xf>
    <xf numFmtId="0" fontId="28"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8" fillId="52"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17" fillId="9" borderId="0" applyNumberFormat="0" applyBorder="0" applyAlignment="0" applyProtection="0"/>
    <xf numFmtId="0" fontId="17" fillId="54" borderId="0" applyNumberFormat="0" applyBorder="0" applyAlignment="0" applyProtection="0"/>
    <xf numFmtId="167" fontId="22" fillId="0" borderId="0">
      <alignment horizontal="left" wrapText="1"/>
    </xf>
    <xf numFmtId="167" fontId="22" fillId="0" borderId="0">
      <alignment horizontal="left" wrapText="1"/>
    </xf>
    <xf numFmtId="0" fontId="17" fillId="9" borderId="0" applyNumberFormat="0" applyBorder="0" applyAlignment="0" applyProtection="0"/>
    <xf numFmtId="0" fontId="17" fillId="54" borderId="0" applyNumberFormat="0" applyBorder="0" applyAlignment="0" applyProtection="0"/>
    <xf numFmtId="167" fontId="22" fillId="0" borderId="0">
      <alignment horizontal="left" wrapText="1"/>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8" fillId="57"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17" fillId="13" borderId="0" applyNumberFormat="0" applyBorder="0" applyAlignment="0" applyProtection="0"/>
    <xf numFmtId="0" fontId="17" fillId="46" borderId="0" applyNumberFormat="0" applyBorder="0" applyAlignment="0" applyProtection="0"/>
    <xf numFmtId="167" fontId="22" fillId="0" borderId="0">
      <alignment horizontal="left" wrapText="1"/>
    </xf>
    <xf numFmtId="167" fontId="22" fillId="0" borderId="0">
      <alignment horizontal="left" wrapText="1"/>
    </xf>
    <xf numFmtId="0" fontId="17" fillId="13" borderId="0" applyNumberFormat="0" applyBorder="0" applyAlignment="0" applyProtection="0"/>
    <xf numFmtId="0" fontId="17" fillId="46" borderId="0" applyNumberFormat="0" applyBorder="0" applyAlignment="0" applyProtection="0"/>
    <xf numFmtId="167" fontId="22" fillId="0" borderId="0">
      <alignment horizontal="left" wrapText="1"/>
    </xf>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8" fillId="61"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17" fillId="17" borderId="0" applyNumberFormat="0" applyBorder="0" applyAlignment="0" applyProtection="0"/>
    <xf numFmtId="0" fontId="17" fillId="44" borderId="0" applyNumberFormat="0" applyBorder="0" applyAlignment="0" applyProtection="0"/>
    <xf numFmtId="167" fontId="22" fillId="0" borderId="0">
      <alignment horizontal="left" wrapText="1"/>
    </xf>
    <xf numFmtId="167" fontId="22" fillId="0" borderId="0">
      <alignment horizontal="left" wrapText="1"/>
    </xf>
    <xf numFmtId="0" fontId="17" fillId="17" borderId="0" applyNumberFormat="0" applyBorder="0" applyAlignment="0" applyProtection="0"/>
    <xf numFmtId="0" fontId="17" fillId="44" borderId="0" applyNumberFormat="0" applyBorder="0" applyAlignment="0" applyProtection="0"/>
    <xf numFmtId="167" fontId="22" fillId="0" borderId="0">
      <alignment horizontal="left" wrapText="1"/>
    </xf>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8" fillId="62"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8" fillId="61"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21" borderId="0" applyNumberFormat="0" applyBorder="0" applyAlignment="0" applyProtection="0"/>
    <xf numFmtId="0" fontId="17" fillId="63" borderId="0" applyNumberFormat="0" applyBorder="0" applyAlignment="0" applyProtection="0"/>
    <xf numFmtId="167" fontId="22" fillId="0" borderId="0">
      <alignment horizontal="left" wrapText="1"/>
    </xf>
    <xf numFmtId="167" fontId="22" fillId="0" borderId="0">
      <alignment horizontal="left" wrapText="1"/>
    </xf>
    <xf numFmtId="0" fontId="17" fillId="21" borderId="0" applyNumberFormat="0" applyBorder="0" applyAlignment="0" applyProtection="0"/>
    <xf numFmtId="0" fontId="17" fillId="63" borderId="0" applyNumberFormat="0" applyBorder="0" applyAlignment="0" applyProtection="0"/>
    <xf numFmtId="167" fontId="22" fillId="0" borderId="0">
      <alignment horizontal="left" wrapText="1"/>
    </xf>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8" fillId="5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167" fontId="22" fillId="0" borderId="0">
      <alignment horizontal="left" wrapText="1"/>
    </xf>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7" fillId="64" borderId="0" applyNumberFormat="0" applyBorder="0" applyAlignment="0" applyProtection="0"/>
    <xf numFmtId="0" fontId="27" fillId="64"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8" fillId="65"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17" fillId="29" borderId="0" applyNumberFormat="0" applyBorder="0" applyAlignment="0" applyProtection="0"/>
    <xf numFmtId="0" fontId="17" fillId="58" borderId="0" applyNumberFormat="0" applyBorder="0" applyAlignment="0" applyProtection="0"/>
    <xf numFmtId="167" fontId="22" fillId="0" borderId="0">
      <alignment horizontal="left" wrapText="1"/>
    </xf>
    <xf numFmtId="167" fontId="22" fillId="0" borderId="0">
      <alignment horizontal="left" wrapText="1"/>
    </xf>
    <xf numFmtId="0" fontId="17" fillId="29" borderId="0" applyNumberFormat="0" applyBorder="0" applyAlignment="0" applyProtection="0"/>
    <xf numFmtId="0" fontId="17" fillId="58" borderId="0" applyNumberFormat="0" applyBorder="0" applyAlignment="0" applyProtection="0"/>
    <xf numFmtId="167" fontId="22" fillId="0" borderId="0">
      <alignment horizontal="left" wrapText="1"/>
    </xf>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7" fillId="3" borderId="0" applyNumberFormat="0" applyBorder="0" applyAlignment="0" applyProtection="0"/>
    <xf numFmtId="0" fontId="7" fillId="39" borderId="0" applyNumberFormat="0" applyBorder="0" applyAlignment="0" applyProtection="0"/>
    <xf numFmtId="167" fontId="22" fillId="0" borderId="0">
      <alignment horizontal="left" wrapText="1"/>
    </xf>
    <xf numFmtId="167" fontId="22" fillId="0" borderId="0">
      <alignment horizontal="left" wrapText="1"/>
    </xf>
    <xf numFmtId="0" fontId="29"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24" fillId="0" borderId="0" applyFont="0" applyFill="0" applyBorder="0" applyAlignment="0" applyProtection="0">
      <alignment horizontal="right"/>
    </xf>
    <xf numFmtId="0" fontId="26" fillId="0" borderId="11"/>
    <xf numFmtId="172" fontId="30" fillId="0" borderId="0" applyFill="0" applyBorder="0" applyAlignment="0"/>
    <xf numFmtId="172" fontId="30" fillId="0" borderId="0" applyFill="0" applyBorder="0" applyAlignment="0"/>
    <xf numFmtId="167" fontId="22" fillId="0" borderId="0">
      <alignment horizontal="left" wrapText="1"/>
    </xf>
    <xf numFmtId="167" fontId="22" fillId="0" borderId="0">
      <alignment horizontal="left" wrapText="1"/>
    </xf>
    <xf numFmtId="172" fontId="30" fillId="0" borderId="0" applyFill="0" applyBorder="0" applyAlignment="0"/>
    <xf numFmtId="41" fontId="20" fillId="66" borderId="0"/>
    <xf numFmtId="0" fontId="31" fillId="67" borderId="12" applyNumberFormat="0" applyAlignment="0" applyProtection="0"/>
    <xf numFmtId="167" fontId="22" fillId="0" borderId="0">
      <alignment horizontal="left" wrapText="1"/>
    </xf>
    <xf numFmtId="0" fontId="31" fillId="67" borderId="12" applyNumberFormat="0" applyAlignment="0" applyProtection="0"/>
    <xf numFmtId="0" fontId="11" fillId="6" borderId="4" applyNumberFormat="0" applyAlignment="0" applyProtection="0"/>
    <xf numFmtId="0" fontId="32" fillId="68" borderId="4" applyNumberFormat="0" applyAlignment="0" applyProtection="0"/>
    <xf numFmtId="167" fontId="22" fillId="0" borderId="0">
      <alignment horizontal="left" wrapText="1"/>
    </xf>
    <xf numFmtId="167" fontId="22" fillId="0" borderId="0">
      <alignment horizontal="left" wrapText="1"/>
    </xf>
    <xf numFmtId="41" fontId="20" fillId="66" borderId="0"/>
    <xf numFmtId="167" fontId="22" fillId="0" borderId="0">
      <alignment horizontal="left" wrapText="1"/>
    </xf>
    <xf numFmtId="41" fontId="20" fillId="66" borderId="0"/>
    <xf numFmtId="0" fontId="11" fillId="6" borderId="4" applyNumberFormat="0" applyAlignment="0" applyProtection="0"/>
    <xf numFmtId="0" fontId="32" fillId="68" borderId="4" applyNumberFormat="0" applyAlignment="0" applyProtection="0"/>
    <xf numFmtId="167" fontId="22" fillId="0" borderId="0">
      <alignment horizontal="left" wrapText="1"/>
    </xf>
    <xf numFmtId="167" fontId="22" fillId="0" borderId="0">
      <alignment horizontal="left" wrapText="1"/>
    </xf>
    <xf numFmtId="41" fontId="20" fillId="66" borderId="0"/>
    <xf numFmtId="41" fontId="20" fillId="66" borderId="0"/>
    <xf numFmtId="167" fontId="22" fillId="0" borderId="0">
      <alignment horizontal="left" wrapText="1"/>
    </xf>
    <xf numFmtId="41" fontId="20" fillId="66" borderId="0"/>
    <xf numFmtId="167" fontId="22" fillId="0" borderId="0">
      <alignment horizontal="left" wrapText="1"/>
    </xf>
    <xf numFmtId="41" fontId="20" fillId="66" borderId="0"/>
    <xf numFmtId="167" fontId="22" fillId="0" borderId="0">
      <alignment horizontal="left" wrapText="1"/>
    </xf>
    <xf numFmtId="41" fontId="20" fillId="66" borderId="0"/>
    <xf numFmtId="167" fontId="22" fillId="0" borderId="0">
      <alignment horizontal="left" wrapText="1"/>
    </xf>
    <xf numFmtId="41" fontId="20" fillId="66" borderId="0"/>
    <xf numFmtId="41" fontId="20" fillId="66" borderId="0"/>
    <xf numFmtId="41" fontId="20" fillId="66" borderId="0"/>
    <xf numFmtId="0" fontId="32" fillId="68" borderId="4" applyNumberFormat="0" applyAlignment="0" applyProtection="0"/>
    <xf numFmtId="0" fontId="11" fillId="6" borderId="4" applyNumberFormat="0" applyAlignment="0" applyProtection="0"/>
    <xf numFmtId="0" fontId="33" fillId="69" borderId="13" applyNumberFormat="0" applyAlignment="0" applyProtection="0"/>
    <xf numFmtId="0" fontId="33" fillId="69" borderId="13" applyNumberFormat="0" applyAlignment="0" applyProtection="0"/>
    <xf numFmtId="167" fontId="22" fillId="0" borderId="0">
      <alignment horizontal="left" wrapText="1"/>
    </xf>
    <xf numFmtId="0" fontId="33" fillId="69" borderId="13" applyNumberFormat="0" applyAlignment="0" applyProtection="0"/>
    <xf numFmtId="167" fontId="22" fillId="0" borderId="0">
      <alignment horizontal="left" wrapText="1"/>
    </xf>
    <xf numFmtId="0" fontId="13" fillId="7" borderId="7" applyNumberFormat="0" applyAlignment="0" applyProtection="0"/>
    <xf numFmtId="0" fontId="33" fillId="69" borderId="13" applyNumberFormat="0" applyAlignment="0" applyProtection="0"/>
    <xf numFmtId="41" fontId="20" fillId="70" borderId="0"/>
    <xf numFmtId="41" fontId="20" fillId="70" borderId="0"/>
    <xf numFmtId="167" fontId="22" fillId="0" borderId="0">
      <alignment horizontal="left" wrapText="1"/>
    </xf>
    <xf numFmtId="41" fontId="20" fillId="70" borderId="0"/>
    <xf numFmtId="41" fontId="20" fillId="70" borderId="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3" fontId="20" fillId="0" borderId="0" applyFont="0" applyFill="0" applyBorder="0" applyAlignment="0" applyProtection="0"/>
    <xf numFmtId="43" fontId="27" fillId="0" borderId="0" applyFont="0" applyFill="0" applyBorder="0" applyAlignment="0" applyProtection="0"/>
    <xf numFmtId="40" fontId="3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74" fontId="20"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2" fillId="0" borderId="0">
      <alignment horizontal="left" wrapText="1"/>
    </xf>
    <xf numFmtId="167" fontId="22" fillId="0" borderId="0">
      <alignment horizontal="left" wrapText="1"/>
    </xf>
    <xf numFmtId="43" fontId="1" fillId="0" borderId="0" applyFont="0" applyFill="0" applyBorder="0" applyAlignment="0" applyProtection="0"/>
    <xf numFmtId="43" fontId="27" fillId="0" borderId="0" applyFont="0" applyFill="0" applyBorder="0" applyAlignment="0" applyProtection="0"/>
    <xf numFmtId="167" fontId="22" fillId="0" borderId="0">
      <alignment horizontal="left" wrapText="1"/>
    </xf>
    <xf numFmtId="167" fontId="22" fillId="0" borderId="0">
      <alignment horizontal="left" wrapText="1"/>
    </xf>
    <xf numFmtId="43" fontId="27" fillId="0" borderId="0" applyFont="0" applyFill="0" applyBorder="0" applyAlignment="0" applyProtection="0"/>
    <xf numFmtId="167" fontId="22" fillId="0" borderId="0">
      <alignment horizontal="left" wrapText="1"/>
    </xf>
    <xf numFmtId="43" fontId="27" fillId="0" borderId="0" applyFont="0" applyFill="0" applyBorder="0" applyAlignment="0" applyProtection="0"/>
    <xf numFmtId="167" fontId="22" fillId="0" borderId="0">
      <alignment horizontal="left" wrapText="1"/>
    </xf>
    <xf numFmtId="43" fontId="27" fillId="0" borderId="0" applyFont="0" applyFill="0" applyBorder="0" applyAlignment="0" applyProtection="0"/>
    <xf numFmtId="43" fontId="1" fillId="0" borderId="0" applyFont="0" applyFill="0" applyBorder="0" applyAlignment="0" applyProtection="0"/>
    <xf numFmtId="167" fontId="22" fillId="0" borderId="0">
      <alignment horizontal="left" wrapText="1"/>
    </xf>
    <xf numFmtId="43" fontId="20" fillId="0" borderId="0" applyFont="0" applyFill="0" applyBorder="0" applyAlignment="0" applyProtection="0"/>
    <xf numFmtId="3" fontId="37" fillId="0" borderId="0" applyFill="0" applyBorder="0" applyAlignment="0" applyProtection="0"/>
    <xf numFmtId="0" fontId="38" fillId="0" borderId="0"/>
    <xf numFmtId="0" fontId="38" fillId="0" borderId="0"/>
    <xf numFmtId="0" fontId="38" fillId="0" borderId="0"/>
    <xf numFmtId="0" fontId="39" fillId="0" borderId="0"/>
    <xf numFmtId="0" fontId="39" fillId="0" borderId="0"/>
    <xf numFmtId="0" fontId="40" fillId="0" borderId="0"/>
    <xf numFmtId="0" fontId="41" fillId="0" borderId="0"/>
    <xf numFmtId="0" fontId="41" fillId="0" borderId="0"/>
    <xf numFmtId="0" fontId="40" fillId="0" borderId="0"/>
    <xf numFmtId="0" fontId="41" fillId="0" borderId="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167" fontId="22" fillId="0" borderId="0">
      <alignment horizontal="left" wrapText="1"/>
    </xf>
    <xf numFmtId="3" fontId="37" fillId="0" borderId="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175" fontId="44" fillId="0" borderId="0">
      <protection locked="0"/>
    </xf>
    <xf numFmtId="0" fontId="40" fillId="0" borderId="0"/>
    <xf numFmtId="0" fontId="41" fillId="0" borderId="0"/>
    <xf numFmtId="0" fontId="41" fillId="0" borderId="0"/>
    <xf numFmtId="0" fontId="40" fillId="0" borderId="0"/>
    <xf numFmtId="0" fontId="39" fillId="0" borderId="0"/>
    <xf numFmtId="0" fontId="41" fillId="0" borderId="0"/>
    <xf numFmtId="0" fontId="45" fillId="0" borderId="0" applyNumberFormat="0" applyAlignment="0">
      <alignment horizontal="left"/>
    </xf>
    <xf numFmtId="0" fontId="45" fillId="0" borderId="0" applyNumberFormat="0" applyAlignment="0">
      <alignment horizontal="left"/>
    </xf>
    <xf numFmtId="167" fontId="22" fillId="0" borderId="0">
      <alignment horizontal="left" wrapText="1"/>
    </xf>
    <xf numFmtId="167" fontId="22" fillId="0" borderId="0">
      <alignment horizontal="left" wrapText="1"/>
    </xf>
    <xf numFmtId="0" fontId="45" fillId="0" borderId="0" applyNumberFormat="0" applyAlignment="0">
      <alignment horizontal="left"/>
    </xf>
    <xf numFmtId="0" fontId="46" fillId="0" borderId="0" applyNumberFormat="0" applyAlignment="0"/>
    <xf numFmtId="0" fontId="46" fillId="0" borderId="0" applyNumberFormat="0" applyAlignment="0"/>
    <xf numFmtId="167" fontId="22" fillId="0" borderId="0">
      <alignment horizontal="left" wrapText="1"/>
    </xf>
    <xf numFmtId="167" fontId="22" fillId="0" borderId="0">
      <alignment horizontal="left" wrapText="1"/>
    </xf>
    <xf numFmtId="0" fontId="46" fillId="0" borderId="0" applyNumberFormat="0" applyAlignment="0"/>
    <xf numFmtId="0" fontId="38" fillId="0" borderId="0"/>
    <xf numFmtId="0" fontId="38" fillId="0" borderId="0"/>
    <xf numFmtId="0" fontId="40" fillId="0" borderId="0"/>
    <xf numFmtId="0" fontId="41" fillId="0" borderId="0"/>
    <xf numFmtId="0" fontId="41" fillId="0" borderId="0"/>
    <xf numFmtId="0" fontId="40" fillId="0" borderId="0"/>
    <xf numFmtId="0" fontId="39" fillId="0" borderId="0"/>
    <xf numFmtId="0" fontId="41" fillId="0" borderId="0"/>
    <xf numFmtId="0" fontId="38" fillId="0" borderId="0"/>
    <xf numFmtId="0" fontId="38" fillId="0" borderId="0"/>
    <xf numFmtId="0" fontId="40" fillId="0" borderId="0"/>
    <xf numFmtId="0" fontId="41" fillId="0" borderId="0"/>
    <xf numFmtId="0" fontId="41" fillId="0" borderId="0"/>
    <xf numFmtId="0" fontId="40" fillId="0" borderId="0"/>
    <xf numFmtId="0" fontId="41" fillId="0" borderId="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167" fontId="22" fillId="0" borderId="0">
      <alignment horizontal="left" wrapText="1"/>
    </xf>
    <xf numFmtId="44" fontId="20" fillId="0" borderId="0" applyFont="0" applyFill="0" applyBorder="0" applyAlignment="0" applyProtection="0"/>
    <xf numFmtId="44" fontId="2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1"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167" fontId="22" fillId="0" borderId="0">
      <alignment horizontal="left" wrapText="1"/>
    </xf>
    <xf numFmtId="44" fontId="47" fillId="0" borderId="0" applyFont="0" applyFill="0" applyBorder="0" applyAlignment="0" applyProtection="0"/>
    <xf numFmtId="44" fontId="48" fillId="0" borderId="0" applyFont="0" applyFill="0" applyBorder="0" applyAlignment="0" applyProtection="0"/>
    <xf numFmtId="167" fontId="22" fillId="0" borderId="0">
      <alignment horizontal="left" wrapText="1"/>
    </xf>
    <xf numFmtId="167" fontId="22" fillId="0" borderId="0">
      <alignment horizontal="left" wrapText="1"/>
    </xf>
    <xf numFmtId="8" fontId="38"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167" fontId="22" fillId="0" borderId="0">
      <alignment horizontal="left" wrapText="1"/>
    </xf>
    <xf numFmtId="44" fontId="35"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8" fontId="34"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8" fontId="36"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8"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167" fontId="22" fillId="0" borderId="0">
      <alignment horizontal="left" wrapText="1"/>
    </xf>
    <xf numFmtId="44"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67" fontId="22" fillId="0" borderId="0">
      <alignment horizontal="left" wrapText="1"/>
    </xf>
    <xf numFmtId="176" fontId="20" fillId="0" borderId="0" applyFont="0" applyFill="0" applyBorder="0" applyAlignment="0" applyProtection="0"/>
    <xf numFmtId="167" fontId="22" fillId="0" borderId="0">
      <alignment horizontal="left" wrapText="1"/>
    </xf>
    <xf numFmtId="176"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167" fontId="22" fillId="0" borderId="0">
      <alignment horizontal="left" wrapText="1"/>
    </xf>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167" fontId="22" fillId="0" borderId="0">
      <alignment horizontal="left" wrapText="1"/>
    </xf>
    <xf numFmtId="44" fontId="20" fillId="0" borderId="0" applyFont="0" applyFill="0" applyBorder="0" applyAlignment="0" applyProtection="0"/>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7" fontId="22" fillId="0" borderId="0">
      <alignment horizontal="left" wrapText="1"/>
    </xf>
    <xf numFmtId="167" fontId="22" fillId="0" borderId="0">
      <alignment horizontal="left" wrapText="1"/>
    </xf>
    <xf numFmtId="44" fontId="1" fillId="0" borderId="0" applyFont="0" applyFill="0" applyBorder="0" applyAlignment="0" applyProtection="0"/>
    <xf numFmtId="44" fontId="27" fillId="0" borderId="0" applyFont="0" applyFill="0" applyBorder="0" applyAlignment="0" applyProtection="0"/>
    <xf numFmtId="167" fontId="22" fillId="0" borderId="0">
      <alignment horizontal="left" wrapText="1"/>
    </xf>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44" fontId="27" fillId="0" borderId="0" applyFont="0" applyFill="0" applyBorder="0" applyAlignment="0" applyProtection="0"/>
    <xf numFmtId="167" fontId="22" fillId="0" borderId="0">
      <alignment horizontal="left" wrapText="1"/>
    </xf>
    <xf numFmtId="44" fontId="27" fillId="0" borderId="0" applyFont="0" applyFill="0" applyBorder="0" applyAlignment="0" applyProtection="0"/>
    <xf numFmtId="44" fontId="1" fillId="0" borderId="0" applyFont="0" applyFill="0" applyBorder="0" applyAlignment="0" applyProtection="0"/>
    <xf numFmtId="167" fontId="22" fillId="0" borderId="0">
      <alignment horizontal="left" wrapText="1"/>
    </xf>
    <xf numFmtId="44" fontId="20" fillId="0" borderId="0" applyFont="0" applyFill="0" applyBorder="0" applyAlignment="0" applyProtection="0"/>
    <xf numFmtId="5" fontId="37" fillId="0" borderId="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7" fontId="22" fillId="0" borderId="0">
      <alignment horizontal="left" wrapText="1"/>
    </xf>
    <xf numFmtId="167" fontId="22" fillId="0" borderId="0">
      <alignment horizontal="left" wrapText="1"/>
    </xf>
    <xf numFmtId="177" fontId="20" fillId="0" borderId="0" applyFont="0" applyFill="0" applyBorder="0" applyAlignment="0" applyProtection="0"/>
    <xf numFmtId="178" fontId="49"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7" fontId="22" fillId="0" borderId="0">
      <alignment horizontal="left" wrapText="1"/>
    </xf>
    <xf numFmtId="5" fontId="37" fillId="0" borderId="0" applyFill="0" applyBorder="0" applyAlignment="0" applyProtection="0"/>
    <xf numFmtId="177" fontId="20" fillId="0" borderId="0" applyFont="0" applyFill="0" applyBorder="0" applyAlignment="0" applyProtection="0"/>
    <xf numFmtId="178" fontId="37" fillId="0" borderId="0" applyFont="0" applyFill="0" applyBorder="0" applyAlignment="0" applyProtection="0"/>
    <xf numFmtId="5" fontId="37" fillId="0" borderId="0" applyFill="0" applyBorder="0" applyAlignment="0" applyProtection="0"/>
    <xf numFmtId="177" fontId="20" fillId="0" borderId="0" applyFont="0" applyFill="0" applyBorder="0" applyAlignment="0" applyProtection="0"/>
    <xf numFmtId="179" fontId="37" fillId="0" borderId="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167" fontId="22" fillId="0" borderId="0">
      <alignment horizontal="left" wrapText="1"/>
    </xf>
    <xf numFmtId="179" fontId="37" fillId="0" borderId="0" applyFill="0" applyBorder="0" applyAlignment="0" applyProtection="0"/>
    <xf numFmtId="0" fontId="42" fillId="0" borderId="0" applyFont="0" applyFill="0" applyBorder="0" applyAlignment="0" applyProtection="0"/>
    <xf numFmtId="0" fontId="20" fillId="0" borderId="0" applyFont="0" applyFill="0" applyBorder="0" applyAlignment="0" applyProtection="0"/>
    <xf numFmtId="179" fontId="37" fillId="0" borderId="0" applyFill="0" applyBorder="0" applyAlignment="0" applyProtection="0"/>
    <xf numFmtId="0" fontId="49" fillId="0" borderId="0" applyFont="0" applyFill="0" applyBorder="0" applyAlignment="0" applyProtection="0"/>
    <xf numFmtId="0" fontId="26" fillId="0" borderId="0"/>
    <xf numFmtId="0" fontId="50" fillId="71" borderId="0" applyNumberFormat="0" applyBorder="0" applyAlignment="0" applyProtection="0"/>
    <xf numFmtId="0" fontId="50" fillId="71" borderId="0" applyNumberFormat="0" applyBorder="0" applyAlignment="0" applyProtection="0"/>
    <xf numFmtId="0" fontId="50" fillId="72" borderId="0" applyNumberFormat="0" applyBorder="0" applyAlignment="0" applyProtection="0"/>
    <xf numFmtId="0" fontId="50" fillId="72" borderId="0" applyNumberFormat="0" applyBorder="0" applyAlignment="0" applyProtection="0"/>
    <xf numFmtId="0" fontId="50" fillId="73" borderId="0" applyNumberFormat="0" applyBorder="0" applyAlignment="0" applyProtection="0"/>
    <xf numFmtId="0" fontId="50" fillId="73" borderId="0" applyNumberFormat="0" applyBorder="0" applyAlignment="0" applyProtection="0"/>
    <xf numFmtId="167" fontId="20" fillId="0" borderId="0"/>
    <xf numFmtId="167" fontId="20" fillId="0" borderId="0"/>
    <xf numFmtId="167" fontId="20" fillId="0" borderId="0"/>
    <xf numFmtId="167" fontId="22" fillId="0" borderId="0">
      <alignment horizontal="left" wrapText="1"/>
    </xf>
    <xf numFmtId="167" fontId="22" fillId="0" borderId="0">
      <alignment horizontal="left" wrapText="1"/>
    </xf>
    <xf numFmtId="167" fontId="20" fillId="0" borderId="0"/>
    <xf numFmtId="167" fontId="20" fillId="0" borderId="0"/>
    <xf numFmtId="167" fontId="22" fillId="0" borderId="0">
      <alignment horizontal="left" wrapText="1"/>
    </xf>
    <xf numFmtId="167" fontId="20" fillId="0" borderId="0"/>
    <xf numFmtId="167" fontId="22" fillId="0" borderId="0">
      <alignment horizontal="left" wrapText="1"/>
    </xf>
    <xf numFmtId="167" fontId="20" fillId="0" borderId="0"/>
    <xf numFmtId="167" fontId="22" fillId="0" borderId="0">
      <alignment horizontal="left" wrapText="1"/>
    </xf>
    <xf numFmtId="180" fontId="51" fillId="0" borderId="0"/>
    <xf numFmtId="167" fontId="22" fillId="0" borderId="0">
      <alignment horizontal="left" wrapText="1"/>
    </xf>
    <xf numFmtId="167" fontId="20" fillId="0" borderId="0"/>
    <xf numFmtId="167" fontId="22" fillId="0" borderId="0">
      <alignment horizontal="left" wrapText="1"/>
    </xf>
    <xf numFmtId="167" fontId="22" fillId="0" borderId="0">
      <alignment horizontal="left" wrapText="1"/>
    </xf>
    <xf numFmtId="167" fontId="20" fillId="0" borderId="0"/>
    <xf numFmtId="167" fontId="20" fillId="0" borderId="0"/>
    <xf numFmtId="167" fontId="20" fillId="0" borderId="0"/>
    <xf numFmtId="181" fontId="20" fillId="0" borderId="0" applyFont="0" applyFill="0" applyBorder="0" applyAlignment="0" applyProtection="0">
      <alignment horizontal="left" wrapText="1"/>
    </xf>
    <xf numFmtId="181" fontId="20" fillId="0" borderId="0" applyFont="0" applyFill="0" applyBorder="0" applyAlignment="0" applyProtection="0">
      <alignment horizontal="left" wrapText="1"/>
    </xf>
    <xf numFmtId="181" fontId="20" fillId="0" borderId="0" applyFont="0" applyFill="0" applyBorder="0" applyAlignment="0" applyProtection="0">
      <alignment horizontal="left" wrapText="1"/>
    </xf>
    <xf numFmtId="167" fontId="22" fillId="0" borderId="0">
      <alignment horizontal="left" wrapText="1"/>
    </xf>
    <xf numFmtId="167" fontId="22" fillId="0" borderId="0">
      <alignment horizontal="left" wrapText="1"/>
    </xf>
    <xf numFmtId="181" fontId="20" fillId="0" borderId="0" applyFont="0" applyFill="0" applyBorder="0" applyAlignment="0" applyProtection="0">
      <alignment horizontal="left" wrapText="1"/>
    </xf>
    <xf numFmtId="167" fontId="22" fillId="0" borderId="0">
      <alignment horizontal="left" wrapText="1"/>
    </xf>
    <xf numFmtId="167" fontId="22" fillId="0" borderId="0">
      <alignment horizontal="left" wrapText="1"/>
    </xf>
    <xf numFmtId="181" fontId="20" fillId="0" borderId="0" applyFont="0" applyFill="0" applyBorder="0" applyAlignment="0" applyProtection="0">
      <alignment horizontal="left" wrapText="1"/>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67" fontId="22" fillId="0" borderId="0">
      <alignment horizontal="left" wrapText="1"/>
    </xf>
    <xf numFmtId="0" fontId="15" fillId="0" borderId="0" applyNumberFormat="0" applyFill="0" applyBorder="0" applyAlignment="0" applyProtection="0"/>
    <xf numFmtId="0" fontId="52" fillId="0" borderId="0" applyNumberFormat="0" applyFill="0" applyBorder="0" applyAlignment="0" applyProtection="0"/>
    <xf numFmtId="2" fontId="37" fillId="0" borderId="0" applyFill="0" applyBorder="0" applyAlignment="0" applyProtection="0"/>
    <xf numFmtId="2" fontId="42" fillId="0" borderId="0" applyFont="0" applyFill="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2" fontId="37" fillId="0" borderId="0" applyFont="0" applyFill="0" applyBorder="0" applyAlignment="0" applyProtection="0"/>
    <xf numFmtId="2" fontId="37" fillId="0" borderId="0" applyFont="0" applyFill="0" applyBorder="0" applyAlignment="0" applyProtection="0"/>
    <xf numFmtId="2" fontId="37" fillId="0" borderId="0" applyFill="0" applyBorder="0" applyAlignment="0" applyProtection="0"/>
    <xf numFmtId="2" fontId="42" fillId="0" borderId="0" applyFont="0" applyFill="0" applyBorder="0" applyAlignment="0" applyProtection="0"/>
    <xf numFmtId="0" fontId="38" fillId="0" borderId="0"/>
    <xf numFmtId="0" fontId="38" fillId="0" borderId="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53" fillId="37" borderId="0" applyNumberFormat="0" applyBorder="0" applyAlignment="0" applyProtection="0"/>
    <xf numFmtId="0" fontId="6" fillId="2" borderId="0" applyNumberFormat="0" applyBorder="0" applyAlignment="0" applyProtection="0"/>
    <xf numFmtId="0" fontId="6" fillId="41" borderId="0" applyNumberFormat="0" applyBorder="0" applyAlignment="0" applyProtection="0"/>
    <xf numFmtId="167" fontId="22" fillId="0" borderId="0">
      <alignment horizontal="left" wrapText="1"/>
    </xf>
    <xf numFmtId="167" fontId="22" fillId="0" borderId="0">
      <alignment horizontal="left" wrapText="1"/>
    </xf>
    <xf numFmtId="0" fontId="53"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167" fontId="22" fillId="0" borderId="0">
      <alignment horizontal="left" wrapText="1"/>
    </xf>
    <xf numFmtId="38" fontId="54" fillId="70" borderId="0" applyNumberFormat="0" applyBorder="0" applyAlignment="0" applyProtection="0"/>
    <xf numFmtId="0"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38" fontId="54" fillId="70" borderId="0" applyNumberFormat="0" applyBorder="0" applyAlignment="0" applyProtection="0"/>
    <xf numFmtId="0" fontId="55" fillId="0" borderId="11"/>
    <xf numFmtId="182" fontId="56" fillId="0" borderId="0" applyNumberFormat="0" applyFill="0" applyBorder="0" applyProtection="0">
      <alignment horizontal="right"/>
    </xf>
    <xf numFmtId="0" fontId="57" fillId="0" borderId="14" applyNumberFormat="0" applyAlignment="0" applyProtection="0">
      <alignment horizontal="left"/>
    </xf>
    <xf numFmtId="0" fontId="57" fillId="0" borderId="14" applyNumberFormat="0" applyAlignment="0" applyProtection="0">
      <alignment horizontal="left"/>
    </xf>
    <xf numFmtId="167" fontId="22" fillId="0" borderId="0">
      <alignment horizontal="left" wrapText="1"/>
    </xf>
    <xf numFmtId="167" fontId="22" fillId="0" borderId="0">
      <alignment horizontal="left" wrapText="1"/>
    </xf>
    <xf numFmtId="0" fontId="57" fillId="0" borderId="14" applyNumberFormat="0" applyAlignment="0" applyProtection="0">
      <alignment horizontal="left"/>
    </xf>
    <xf numFmtId="167" fontId="22" fillId="0" borderId="0">
      <alignment horizontal="left" wrapText="1"/>
    </xf>
    <xf numFmtId="0" fontId="57" fillId="0" borderId="15">
      <alignment horizontal="left"/>
    </xf>
    <xf numFmtId="0" fontId="57" fillId="0" borderId="15">
      <alignment horizontal="left"/>
    </xf>
    <xf numFmtId="167" fontId="22" fillId="0" borderId="0">
      <alignment horizontal="left" wrapText="1"/>
    </xf>
    <xf numFmtId="167" fontId="22" fillId="0" borderId="0">
      <alignment horizontal="left" wrapText="1"/>
    </xf>
    <xf numFmtId="167" fontId="22" fillId="0" borderId="0">
      <alignment horizontal="left" wrapText="1"/>
    </xf>
    <xf numFmtId="0" fontId="57" fillId="0" borderId="15">
      <alignment horizontal="left"/>
    </xf>
    <xf numFmtId="0" fontId="57" fillId="0" borderId="15">
      <alignment horizontal="left"/>
    </xf>
    <xf numFmtId="167" fontId="22" fillId="0" borderId="0">
      <alignment horizontal="left" wrapText="1"/>
    </xf>
    <xf numFmtId="14" fontId="58" fillId="74" borderId="16">
      <alignment horizontal="center" vertical="center" wrapText="1"/>
    </xf>
    <xf numFmtId="0" fontId="42" fillId="0" borderId="0" applyNumberFormat="0" applyFill="0" applyBorder="0" applyAlignment="0" applyProtection="0"/>
    <xf numFmtId="0" fontId="59" fillId="0" borderId="17" applyNumberFormat="0" applyFill="0" applyAlignment="0" applyProtection="0"/>
    <xf numFmtId="0" fontId="59" fillId="0" borderId="17" applyNumberFormat="0" applyFill="0" applyAlignment="0" applyProtection="0"/>
    <xf numFmtId="0" fontId="3" fillId="0" borderId="1" applyNumberFormat="0" applyFill="0" applyAlignment="0" applyProtection="0"/>
    <xf numFmtId="0" fontId="60" fillId="0" borderId="18" applyNumberFormat="0" applyFill="0" applyAlignment="0" applyProtection="0"/>
    <xf numFmtId="167" fontId="22" fillId="0" borderId="0">
      <alignment horizontal="left" wrapText="1"/>
    </xf>
    <xf numFmtId="167" fontId="22" fillId="0" borderId="0">
      <alignment horizontal="left" wrapText="1"/>
    </xf>
    <xf numFmtId="0" fontId="60" fillId="0" borderId="18" applyNumberFormat="0" applyFill="0" applyAlignment="0" applyProtection="0"/>
    <xf numFmtId="0" fontId="3" fillId="0" borderId="1" applyNumberFormat="0" applyFill="0" applyAlignment="0" applyProtection="0"/>
    <xf numFmtId="0" fontId="60" fillId="0" borderId="18" applyNumberFormat="0" applyFill="0" applyAlignment="0" applyProtection="0"/>
    <xf numFmtId="167" fontId="22" fillId="0" borderId="0">
      <alignment horizontal="left" wrapText="1"/>
    </xf>
    <xf numFmtId="167" fontId="22" fillId="0" borderId="0">
      <alignment horizontal="left" wrapText="1"/>
    </xf>
    <xf numFmtId="0" fontId="61" fillId="0" borderId="0" applyNumberFormat="0" applyFill="0" applyBorder="0" applyAlignment="0" applyProtection="0"/>
    <xf numFmtId="167" fontId="22" fillId="0" borderId="0">
      <alignment horizontal="left" wrapText="1"/>
    </xf>
    <xf numFmtId="0" fontId="60" fillId="0" borderId="18" applyNumberFormat="0" applyFill="0" applyAlignment="0" applyProtection="0"/>
    <xf numFmtId="0" fontId="61" fillId="0" borderId="0" applyNumberFormat="0" applyFill="0" applyBorder="0" applyAlignment="0" applyProtection="0"/>
    <xf numFmtId="0" fontId="60" fillId="0" borderId="18" applyNumberFormat="0" applyFill="0" applyAlignment="0" applyProtection="0"/>
    <xf numFmtId="0" fontId="3" fillId="0" borderId="1" applyNumberFormat="0" applyFill="0" applyAlignment="0" applyProtection="0"/>
    <xf numFmtId="0" fontId="42" fillId="0" borderId="0" applyNumberFormat="0" applyFill="0" applyBorder="0" applyAlignment="0" applyProtection="0"/>
    <xf numFmtId="0" fontId="62" fillId="0" borderId="19" applyNumberFormat="0" applyFill="0" applyAlignment="0" applyProtection="0"/>
    <xf numFmtId="0" fontId="62" fillId="0" borderId="19" applyNumberFormat="0" applyFill="0" applyAlignment="0" applyProtection="0"/>
    <xf numFmtId="0" fontId="4" fillId="0" borderId="2" applyNumberFormat="0" applyFill="0" applyAlignment="0" applyProtection="0"/>
    <xf numFmtId="0" fontId="63" fillId="0" borderId="20" applyNumberFormat="0" applyFill="0" applyAlignment="0" applyProtection="0"/>
    <xf numFmtId="167" fontId="22" fillId="0" borderId="0">
      <alignment horizontal="left" wrapText="1"/>
    </xf>
    <xf numFmtId="167" fontId="22" fillId="0" borderId="0">
      <alignment horizontal="left" wrapText="1"/>
    </xf>
    <xf numFmtId="0" fontId="63" fillId="0" borderId="20" applyNumberFormat="0" applyFill="0" applyAlignment="0" applyProtection="0"/>
    <xf numFmtId="0" fontId="4" fillId="0" borderId="2" applyNumberFormat="0" applyFill="0" applyAlignment="0" applyProtection="0"/>
    <xf numFmtId="0" fontId="63" fillId="0" borderId="20" applyNumberFormat="0" applyFill="0" applyAlignment="0" applyProtection="0"/>
    <xf numFmtId="167" fontId="22" fillId="0" borderId="0">
      <alignment horizontal="left" wrapText="1"/>
    </xf>
    <xf numFmtId="167" fontId="22" fillId="0" borderId="0">
      <alignment horizontal="left" wrapText="1"/>
    </xf>
    <xf numFmtId="0" fontId="54" fillId="0" borderId="0" applyNumberFormat="0" applyFill="0" applyBorder="0" applyAlignment="0" applyProtection="0"/>
    <xf numFmtId="167" fontId="22" fillId="0" borderId="0">
      <alignment horizontal="left" wrapText="1"/>
    </xf>
    <xf numFmtId="0" fontId="63" fillId="0" borderId="20" applyNumberFormat="0" applyFill="0" applyAlignment="0" applyProtection="0"/>
    <xf numFmtId="0" fontId="54" fillId="0" borderId="0" applyNumberFormat="0" applyFill="0" applyBorder="0" applyAlignment="0" applyProtection="0"/>
    <xf numFmtId="0" fontId="63" fillId="0" borderId="20" applyNumberFormat="0" applyFill="0" applyAlignment="0" applyProtection="0"/>
    <xf numFmtId="0" fontId="4" fillId="0" borderId="2"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5" fillId="0" borderId="3" applyNumberFormat="0" applyFill="0" applyAlignment="0" applyProtection="0"/>
    <xf numFmtId="0" fontId="65" fillId="0" borderId="22" applyNumberFormat="0" applyFill="0" applyAlignment="0" applyProtection="0"/>
    <xf numFmtId="167" fontId="22" fillId="0" borderId="0">
      <alignment horizontal="left" wrapText="1"/>
    </xf>
    <xf numFmtId="167" fontId="22" fillId="0" borderId="0">
      <alignment horizontal="left" wrapText="1"/>
    </xf>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 fillId="0" borderId="0" applyNumberFormat="0" applyFill="0" applyBorder="0" applyAlignment="0" applyProtection="0"/>
    <xf numFmtId="0" fontId="65" fillId="0" borderId="0" applyNumberFormat="0" applyFill="0" applyBorder="0" applyAlignment="0" applyProtection="0"/>
    <xf numFmtId="167" fontId="22" fillId="0" borderId="0">
      <alignment horizontal="left" wrapText="1"/>
    </xf>
    <xf numFmtId="167" fontId="22" fillId="0" borderId="0">
      <alignment horizontal="left" wrapText="1"/>
    </xf>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38" fontId="66" fillId="0" borderId="0"/>
    <xf numFmtId="38" fontId="66" fillId="0" borderId="0"/>
    <xf numFmtId="38" fontId="66" fillId="0" borderId="0"/>
    <xf numFmtId="38" fontId="66" fillId="0" borderId="0"/>
    <xf numFmtId="167" fontId="22" fillId="0" borderId="0">
      <alignment horizontal="left" wrapText="1"/>
    </xf>
    <xf numFmtId="0" fontId="66" fillId="0" borderId="0"/>
    <xf numFmtId="0" fontId="66" fillId="0" borderId="0"/>
    <xf numFmtId="0" fontId="66" fillId="0" borderId="0"/>
    <xf numFmtId="38" fontId="66" fillId="0" borderId="0"/>
    <xf numFmtId="38" fontId="66" fillId="0" borderId="0"/>
    <xf numFmtId="38" fontId="66" fillId="0" borderId="0"/>
    <xf numFmtId="40" fontId="66" fillId="0" borderId="0"/>
    <xf numFmtId="40" fontId="66" fillId="0" borderId="0"/>
    <xf numFmtId="40" fontId="66" fillId="0" borderId="0"/>
    <xf numFmtId="40" fontId="66" fillId="0" borderId="0"/>
    <xf numFmtId="167" fontId="22" fillId="0" borderId="0">
      <alignment horizontal="left" wrapText="1"/>
    </xf>
    <xf numFmtId="0" fontId="66" fillId="0" borderId="0"/>
    <xf numFmtId="0" fontId="66" fillId="0" borderId="0"/>
    <xf numFmtId="0" fontId="66" fillId="0" borderId="0"/>
    <xf numFmtId="40" fontId="66" fillId="0" borderId="0"/>
    <xf numFmtId="40" fontId="66" fillId="0" borderId="0"/>
    <xf numFmtId="40" fontId="66" fillId="0" borderId="0"/>
    <xf numFmtId="0" fontId="67" fillId="0" borderId="0" applyNumberFormat="0" applyFill="0" applyBorder="0" applyAlignment="0" applyProtection="0">
      <alignment vertical="top"/>
      <protection locked="0"/>
    </xf>
    <xf numFmtId="167" fontId="22" fillId="0" borderId="0">
      <alignment horizontal="left" wrapText="1"/>
    </xf>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67" fontId="22" fillId="0" borderId="0">
      <alignment horizontal="left" wrapText="1"/>
    </xf>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0" fontId="54" fillId="66" borderId="23" applyNumberFormat="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167" fontId="22" fillId="0" borderId="0">
      <alignment horizontal="left" wrapText="1"/>
    </xf>
    <xf numFmtId="0" fontId="68" fillId="40" borderId="12" applyNumberFormat="0" applyAlignment="0" applyProtection="0"/>
    <xf numFmtId="0" fontId="68" fillId="40" borderId="12" applyNumberFormat="0" applyAlignment="0" applyProtection="0"/>
    <xf numFmtId="0" fontId="9" fillId="5" borderId="4" applyNumberFormat="0" applyAlignment="0" applyProtection="0"/>
    <xf numFmtId="0" fontId="9" fillId="43" borderId="4" applyNumberFormat="0" applyAlignment="0" applyProtection="0"/>
    <xf numFmtId="0" fontId="68" fillId="40" borderId="12" applyNumberFormat="0" applyAlignment="0" applyProtection="0"/>
    <xf numFmtId="167" fontId="22" fillId="0" borderId="0">
      <alignment horizontal="left" wrapText="1"/>
    </xf>
    <xf numFmtId="0" fontId="68" fillId="40" borderId="12" applyNumberFormat="0" applyAlignment="0" applyProtection="0"/>
    <xf numFmtId="0" fontId="9" fillId="5" borderId="4" applyNumberFormat="0" applyAlignment="0" applyProtection="0"/>
    <xf numFmtId="0" fontId="9" fillId="43" borderId="4"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41" fontId="69" fillId="75" borderId="24">
      <alignment horizontal="left"/>
      <protection locked="0"/>
    </xf>
    <xf numFmtId="167" fontId="22" fillId="0" borderId="0">
      <alignment horizontal="left" wrapText="1"/>
    </xf>
    <xf numFmtId="41" fontId="69" fillId="75" borderId="24">
      <alignment horizontal="left"/>
      <protection locked="0"/>
    </xf>
    <xf numFmtId="10" fontId="69" fillId="75" borderId="24">
      <alignment horizontal="right"/>
      <protection locked="0"/>
    </xf>
    <xf numFmtId="167" fontId="22" fillId="0" borderId="0">
      <alignment horizontal="left" wrapText="1"/>
    </xf>
    <xf numFmtId="10" fontId="69" fillId="75" borderId="24">
      <alignment horizontal="right"/>
      <protection locked="0"/>
    </xf>
    <xf numFmtId="167" fontId="22" fillId="0" borderId="0">
      <alignment horizontal="left" wrapText="1"/>
    </xf>
    <xf numFmtId="41" fontId="69" fillId="75" borderId="24">
      <alignment horizontal="left"/>
      <protection locked="0"/>
    </xf>
    <xf numFmtId="0" fontId="55" fillId="0" borderId="25"/>
    <xf numFmtId="0" fontId="54" fillId="70" borderId="0"/>
    <xf numFmtId="0" fontId="54" fillId="70" borderId="0"/>
    <xf numFmtId="0" fontId="54" fillId="70" borderId="0"/>
    <xf numFmtId="0" fontId="54" fillId="70" borderId="0"/>
    <xf numFmtId="167" fontId="22" fillId="0" borderId="0">
      <alignment horizontal="left" wrapText="1"/>
    </xf>
    <xf numFmtId="3" fontId="70" fillId="0" borderId="0" applyFill="0" applyBorder="0" applyAlignment="0" applyProtection="0"/>
    <xf numFmtId="167" fontId="22" fillId="0" borderId="0">
      <alignment horizontal="left" wrapText="1"/>
    </xf>
    <xf numFmtId="167" fontId="22" fillId="0" borderId="0">
      <alignment horizontal="left" wrapText="1"/>
    </xf>
    <xf numFmtId="3" fontId="70" fillId="0" borderId="0" applyFill="0" applyBorder="0" applyAlignment="0" applyProtection="0"/>
    <xf numFmtId="3" fontId="70" fillId="0" borderId="0" applyFill="0" applyBorder="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12" fillId="0" borderId="6" applyNumberFormat="0" applyFill="0" applyAlignment="0" applyProtection="0"/>
    <xf numFmtId="0" fontId="72" fillId="0" borderId="27" applyNumberFormat="0" applyFill="0" applyAlignment="0" applyProtection="0"/>
    <xf numFmtId="167" fontId="22" fillId="0" borderId="0">
      <alignment horizontal="left" wrapText="1"/>
    </xf>
    <xf numFmtId="167" fontId="22" fillId="0" borderId="0">
      <alignment horizontal="left" wrapText="1"/>
    </xf>
    <xf numFmtId="0" fontId="72" fillId="0" borderId="27" applyNumberFormat="0" applyFill="0" applyAlignment="0" applyProtection="0"/>
    <xf numFmtId="0" fontId="72" fillId="0" borderId="27" applyNumberFormat="0" applyFill="0" applyAlignment="0" applyProtection="0"/>
    <xf numFmtId="0" fontId="72" fillId="0" borderId="27" applyNumberFormat="0" applyFill="0" applyAlignment="0" applyProtection="0"/>
    <xf numFmtId="183" fontId="20" fillId="0" borderId="0" applyFont="0" applyFill="0" applyBorder="0" applyAlignment="0" applyProtection="0"/>
    <xf numFmtId="0" fontId="20" fillId="0" borderId="0" applyFont="0" applyFill="0" applyBorder="0" applyAlignment="0" applyProtection="0"/>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167" fontId="22" fillId="0" borderId="0">
      <alignment horizontal="left" wrapText="1"/>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167" fontId="22" fillId="0" borderId="0">
      <alignment horizontal="left" wrapText="1"/>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0" fontId="20" fillId="0" borderId="0" applyFont="0" applyFill="0" applyBorder="0" applyAlignment="0" applyProtection="0"/>
    <xf numFmtId="0" fontId="20" fillId="0" borderId="0" applyFont="0" applyFill="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8" fillId="4" borderId="0" applyNumberFormat="0" applyBorder="0" applyAlignment="0" applyProtection="0"/>
    <xf numFmtId="0" fontId="74" fillId="4" borderId="0" applyNumberFormat="0" applyBorder="0" applyAlignment="0" applyProtection="0"/>
    <xf numFmtId="167" fontId="22" fillId="0" borderId="0">
      <alignment horizontal="left" wrapText="1"/>
    </xf>
    <xf numFmtId="167" fontId="22" fillId="0" borderId="0">
      <alignment horizontal="left" wrapText="1"/>
    </xf>
    <xf numFmtId="0" fontId="75" fillId="43"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37" fontId="76" fillId="0" borderId="0"/>
    <xf numFmtId="37" fontId="76" fillId="0" borderId="0"/>
    <xf numFmtId="167" fontId="22" fillId="0" borderId="0">
      <alignment horizontal="left" wrapText="1"/>
    </xf>
    <xf numFmtId="167" fontId="22" fillId="0" borderId="0">
      <alignment horizontal="left" wrapText="1"/>
    </xf>
    <xf numFmtId="37" fontId="76" fillId="0" borderId="0"/>
    <xf numFmtId="184" fontId="77" fillId="0" borderId="0"/>
    <xf numFmtId="185" fontId="20" fillId="0" borderId="0"/>
    <xf numFmtId="185" fontId="20" fillId="0" borderId="0"/>
    <xf numFmtId="167" fontId="22" fillId="0" borderId="0">
      <alignment horizontal="left" wrapText="1"/>
    </xf>
    <xf numFmtId="185" fontId="20" fillId="0" borderId="0"/>
    <xf numFmtId="185" fontId="20" fillId="0" borderId="0"/>
    <xf numFmtId="185" fontId="20" fillId="0" borderId="0"/>
    <xf numFmtId="185" fontId="20" fillId="0" borderId="0"/>
    <xf numFmtId="167" fontId="22" fillId="0" borderId="0">
      <alignment horizontal="left" wrapText="1"/>
    </xf>
    <xf numFmtId="185" fontId="20" fillId="0" borderId="0"/>
    <xf numFmtId="185" fontId="20" fillId="0" borderId="0"/>
    <xf numFmtId="185" fontId="20" fillId="0" borderId="0"/>
    <xf numFmtId="185" fontId="20" fillId="0" borderId="0"/>
    <xf numFmtId="167" fontId="22" fillId="0" borderId="0">
      <alignment horizontal="left" wrapText="1"/>
    </xf>
    <xf numFmtId="185" fontId="20" fillId="0" borderId="0"/>
    <xf numFmtId="185" fontId="20" fillId="0" borderId="0"/>
    <xf numFmtId="186" fontId="22" fillId="0" borderId="0"/>
    <xf numFmtId="186" fontId="22" fillId="0" borderId="0"/>
    <xf numFmtId="184" fontId="77" fillId="0" borderId="0"/>
    <xf numFmtId="0" fontId="20" fillId="0" borderId="0"/>
    <xf numFmtId="184" fontId="77" fillId="0" borderId="0"/>
    <xf numFmtId="187" fontId="20" fillId="0" borderId="0"/>
    <xf numFmtId="167" fontId="22" fillId="0" borderId="0">
      <alignment horizontal="left" wrapText="1"/>
    </xf>
    <xf numFmtId="167" fontId="22" fillId="0" borderId="0">
      <alignment horizontal="left" wrapText="1"/>
    </xf>
    <xf numFmtId="167" fontId="22" fillId="0" borderId="0">
      <alignment horizontal="left" wrapText="1"/>
    </xf>
    <xf numFmtId="186" fontId="22" fillId="0" borderId="0"/>
    <xf numFmtId="188" fontId="20" fillId="0" borderId="0"/>
    <xf numFmtId="189" fontId="36" fillId="0" borderId="0"/>
    <xf numFmtId="168" fontId="20" fillId="0" borderId="0">
      <alignment horizontal="left" wrapText="1"/>
    </xf>
    <xf numFmtId="168" fontId="20" fillId="0" borderId="0">
      <alignment horizontal="left" wrapText="1"/>
    </xf>
    <xf numFmtId="0" fontId="1" fillId="0" borderId="0"/>
    <xf numFmtId="0" fontId="20" fillId="0" borderId="0"/>
    <xf numFmtId="0" fontId="20" fillId="0" borderId="0"/>
    <xf numFmtId="167" fontId="22" fillId="0" borderId="0">
      <alignment horizontal="left" wrapText="1"/>
    </xf>
    <xf numFmtId="0" fontId="20" fillId="0" borderId="0"/>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0" fillId="0" borderId="0" applyFill="0" applyBorder="0" applyAlignment="0" applyProtection="0"/>
    <xf numFmtId="0" fontId="1" fillId="0" borderId="0"/>
    <xf numFmtId="0" fontId="20" fillId="0" borderId="0"/>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0" fontId="1"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22" fillId="0" borderId="0">
      <alignment horizontal="left" wrapText="1"/>
    </xf>
    <xf numFmtId="167" fontId="22" fillId="0" borderId="0">
      <alignment horizontal="left" wrapText="1"/>
    </xf>
    <xf numFmtId="167" fontId="22" fillId="0" borderId="0">
      <alignment horizontal="left" wrapText="1"/>
    </xf>
    <xf numFmtId="0" fontId="1" fillId="0" borderId="0"/>
    <xf numFmtId="0" fontId="1" fillId="0" borderId="0"/>
    <xf numFmtId="0" fontId="20" fillId="0" borderId="0"/>
    <xf numFmtId="0" fontId="1" fillId="0" borderId="0"/>
    <xf numFmtId="0" fontId="1" fillId="0" borderId="0"/>
    <xf numFmtId="167" fontId="20" fillId="0" borderId="0">
      <alignment horizontal="left" wrapText="1"/>
    </xf>
    <xf numFmtId="0" fontId="1" fillId="0" borderId="0"/>
    <xf numFmtId="167" fontId="20" fillId="0" borderId="0">
      <alignment horizontal="left" wrapText="1"/>
    </xf>
    <xf numFmtId="167" fontId="20" fillId="0" borderId="0">
      <alignment horizontal="left" wrapText="1"/>
    </xf>
    <xf numFmtId="167" fontId="20" fillId="0" borderId="0">
      <alignment horizontal="left" wrapText="1"/>
    </xf>
    <xf numFmtId="0" fontId="1"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1"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0" fillId="0" borderId="0"/>
    <xf numFmtId="0" fontId="20" fillId="0" borderId="0"/>
    <xf numFmtId="167" fontId="22" fillId="0" borderId="0">
      <alignment horizontal="left" wrapText="1"/>
    </xf>
    <xf numFmtId="0" fontId="20" fillId="0" borderId="0"/>
    <xf numFmtId="185" fontId="22" fillId="0" borderId="0">
      <alignment horizontal="left" wrapText="1"/>
    </xf>
    <xf numFmtId="0" fontId="27" fillId="0" borderId="0"/>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1" fillId="0" borderId="0"/>
    <xf numFmtId="185"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20" fillId="0" borderId="0"/>
    <xf numFmtId="0" fontId="1" fillId="0" borderId="0"/>
    <xf numFmtId="185"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0" fillId="0" borderId="0"/>
    <xf numFmtId="185" fontId="22" fillId="0" borderId="0">
      <alignment horizontal="left" wrapText="1"/>
    </xf>
    <xf numFmtId="0" fontId="20" fillId="0" borderId="0"/>
    <xf numFmtId="167" fontId="22" fillId="0" borderId="0">
      <alignment horizontal="left" wrapText="1"/>
    </xf>
    <xf numFmtId="0" fontId="20" fillId="0" borderId="0"/>
    <xf numFmtId="185" fontId="22" fillId="0" borderId="0">
      <alignment horizontal="left" wrapText="1"/>
    </xf>
    <xf numFmtId="167" fontId="20" fillId="0" borderId="0">
      <alignment horizontal="left" wrapText="1"/>
    </xf>
    <xf numFmtId="185"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85" fontId="22" fillId="0" borderId="0">
      <alignment horizontal="left" wrapText="1"/>
    </xf>
    <xf numFmtId="185" fontId="22" fillId="0" borderId="0">
      <alignment horizontal="left" wrapText="1"/>
    </xf>
    <xf numFmtId="185" fontId="22" fillId="0" borderId="0">
      <alignment horizontal="left" wrapText="1"/>
    </xf>
    <xf numFmtId="167" fontId="20" fillId="0" borderId="0">
      <alignment horizontal="left" wrapText="1"/>
    </xf>
    <xf numFmtId="167" fontId="22" fillId="0" borderId="0">
      <alignment horizontal="left" wrapText="1"/>
    </xf>
    <xf numFmtId="185" fontId="22" fillId="0" borderId="0">
      <alignment horizontal="left" wrapText="1"/>
    </xf>
    <xf numFmtId="0" fontId="20" fillId="0" borderId="0"/>
    <xf numFmtId="0" fontId="20"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78" fillId="0" borderId="0"/>
    <xf numFmtId="0" fontId="27" fillId="0" borderId="0"/>
    <xf numFmtId="0" fontId="27"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20" fillId="0" borderId="0"/>
    <xf numFmtId="0" fontId="27" fillId="0" borderId="0"/>
    <xf numFmtId="0" fontId="27" fillId="0" borderId="0"/>
    <xf numFmtId="0" fontId="27" fillId="0" borderId="0"/>
    <xf numFmtId="0" fontId="20" fillId="0" borderId="0"/>
    <xf numFmtId="167"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35" fillId="0" borderId="0"/>
    <xf numFmtId="167" fontId="22" fillId="0" borderId="0">
      <alignment horizontal="left" wrapText="1"/>
    </xf>
    <xf numFmtId="0" fontId="27" fillId="0" borderId="0"/>
    <xf numFmtId="0" fontId="27" fillId="0" borderId="0"/>
    <xf numFmtId="0" fontId="35" fillId="0" borderId="0"/>
    <xf numFmtId="0" fontId="27" fillId="0" borderId="0"/>
    <xf numFmtId="0" fontId="27" fillId="0" borderId="0"/>
    <xf numFmtId="0" fontId="35" fillId="0" borderId="0"/>
    <xf numFmtId="0" fontId="27" fillId="0" borderId="0"/>
    <xf numFmtId="0" fontId="20" fillId="0" borderId="0"/>
    <xf numFmtId="0" fontId="20" fillId="0" borderId="0"/>
    <xf numFmtId="167"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167" fontId="22" fillId="0" borderId="0">
      <alignment horizontal="left" wrapText="1"/>
    </xf>
    <xf numFmtId="0" fontId="20" fillId="0" borderId="0"/>
    <xf numFmtId="0" fontId="20" fillId="0" borderId="0"/>
    <xf numFmtId="0" fontId="20"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0" fontId="20" fillId="0" borderId="0"/>
    <xf numFmtId="167" fontId="22" fillId="0" borderId="0">
      <alignment horizontal="left" wrapText="1"/>
    </xf>
    <xf numFmtId="0" fontId="20" fillId="0" borderId="0"/>
    <xf numFmtId="0" fontId="20" fillId="0" borderId="0"/>
    <xf numFmtId="0" fontId="20" fillId="0" borderId="0"/>
    <xf numFmtId="0" fontId="20" fillId="0" borderId="0"/>
    <xf numFmtId="167" fontId="22" fillId="0" borderId="0">
      <alignment horizontal="left" wrapText="1"/>
    </xf>
    <xf numFmtId="0" fontId="20" fillId="0" borderId="0"/>
    <xf numFmtId="0" fontId="20" fillId="0" borderId="0"/>
    <xf numFmtId="0" fontId="20" fillId="0" borderId="0"/>
    <xf numFmtId="190" fontId="20" fillId="0" borderId="0">
      <alignment horizontal="left" wrapText="1"/>
    </xf>
    <xf numFmtId="190" fontId="20" fillId="0" borderId="0">
      <alignment horizontal="left" wrapText="1"/>
    </xf>
    <xf numFmtId="167" fontId="22" fillId="0" borderId="0">
      <alignment horizontal="left" wrapText="1"/>
    </xf>
    <xf numFmtId="190"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90" fontId="2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7" fillId="0" borderId="0"/>
    <xf numFmtId="0" fontId="20" fillId="0" borderId="0"/>
    <xf numFmtId="0" fontId="20" fillId="0" borderId="0"/>
    <xf numFmtId="167" fontId="22" fillId="0" borderId="0">
      <alignment horizontal="left" wrapText="1"/>
    </xf>
    <xf numFmtId="0" fontId="20" fillId="0" borderId="0"/>
    <xf numFmtId="0" fontId="20" fillId="0" borderId="0"/>
    <xf numFmtId="0" fontId="20" fillId="0" borderId="0"/>
    <xf numFmtId="0" fontId="22" fillId="0" borderId="0"/>
    <xf numFmtId="192" fontId="22" fillId="0" borderId="0">
      <alignment horizontal="left" wrapText="1"/>
    </xf>
    <xf numFmtId="0" fontId="20" fillId="0" borderId="0"/>
    <xf numFmtId="0" fontId="20" fillId="0" borderId="0"/>
    <xf numFmtId="167" fontId="22" fillId="0" borderId="0">
      <alignment horizontal="left" wrapText="1"/>
    </xf>
    <xf numFmtId="169"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167" fontId="22" fillId="0" borderId="0">
      <alignment horizontal="left" wrapText="1"/>
    </xf>
    <xf numFmtId="0" fontId="20" fillId="0" borderId="0"/>
    <xf numFmtId="167" fontId="22" fillId="0" borderId="0">
      <alignment horizontal="left" wrapText="1"/>
    </xf>
    <xf numFmtId="0" fontId="20" fillId="0" borderId="0"/>
    <xf numFmtId="167" fontId="22" fillId="0" borderId="0">
      <alignment horizontal="left" wrapText="1"/>
    </xf>
    <xf numFmtId="193" fontId="20" fillId="0" borderId="0">
      <alignment horizontal="left" wrapText="1"/>
    </xf>
    <xf numFmtId="0" fontId="1" fillId="0" borderId="0"/>
    <xf numFmtId="0" fontId="1" fillId="0" borderId="0"/>
    <xf numFmtId="0" fontId="1" fillId="0" borderId="0"/>
    <xf numFmtId="0" fontId="20" fillId="0" borderId="0"/>
    <xf numFmtId="164" fontId="20" fillId="0" borderId="0">
      <alignment horizontal="left" wrapText="1"/>
    </xf>
    <xf numFmtId="164" fontId="20" fillId="0" borderId="0">
      <alignment horizontal="left" wrapText="1"/>
    </xf>
    <xf numFmtId="0" fontId="27" fillId="0" borderId="0"/>
    <xf numFmtId="164" fontId="2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167" fontId="22" fillId="0" borderId="0">
      <alignment horizontal="left" wrapText="1"/>
    </xf>
    <xf numFmtId="0" fontId="20" fillId="0" borderId="0"/>
    <xf numFmtId="0" fontId="20" fillId="0" borderId="0"/>
    <xf numFmtId="0" fontId="1" fillId="0" borderId="0"/>
    <xf numFmtId="0" fontId="20" fillId="0" borderId="0"/>
    <xf numFmtId="0" fontId="20" fillId="0" borderId="0"/>
    <xf numFmtId="0" fontId="22" fillId="0" borderId="0"/>
    <xf numFmtId="0" fontId="20" fillId="0" borderId="0"/>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167" fontId="22" fillId="0" borderId="0">
      <alignment horizontal="left" wrapText="1"/>
    </xf>
    <xf numFmtId="167" fontId="20" fillId="0" borderId="0">
      <alignment horizontal="left" wrapText="1"/>
    </xf>
    <xf numFmtId="167" fontId="22" fillId="0" borderId="0">
      <alignment horizontal="left" wrapText="1"/>
    </xf>
    <xf numFmtId="0" fontId="20" fillId="0" borderId="0"/>
    <xf numFmtId="167" fontId="22" fillId="0" borderId="0">
      <alignment horizontal="left" wrapText="1"/>
    </xf>
    <xf numFmtId="167" fontId="20" fillId="0" borderId="0">
      <alignment horizontal="left" wrapText="1"/>
    </xf>
    <xf numFmtId="0" fontId="47" fillId="0" borderId="0"/>
    <xf numFmtId="167" fontId="20" fillId="0" borderId="0">
      <alignment horizontal="left" wrapText="1"/>
    </xf>
    <xf numFmtId="167" fontId="22" fillId="0" borderId="0">
      <alignment horizontal="left" wrapText="1"/>
    </xf>
    <xf numFmtId="167" fontId="20" fillId="0" borderId="0">
      <alignment horizontal="left" wrapText="1"/>
    </xf>
    <xf numFmtId="39" fontId="79" fillId="0" borderId="0" applyNumberFormat="0" applyFill="0" applyBorder="0" applyAlignment="0" applyProtection="0"/>
    <xf numFmtId="39" fontId="79" fillId="0" borderId="0" applyNumberFormat="0" applyFill="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39" fontId="79" fillId="0" borderId="0" applyNumberFormat="0" applyFill="0" applyBorder="0" applyAlignment="0" applyProtection="0"/>
    <xf numFmtId="167" fontId="22"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39" fontId="79" fillId="0" borderId="0" applyNumberFormat="0" applyFill="0" applyBorder="0" applyAlignment="0" applyProtection="0"/>
    <xf numFmtId="167" fontId="22" fillId="0" borderId="0">
      <alignment horizontal="left" wrapText="1"/>
    </xf>
    <xf numFmtId="0" fontId="1" fillId="0" borderId="0"/>
    <xf numFmtId="167" fontId="20" fillId="0" borderId="0">
      <alignment horizontal="left" wrapText="1"/>
    </xf>
    <xf numFmtId="167" fontId="20" fillId="0" borderId="0">
      <alignment horizontal="left" wrapText="1"/>
    </xf>
    <xf numFmtId="0" fontId="35" fillId="0" borderId="0"/>
    <xf numFmtId="0" fontId="35" fillId="0" borderId="0"/>
    <xf numFmtId="0" fontId="35" fillId="0" borderId="0"/>
    <xf numFmtId="0" fontId="35" fillId="0" borderId="0"/>
    <xf numFmtId="167" fontId="22" fillId="0" borderId="0">
      <alignment horizontal="left" wrapText="1"/>
    </xf>
    <xf numFmtId="0" fontId="20" fillId="0" borderId="0"/>
    <xf numFmtId="167" fontId="20" fillId="0" borderId="0">
      <alignment horizontal="left" wrapText="1"/>
    </xf>
    <xf numFmtId="0" fontId="1" fillId="0" borderId="0"/>
    <xf numFmtId="0" fontId="1" fillId="0" borderId="0"/>
    <xf numFmtId="0" fontId="1" fillId="0" borderId="0"/>
    <xf numFmtId="0" fontId="1" fillId="0" borderId="0"/>
    <xf numFmtId="0" fontId="1" fillId="0" borderId="0"/>
    <xf numFmtId="167" fontId="22" fillId="0" borderId="0">
      <alignment horizontal="left" wrapText="1"/>
    </xf>
    <xf numFmtId="0" fontId="1"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1"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0" fillId="0" borderId="0"/>
    <xf numFmtId="0" fontId="20" fillId="0" borderId="0"/>
    <xf numFmtId="167" fontId="22" fillId="0" borderId="0">
      <alignment horizontal="left" wrapText="1"/>
    </xf>
    <xf numFmtId="169" fontId="22" fillId="0" borderId="0">
      <alignment horizontal="left" wrapText="1"/>
    </xf>
    <xf numFmtId="0" fontId="20" fillId="0" borderId="0"/>
    <xf numFmtId="0" fontId="20" fillId="0" borderId="0"/>
    <xf numFmtId="194" fontId="20" fillId="0" borderId="0">
      <alignment horizontal="left" wrapText="1"/>
    </xf>
    <xf numFmtId="0" fontId="20" fillId="0" borderId="0"/>
    <xf numFmtId="0" fontId="1" fillId="0" borderId="0"/>
    <xf numFmtId="0" fontId="20" fillId="0" borderId="0"/>
    <xf numFmtId="0" fontId="20" fillId="0" borderId="0"/>
    <xf numFmtId="0" fontId="27"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0" fontId="1" fillId="0" borderId="0"/>
    <xf numFmtId="0" fontId="1" fillId="0" borderId="0"/>
    <xf numFmtId="0" fontId="1" fillId="0" borderId="0"/>
    <xf numFmtId="0" fontId="1" fillId="0" borderId="0"/>
    <xf numFmtId="0" fontId="1" fillId="0" borderId="0"/>
    <xf numFmtId="167" fontId="22" fillId="0" borderId="0">
      <alignment horizontal="left" wrapText="1"/>
    </xf>
    <xf numFmtId="0" fontId="20" fillId="0" borderId="0"/>
    <xf numFmtId="167" fontId="22" fillId="0" borderId="0">
      <alignment horizontal="left" wrapText="1"/>
    </xf>
    <xf numFmtId="167" fontId="20" fillId="0" borderId="0">
      <alignment horizontal="left" wrapText="1"/>
    </xf>
    <xf numFmtId="0" fontId="35" fillId="0" borderId="0"/>
    <xf numFmtId="167" fontId="20" fillId="0" borderId="0">
      <alignment horizontal="left" wrapText="1"/>
    </xf>
    <xf numFmtId="167" fontId="22" fillId="0" borderId="0">
      <alignment horizontal="left" wrapText="1"/>
    </xf>
    <xf numFmtId="0" fontId="35" fillId="0" borderId="0"/>
    <xf numFmtId="167" fontId="20" fillId="0" borderId="0">
      <alignment horizontal="left" wrapText="1"/>
    </xf>
    <xf numFmtId="0" fontId="35" fillId="0" borderId="0"/>
    <xf numFmtId="167" fontId="20" fillId="0" borderId="0">
      <alignment horizontal="left" wrapText="1"/>
    </xf>
    <xf numFmtId="167" fontId="22" fillId="0" borderId="0">
      <alignment horizontal="left" wrapText="1"/>
    </xf>
    <xf numFmtId="0" fontId="35"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7" fillId="0" borderId="0"/>
    <xf numFmtId="0" fontId="20" fillId="0" borderId="0"/>
    <xf numFmtId="0" fontId="20" fillId="0" borderId="0"/>
    <xf numFmtId="167" fontId="22" fillId="0" borderId="0">
      <alignment horizontal="left" wrapText="1"/>
    </xf>
    <xf numFmtId="167" fontId="22" fillId="0" borderId="0">
      <alignment horizontal="left" wrapText="1"/>
    </xf>
    <xf numFmtId="169" fontId="22" fillId="0" borderId="0">
      <alignment horizontal="left" wrapText="1"/>
    </xf>
    <xf numFmtId="169" fontId="22" fillId="0" borderId="0">
      <alignment horizontal="left" wrapText="1"/>
    </xf>
    <xf numFmtId="0" fontId="20" fillId="0" borderId="0"/>
    <xf numFmtId="0" fontId="20" fillId="0" borderId="0"/>
    <xf numFmtId="0" fontId="1" fillId="0" borderId="0"/>
    <xf numFmtId="0" fontId="1" fillId="0" borderId="0"/>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7" fillId="0" borderId="0"/>
    <xf numFmtId="0" fontId="20" fillId="0" borderId="0"/>
    <xf numFmtId="0" fontId="20" fillId="0" borderId="0"/>
    <xf numFmtId="167" fontId="22" fillId="0" borderId="0">
      <alignment horizontal="left" wrapText="1"/>
    </xf>
    <xf numFmtId="167" fontId="22" fillId="0" borderId="0">
      <alignment horizontal="left" wrapText="1"/>
    </xf>
    <xf numFmtId="0" fontId="20" fillId="0" borderId="0"/>
    <xf numFmtId="0" fontId="1" fillId="0" borderId="0"/>
    <xf numFmtId="0" fontId="1" fillId="0" borderId="0"/>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2" fillId="0" borderId="0">
      <alignment horizontal="left" wrapText="1"/>
    </xf>
    <xf numFmtId="0" fontId="20" fillId="0" borderId="0"/>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7" fillId="0" borderId="0"/>
    <xf numFmtId="0" fontId="20" fillId="0" borderId="0"/>
    <xf numFmtId="0" fontId="20" fillId="0" borderId="0"/>
    <xf numFmtId="167" fontId="22" fillId="0" borderId="0">
      <alignment horizontal="left" wrapText="1"/>
    </xf>
    <xf numFmtId="167" fontId="22" fillId="0" borderId="0">
      <alignment horizontal="left" wrapText="1"/>
    </xf>
    <xf numFmtId="167" fontId="20" fillId="0" borderId="0">
      <alignment horizontal="left" wrapText="1"/>
    </xf>
    <xf numFmtId="0" fontId="20" fillId="0" borderId="0"/>
    <xf numFmtId="0" fontId="1" fillId="0" borderId="0"/>
    <xf numFmtId="0" fontId="1" fillId="0" borderId="0"/>
    <xf numFmtId="0" fontId="78" fillId="0" borderId="0"/>
    <xf numFmtId="195"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27" fillId="0" borderId="0"/>
    <xf numFmtId="0" fontId="20" fillId="0" borderId="0"/>
    <xf numFmtId="0" fontId="20" fillId="0" borderId="0"/>
    <xf numFmtId="167" fontId="22" fillId="0" borderId="0">
      <alignment horizontal="left" wrapText="1"/>
    </xf>
    <xf numFmtId="167" fontId="22" fillId="0" borderId="0">
      <alignment horizontal="left" wrapText="1"/>
    </xf>
    <xf numFmtId="0" fontId="1" fillId="0" borderId="0"/>
    <xf numFmtId="0" fontId="1" fillId="0" borderId="0"/>
    <xf numFmtId="167" fontId="22"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0" fontId="1" fillId="0" borderId="0"/>
    <xf numFmtId="0" fontId="20" fillId="0" borderId="0"/>
    <xf numFmtId="0" fontId="1" fillId="0" borderId="0"/>
    <xf numFmtId="0" fontId="1" fillId="0" borderId="0"/>
    <xf numFmtId="0" fontId="1" fillId="0" borderId="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0"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0" fillId="38" borderId="30" applyNumberFormat="0" applyFont="0" applyAlignment="0" applyProtection="0"/>
    <xf numFmtId="167" fontId="22" fillId="0" borderId="0">
      <alignment horizontal="left" wrapText="1"/>
    </xf>
    <xf numFmtId="0" fontId="20"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2"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167" fontId="22" fillId="0" borderId="0">
      <alignment horizontal="left" wrapText="1"/>
    </xf>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167" fontId="22" fillId="0" borderId="0">
      <alignment horizontal="left" wrapText="1"/>
    </xf>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8" borderId="30" applyNumberFormat="0" applyFont="0" applyAlignment="0" applyProtection="0"/>
    <xf numFmtId="0" fontId="27" fillId="38" borderId="30" applyNumberFormat="0" applyFont="0" applyAlignment="0" applyProtection="0"/>
    <xf numFmtId="0" fontId="80" fillId="67" borderId="31" applyNumberFormat="0" applyAlignment="0" applyProtection="0"/>
    <xf numFmtId="0" fontId="80" fillId="67" borderId="31" applyNumberFormat="0" applyAlignment="0" applyProtection="0"/>
    <xf numFmtId="167" fontId="22" fillId="0" borderId="0">
      <alignment horizontal="left" wrapText="1"/>
    </xf>
    <xf numFmtId="0" fontId="80" fillId="67" borderId="31" applyNumberFormat="0" applyAlignment="0" applyProtection="0"/>
    <xf numFmtId="0" fontId="80" fillId="67" borderId="31" applyNumberFormat="0" applyAlignment="0" applyProtection="0"/>
    <xf numFmtId="0" fontId="80" fillId="67" borderId="31" applyNumberFormat="0" applyAlignment="0" applyProtection="0"/>
    <xf numFmtId="0" fontId="10" fillId="6" borderId="5" applyNumberFormat="0" applyAlignment="0" applyProtection="0"/>
    <xf numFmtId="0" fontId="10" fillId="68" borderId="5" applyNumberFormat="0" applyAlignment="0" applyProtection="0"/>
    <xf numFmtId="167" fontId="22" fillId="0" borderId="0">
      <alignment horizontal="left" wrapText="1"/>
    </xf>
    <xf numFmtId="167" fontId="22" fillId="0" borderId="0">
      <alignment horizontal="left" wrapText="1"/>
    </xf>
    <xf numFmtId="0" fontId="80" fillId="68" borderId="31" applyNumberFormat="0" applyAlignment="0" applyProtection="0"/>
    <xf numFmtId="0" fontId="10" fillId="68" borderId="5" applyNumberFormat="0" applyAlignment="0" applyProtection="0"/>
    <xf numFmtId="0" fontId="10" fillId="68" borderId="5" applyNumberFormat="0" applyAlignment="0" applyProtection="0"/>
    <xf numFmtId="0" fontId="38" fillId="0" borderId="0"/>
    <xf numFmtId="0" fontId="38" fillId="0" borderId="0"/>
    <xf numFmtId="0" fontId="38" fillId="0" borderId="0"/>
    <xf numFmtId="0" fontId="39" fillId="0" borderId="0"/>
    <xf numFmtId="0" fontId="39" fillId="0" borderId="0"/>
    <xf numFmtId="0" fontId="40" fillId="0" borderId="0"/>
    <xf numFmtId="0" fontId="41" fillId="0" borderId="0"/>
    <xf numFmtId="0" fontId="41" fillId="0" borderId="0"/>
    <xf numFmtId="0" fontId="40" fillId="0" borderId="0"/>
    <xf numFmtId="0" fontId="39" fillId="0" borderId="0"/>
    <xf numFmtId="0" fontId="41" fillId="0" borderId="0"/>
    <xf numFmtId="196"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67" fontId="22" fillId="0" borderId="0">
      <alignment horizontal="left" wrapText="1"/>
    </xf>
    <xf numFmtId="167" fontId="22" fillId="0" borderId="0">
      <alignment horizontal="left" wrapText="1"/>
    </xf>
    <xf numFmtId="10" fontId="20" fillId="0" borderId="0" applyFont="0" applyFill="0" applyBorder="0" applyAlignment="0" applyProtection="0"/>
    <xf numFmtId="10" fontId="20" fillId="0" borderId="0" applyFont="0" applyFill="0" applyBorder="0" applyAlignment="0" applyProtection="0"/>
    <xf numFmtId="167" fontId="22" fillId="0" borderId="0">
      <alignment horizontal="left" wrapText="1"/>
    </xf>
    <xf numFmtId="10" fontId="20" fillId="0" borderId="0" applyFont="0" applyFill="0" applyBorder="0" applyAlignment="0" applyProtection="0"/>
    <xf numFmtId="167" fontId="22" fillId="0" borderId="0">
      <alignment horizontal="left" wrapText="1"/>
    </xf>
    <xf numFmtId="10" fontId="20" fillId="0" borderId="0" applyFont="0" applyFill="0" applyBorder="0" applyAlignment="0" applyProtection="0"/>
    <xf numFmtId="167" fontId="22" fillId="0" borderId="0">
      <alignment horizontal="left" wrapText="1"/>
    </xf>
    <xf numFmtId="10" fontId="20" fillId="0" borderId="0" applyFont="0" applyFill="0" applyBorder="0" applyAlignment="0" applyProtection="0"/>
    <xf numFmtId="167" fontId="22" fillId="0" borderId="0">
      <alignment horizontal="left" wrapText="1"/>
    </xf>
    <xf numFmtId="167" fontId="22" fillId="0" borderId="0">
      <alignment horizontal="left" wrapText="1"/>
    </xf>
    <xf numFmtId="10" fontId="20" fillId="0" borderId="0" applyFont="0" applyFill="0" applyBorder="0" applyAlignment="0" applyProtection="0"/>
    <xf numFmtId="10"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10" fontId="20" fillId="0" borderId="24"/>
    <xf numFmtId="167" fontId="22" fillId="0" borderId="0">
      <alignment horizontal="left" wrapText="1"/>
    </xf>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10" fontId="20" fillId="0" borderId="24"/>
    <xf numFmtId="10" fontId="20" fillId="0" borderId="24"/>
    <xf numFmtId="9" fontId="47" fillId="0" borderId="0" applyFont="0" applyFill="0" applyBorder="0" applyAlignment="0" applyProtection="0"/>
    <xf numFmtId="9" fontId="48" fillId="0" borderId="0" applyFont="0" applyFill="0" applyBorder="0" applyAlignment="0" applyProtection="0"/>
    <xf numFmtId="167" fontId="22" fillId="0" borderId="0">
      <alignment horizontal="left" wrapText="1"/>
    </xf>
    <xf numFmtId="10" fontId="20" fillId="0" borderId="24"/>
    <xf numFmtId="167" fontId="22" fillId="0" borderId="0">
      <alignment horizontal="left" wrapText="1"/>
    </xf>
    <xf numFmtId="9" fontId="48" fillId="0" borderId="0" applyFont="0" applyFill="0" applyBorder="0" applyAlignment="0" applyProtection="0"/>
    <xf numFmtId="167" fontId="22" fillId="0" borderId="0">
      <alignment horizontal="left" wrapText="1"/>
    </xf>
    <xf numFmtId="9" fontId="27" fillId="0" borderId="0" applyFont="0" applyFill="0" applyBorder="0" applyAlignment="0" applyProtection="0"/>
    <xf numFmtId="10" fontId="20" fillId="0" borderId="24"/>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0" fontId="20" fillId="0" borderId="24"/>
    <xf numFmtId="167" fontId="22" fillId="0" borderId="0">
      <alignment horizontal="left" wrapText="1"/>
    </xf>
    <xf numFmtId="9" fontId="35" fillId="0" borderId="0" applyFont="0" applyFill="0" applyBorder="0" applyAlignment="0" applyProtection="0"/>
    <xf numFmtId="10" fontId="20" fillId="0" borderId="24"/>
    <xf numFmtId="9" fontId="1" fillId="0" borderId="0" applyFont="0" applyFill="0" applyBorder="0" applyAlignment="0" applyProtection="0"/>
    <xf numFmtId="9" fontId="27" fillId="0" borderId="0" applyFont="0" applyFill="0" applyBorder="0" applyAlignment="0" applyProtection="0"/>
    <xf numFmtId="167" fontId="22" fillId="0" borderId="0">
      <alignment horizontal="left" wrapText="1"/>
    </xf>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10" fontId="20" fillId="0" borderId="24"/>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10" fontId="20" fillId="0" borderId="24"/>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0" fontId="20" fillId="0" borderId="24"/>
    <xf numFmtId="167" fontId="22" fillId="0" borderId="0">
      <alignment horizontal="left" wrapText="1"/>
    </xf>
    <xf numFmtId="9" fontId="27" fillId="0" borderId="0" applyFont="0" applyFill="0" applyBorder="0" applyAlignment="0" applyProtection="0"/>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1" fillId="0" borderId="0" applyFont="0" applyFill="0" applyBorder="0" applyAlignment="0" applyProtection="0"/>
    <xf numFmtId="10" fontId="20" fillId="0" borderId="24"/>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1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7"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34"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9" fontId="1" fillId="0" borderId="0" applyFont="0" applyFill="0" applyBorder="0" applyAlignment="0" applyProtection="0"/>
    <xf numFmtId="9" fontId="27" fillId="0" borderId="0" applyFont="0" applyFill="0" applyBorder="0" applyAlignment="0" applyProtection="0"/>
    <xf numFmtId="167" fontId="22" fillId="0" borderId="0">
      <alignment horizontal="left" wrapText="1"/>
    </xf>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167" fontId="22" fillId="0" borderId="0">
      <alignment horizontal="left" wrapText="1"/>
    </xf>
    <xf numFmtId="10" fontId="20" fillId="0" borderId="24"/>
    <xf numFmtId="9" fontId="34" fillId="0" borderId="0" applyFont="0" applyFill="0" applyBorder="0" applyAlignment="0" applyProtection="0"/>
    <xf numFmtId="167" fontId="22" fillId="0" borderId="0">
      <alignment horizontal="left" wrapText="1"/>
    </xf>
    <xf numFmtId="10" fontId="20" fillId="0" borderId="24"/>
    <xf numFmtId="9" fontId="35" fillId="0" borderId="0" applyFont="0" applyFill="0" applyBorder="0" applyAlignment="0" applyProtection="0"/>
    <xf numFmtId="10" fontId="20" fillId="0" borderId="24"/>
    <xf numFmtId="167" fontId="22" fillId="0" borderId="0">
      <alignment horizontal="left" wrapText="1"/>
    </xf>
    <xf numFmtId="9" fontId="35" fillId="0" borderId="0" applyFont="0" applyFill="0" applyBorder="0" applyAlignment="0" applyProtection="0"/>
    <xf numFmtId="10" fontId="20" fillId="0" borderId="24"/>
    <xf numFmtId="9" fontId="35" fillId="0" borderId="0" applyFont="0" applyFill="0" applyBorder="0" applyAlignment="0" applyProtection="0"/>
    <xf numFmtId="10" fontId="20" fillId="0" borderId="24"/>
    <xf numFmtId="167" fontId="22" fillId="0" borderId="0">
      <alignment horizontal="left" wrapText="1"/>
    </xf>
    <xf numFmtId="9" fontId="35" fillId="0" borderId="0" applyFont="0" applyFill="0" applyBorder="0" applyAlignment="0" applyProtection="0"/>
    <xf numFmtId="10" fontId="20" fillId="0" borderId="24"/>
    <xf numFmtId="9" fontId="20" fillId="0" borderId="0" applyFont="0" applyFill="0" applyBorder="0" applyAlignment="0" applyProtection="0"/>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167" fontId="22" fillId="0" borderId="0">
      <alignment horizontal="left" wrapText="1"/>
    </xf>
    <xf numFmtId="10" fontId="20" fillId="0" borderId="24"/>
    <xf numFmtId="10" fontId="20" fillId="0" borderId="24"/>
    <xf numFmtId="167" fontId="22" fillId="0" borderId="0">
      <alignment horizontal="left" wrapText="1"/>
    </xf>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2" fillId="0" borderId="0" applyFont="0" applyFill="0" applyBorder="0" applyAlignment="0" applyProtection="0"/>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9" fontId="27"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7"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67" fontId="22" fillId="0" borderId="0">
      <alignment horizontal="left" wrapText="1"/>
    </xf>
    <xf numFmtId="10" fontId="20" fillId="0" borderId="24"/>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167" fontId="22" fillId="0" borderId="0">
      <alignment horizontal="left" wrapText="1"/>
    </xf>
    <xf numFmtId="9" fontId="20" fillId="0" borderId="0" applyFont="0" applyFill="0" applyBorder="0" applyAlignment="0" applyProtection="0"/>
    <xf numFmtId="167"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167" fontId="22" fillId="0" borderId="0">
      <alignment horizontal="left" wrapText="1"/>
    </xf>
    <xf numFmtId="9" fontId="34"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167" fontId="22" fillId="0" borderId="0">
      <alignment horizontal="left" wrapText="1"/>
    </xf>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9" fontId="27" fillId="0" borderId="0" applyFont="0" applyFill="0" applyBorder="0" applyAlignment="0" applyProtection="0"/>
    <xf numFmtId="167" fontId="22" fillId="0" borderId="0">
      <alignment horizontal="left" wrapText="1"/>
    </xf>
    <xf numFmtId="9" fontId="27" fillId="0" borderId="0" applyFont="0" applyFill="0" applyBorder="0" applyAlignment="0" applyProtection="0"/>
    <xf numFmtId="9" fontId="1" fillId="0" borderId="0" applyFont="0" applyFill="0" applyBorder="0" applyAlignment="0" applyProtection="0"/>
    <xf numFmtId="167" fontId="22" fillId="0" borderId="0">
      <alignment horizontal="left" wrapText="1"/>
    </xf>
    <xf numFmtId="9" fontId="34" fillId="0" borderId="0" applyFont="0" applyFill="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9" fontId="27"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167" fontId="22" fillId="0" borderId="0">
      <alignment horizontal="left" wrapText="1"/>
    </xf>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7" fontId="22" fillId="0" borderId="0">
      <alignment horizontal="left" wrapText="1"/>
    </xf>
    <xf numFmtId="9" fontId="22"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41" fontId="20" fillId="76" borderId="24"/>
    <xf numFmtId="41" fontId="20" fillId="76" borderId="24"/>
    <xf numFmtId="167" fontId="22" fillId="0" borderId="0">
      <alignment horizontal="left" wrapText="1"/>
    </xf>
    <xf numFmtId="41" fontId="20" fillId="76" borderId="24"/>
    <xf numFmtId="41" fontId="20" fillId="76" borderId="24"/>
    <xf numFmtId="167" fontId="22" fillId="0" borderId="0">
      <alignment horizontal="left" wrapText="1"/>
    </xf>
    <xf numFmtId="0" fontId="35" fillId="0" borderId="0" applyNumberFormat="0" applyFont="0" applyFill="0" applyBorder="0" applyAlignment="0" applyProtection="0">
      <alignment horizontal="left"/>
    </xf>
    <xf numFmtId="0" fontId="35" fillId="0" borderId="0" applyNumberFormat="0" applyFont="0" applyFill="0" applyBorder="0" applyAlignment="0" applyProtection="0">
      <alignment horizontal="left"/>
    </xf>
    <xf numFmtId="167" fontId="22" fillId="0" borderId="0">
      <alignment horizontal="left" wrapText="1"/>
    </xf>
    <xf numFmtId="167" fontId="22" fillId="0" borderId="0">
      <alignment horizontal="left" wrapText="1"/>
    </xf>
    <xf numFmtId="0" fontId="35" fillId="0" borderId="0" applyNumberFormat="0" applyFont="0" applyFill="0" applyBorder="0" applyAlignment="0" applyProtection="0">
      <alignment horizontal="left"/>
    </xf>
    <xf numFmtId="15" fontId="35" fillId="0" borderId="0" applyFont="0" applyFill="0" applyBorder="0" applyAlignment="0" applyProtection="0"/>
    <xf numFmtId="15" fontId="35" fillId="0" borderId="0" applyFont="0" applyFill="0" applyBorder="0" applyAlignment="0" applyProtection="0"/>
    <xf numFmtId="167" fontId="22" fillId="0" borderId="0">
      <alignment horizontal="left" wrapText="1"/>
    </xf>
    <xf numFmtId="167" fontId="22" fillId="0" borderId="0">
      <alignment horizontal="left" wrapText="1"/>
    </xf>
    <xf numFmtId="15" fontId="35" fillId="0" borderId="0" applyFont="0" applyFill="0" applyBorder="0" applyAlignment="0" applyProtection="0"/>
    <xf numFmtId="4" fontId="35" fillId="0" borderId="0" applyFont="0" applyFill="0" applyBorder="0" applyAlignment="0" applyProtection="0"/>
    <xf numFmtId="4" fontId="35" fillId="0" borderId="0" applyFont="0" applyFill="0" applyBorder="0" applyAlignment="0" applyProtection="0"/>
    <xf numFmtId="167" fontId="22" fillId="0" borderId="0">
      <alignment horizontal="left" wrapText="1"/>
    </xf>
    <xf numFmtId="167" fontId="22" fillId="0" borderId="0">
      <alignment horizontal="left" wrapText="1"/>
    </xf>
    <xf numFmtId="4" fontId="35" fillId="0" borderId="0" applyFont="0" applyFill="0" applyBorder="0" applyAlignment="0" applyProtection="0"/>
    <xf numFmtId="0" fontId="81" fillId="0" borderId="16">
      <alignment horizontal="center"/>
    </xf>
    <xf numFmtId="0" fontId="81" fillId="0" borderId="16">
      <alignment horizontal="center"/>
    </xf>
    <xf numFmtId="167" fontId="22" fillId="0" borderId="0">
      <alignment horizontal="left" wrapText="1"/>
    </xf>
    <xf numFmtId="167" fontId="22" fillId="0" borderId="0">
      <alignment horizontal="left" wrapText="1"/>
    </xf>
    <xf numFmtId="0" fontId="81" fillId="0" borderId="16">
      <alignment horizontal="center"/>
    </xf>
    <xf numFmtId="3" fontId="35" fillId="0" borderId="0" applyFont="0" applyFill="0" applyBorder="0" applyAlignment="0" applyProtection="0"/>
    <xf numFmtId="3" fontId="35" fillId="0" borderId="0" applyFont="0" applyFill="0" applyBorder="0" applyAlignment="0" applyProtection="0"/>
    <xf numFmtId="167" fontId="22" fillId="0" borderId="0">
      <alignment horizontal="left" wrapText="1"/>
    </xf>
    <xf numFmtId="167" fontId="22" fillId="0" borderId="0">
      <alignment horizontal="left" wrapText="1"/>
    </xf>
    <xf numFmtId="3" fontId="35" fillId="0" borderId="0" applyFont="0" applyFill="0" applyBorder="0" applyAlignment="0" applyProtection="0"/>
    <xf numFmtId="0" fontId="35" fillId="77" borderId="0" applyNumberFormat="0" applyFont="0" applyBorder="0" applyAlignment="0" applyProtection="0"/>
    <xf numFmtId="0" fontId="35" fillId="77" borderId="0" applyNumberFormat="0" applyFont="0" applyBorder="0" applyAlignment="0" applyProtection="0"/>
    <xf numFmtId="167" fontId="22" fillId="0" borderId="0">
      <alignment horizontal="left" wrapText="1"/>
    </xf>
    <xf numFmtId="167" fontId="22" fillId="0" borderId="0">
      <alignment horizontal="left" wrapText="1"/>
    </xf>
    <xf numFmtId="0" fontId="35" fillId="77" borderId="0" applyNumberFormat="0" applyFont="0" applyBorder="0" applyAlignment="0" applyProtection="0"/>
    <xf numFmtId="0" fontId="40" fillId="0" borderId="0"/>
    <xf numFmtId="0" fontId="41" fillId="0" borderId="0"/>
    <xf numFmtId="0" fontId="41" fillId="0" borderId="0"/>
    <xf numFmtId="0" fontId="40" fillId="0" borderId="0"/>
    <xf numFmtId="0" fontId="41" fillId="0" borderId="0"/>
    <xf numFmtId="3" fontId="82" fillId="0" borderId="0" applyFill="0" applyBorder="0" applyAlignment="0" applyProtection="0"/>
    <xf numFmtId="0" fontId="83" fillId="0" borderId="0"/>
    <xf numFmtId="0" fontId="84" fillId="0" borderId="0"/>
    <xf numFmtId="0" fontId="84" fillId="0" borderId="0"/>
    <xf numFmtId="0" fontId="83" fillId="0" borderId="0"/>
    <xf numFmtId="0" fontId="84" fillId="0" borderId="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167" fontId="22" fillId="0" borderId="0">
      <alignment horizontal="left" wrapText="1"/>
    </xf>
    <xf numFmtId="167" fontId="22" fillId="0" borderId="0">
      <alignment horizontal="left" wrapText="1"/>
    </xf>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42" fontId="20" fillId="66" borderId="0"/>
    <xf numFmtId="0" fontId="39" fillId="78" borderId="0"/>
    <xf numFmtId="0" fontId="85" fillId="78" borderId="25"/>
    <xf numFmtId="0" fontId="86" fillId="79" borderId="32"/>
    <xf numFmtId="0" fontId="87" fillId="78" borderId="33"/>
    <xf numFmtId="42" fontId="20" fillId="66" borderId="0"/>
    <xf numFmtId="167" fontId="22" fillId="0" borderId="0">
      <alignment horizontal="left" wrapText="1"/>
    </xf>
    <xf numFmtId="42" fontId="20" fillId="66" borderId="0"/>
    <xf numFmtId="167" fontId="22" fillId="0" borderId="0">
      <alignment horizontal="left" wrapText="1"/>
    </xf>
    <xf numFmtId="42" fontId="20" fillId="66" borderId="0"/>
    <xf numFmtId="42" fontId="20" fillId="66" borderId="0"/>
    <xf numFmtId="42" fontId="20" fillId="66" borderId="34">
      <alignment vertical="center"/>
    </xf>
    <xf numFmtId="42" fontId="20" fillId="66" borderId="34">
      <alignment vertical="center"/>
    </xf>
    <xf numFmtId="167" fontId="22" fillId="0" borderId="0">
      <alignment horizontal="left" wrapText="1"/>
    </xf>
    <xf numFmtId="42" fontId="20" fillId="66" borderId="34">
      <alignment vertical="center"/>
    </xf>
    <xf numFmtId="167" fontId="22" fillId="0" borderId="0">
      <alignment horizontal="left" wrapText="1"/>
    </xf>
    <xf numFmtId="42" fontId="20" fillId="66" borderId="34">
      <alignment vertical="center"/>
    </xf>
    <xf numFmtId="167" fontId="22" fillId="0" borderId="0">
      <alignment horizontal="left" wrapText="1"/>
    </xf>
    <xf numFmtId="0" fontId="58" fillId="66" borderId="10" applyNumberFormat="0">
      <alignment horizontal="center" vertical="center" wrapText="1"/>
    </xf>
    <xf numFmtId="0" fontId="58" fillId="66" borderId="35" applyNumberFormat="0">
      <alignment horizontal="center" vertical="center" wrapText="1"/>
    </xf>
    <xf numFmtId="0" fontId="58" fillId="66" borderId="10" applyNumberFormat="0">
      <alignment horizontal="center" vertical="center" wrapText="1"/>
    </xf>
    <xf numFmtId="167" fontId="22" fillId="0" borderId="0">
      <alignment horizontal="left" wrapText="1"/>
    </xf>
    <xf numFmtId="10" fontId="20" fillId="66" borderId="0"/>
    <xf numFmtId="10" fontId="20" fillId="66" borderId="0"/>
    <xf numFmtId="10" fontId="20" fillId="66" borderId="0"/>
    <xf numFmtId="167" fontId="22" fillId="0" borderId="0">
      <alignment horizontal="left" wrapText="1"/>
    </xf>
    <xf numFmtId="167" fontId="22" fillId="0" borderId="0">
      <alignment horizontal="left" wrapText="1"/>
    </xf>
    <xf numFmtId="10" fontId="20" fillId="66" borderId="0"/>
    <xf numFmtId="10" fontId="20" fillId="66" borderId="0"/>
    <xf numFmtId="167" fontId="22" fillId="0" borderId="0">
      <alignment horizontal="left" wrapText="1"/>
    </xf>
    <xf numFmtId="10" fontId="20" fillId="66" borderId="0"/>
    <xf numFmtId="167" fontId="22" fillId="0" borderId="0">
      <alignment horizontal="left" wrapText="1"/>
    </xf>
    <xf numFmtId="10" fontId="20" fillId="66" borderId="0"/>
    <xf numFmtId="167" fontId="22" fillId="0" borderId="0">
      <alignment horizontal="left" wrapText="1"/>
    </xf>
    <xf numFmtId="10" fontId="20" fillId="66" borderId="0"/>
    <xf numFmtId="167" fontId="22" fillId="0" borderId="0">
      <alignment horizontal="left" wrapText="1"/>
    </xf>
    <xf numFmtId="167" fontId="22" fillId="0" borderId="0">
      <alignment horizontal="left" wrapText="1"/>
    </xf>
    <xf numFmtId="10" fontId="20" fillId="66" borderId="0"/>
    <xf numFmtId="10" fontId="20" fillId="66" borderId="0"/>
    <xf numFmtId="10" fontId="20" fillId="66" borderId="0"/>
    <xf numFmtId="195" fontId="20" fillId="66" borderId="0"/>
    <xf numFmtId="195" fontId="20" fillId="66" borderId="0"/>
    <xf numFmtId="195" fontId="20" fillId="66" borderId="0"/>
    <xf numFmtId="167" fontId="22" fillId="0" borderId="0">
      <alignment horizontal="left" wrapText="1"/>
    </xf>
    <xf numFmtId="167" fontId="22" fillId="0" borderId="0">
      <alignment horizontal="left" wrapText="1"/>
    </xf>
    <xf numFmtId="195" fontId="20" fillId="66" borderId="0"/>
    <xf numFmtId="195" fontId="20" fillId="66" borderId="0"/>
    <xf numFmtId="167" fontId="22" fillId="0" borderId="0">
      <alignment horizontal="left" wrapText="1"/>
    </xf>
    <xf numFmtId="195" fontId="20" fillId="66" borderId="0"/>
    <xf numFmtId="167" fontId="22" fillId="0" borderId="0">
      <alignment horizontal="left" wrapText="1"/>
    </xf>
    <xf numFmtId="195" fontId="20" fillId="66" borderId="0"/>
    <xf numFmtId="167" fontId="22" fillId="0" borderId="0">
      <alignment horizontal="left" wrapText="1"/>
    </xf>
    <xf numFmtId="195" fontId="20" fillId="66" borderId="0"/>
    <xf numFmtId="167" fontId="22" fillId="0" borderId="0">
      <alignment horizontal="left" wrapText="1"/>
    </xf>
    <xf numFmtId="167" fontId="22" fillId="0" borderId="0">
      <alignment horizontal="left" wrapText="1"/>
    </xf>
    <xf numFmtId="195" fontId="20" fillId="66" borderId="0"/>
    <xf numFmtId="195" fontId="20" fillId="66" borderId="0"/>
    <xf numFmtId="195" fontId="20" fillId="66" borderId="0"/>
    <xf numFmtId="42" fontId="20" fillId="66" borderId="0"/>
    <xf numFmtId="165" fontId="66" fillId="0" borderId="0" applyBorder="0" applyAlignment="0"/>
    <xf numFmtId="165" fontId="66" fillId="0" borderId="0" applyBorder="0" applyAlignment="0"/>
    <xf numFmtId="165" fontId="66" fillId="0" borderId="0" applyBorder="0" applyAlignment="0"/>
    <xf numFmtId="42" fontId="20" fillId="66" borderId="36">
      <alignment horizontal="left"/>
    </xf>
    <xf numFmtId="42" fontId="20" fillId="66" borderId="36">
      <alignment horizontal="left"/>
    </xf>
    <xf numFmtId="167" fontId="22" fillId="0" borderId="0">
      <alignment horizontal="left" wrapText="1"/>
    </xf>
    <xf numFmtId="42" fontId="20" fillId="66" borderId="36">
      <alignment horizontal="left"/>
    </xf>
    <xf numFmtId="167" fontId="22" fillId="0" borderId="0">
      <alignment horizontal="left" wrapText="1"/>
    </xf>
    <xf numFmtId="42" fontId="20" fillId="66" borderId="36">
      <alignment horizontal="left"/>
    </xf>
    <xf numFmtId="167" fontId="22" fillId="0" borderId="0">
      <alignment horizontal="left" wrapText="1"/>
    </xf>
    <xf numFmtId="195" fontId="88" fillId="66" borderId="36">
      <alignment horizontal="left"/>
    </xf>
    <xf numFmtId="167" fontId="22" fillId="0" borderId="0">
      <alignment horizontal="left" wrapText="1"/>
    </xf>
    <xf numFmtId="195" fontId="88" fillId="66" borderId="36">
      <alignment horizontal="left"/>
    </xf>
    <xf numFmtId="165" fontId="66" fillId="0" borderId="0" applyBorder="0" applyAlignment="0"/>
    <xf numFmtId="14" fontId="22" fillId="0" borderId="0" applyNumberFormat="0" applyFill="0" applyBorder="0" applyAlignment="0" applyProtection="0">
      <alignment horizontal="left"/>
    </xf>
    <xf numFmtId="14" fontId="22" fillId="0" borderId="0" applyNumberFormat="0" applyFill="0" applyBorder="0" applyAlignment="0" applyProtection="0">
      <alignment horizontal="left"/>
    </xf>
    <xf numFmtId="197" fontId="20" fillId="0" borderId="0" applyFont="0" applyFill="0" applyAlignment="0">
      <alignment horizontal="right"/>
    </xf>
    <xf numFmtId="197" fontId="20" fillId="0" borderId="0" applyFont="0" applyFill="0" applyAlignment="0">
      <alignment horizontal="right"/>
    </xf>
    <xf numFmtId="197" fontId="20" fillId="0" borderId="0" applyFont="0" applyFill="0" applyAlignment="0">
      <alignment horizontal="right"/>
    </xf>
    <xf numFmtId="167" fontId="22" fillId="0" borderId="0">
      <alignment horizontal="left" wrapText="1"/>
    </xf>
    <xf numFmtId="167" fontId="22" fillId="0" borderId="0">
      <alignment horizontal="left" wrapText="1"/>
    </xf>
    <xf numFmtId="197" fontId="20" fillId="0" borderId="0" applyFont="0" applyFill="0" applyAlignment="0">
      <alignment horizontal="right"/>
    </xf>
    <xf numFmtId="197" fontId="20" fillId="0" borderId="0" applyFont="0" applyFill="0" applyAlignment="0">
      <alignment horizontal="right"/>
    </xf>
    <xf numFmtId="167" fontId="22" fillId="0" borderId="0">
      <alignment horizontal="left" wrapText="1"/>
    </xf>
    <xf numFmtId="197" fontId="20" fillId="0" borderId="0" applyFont="0" applyFill="0" applyAlignment="0">
      <alignment horizontal="right"/>
    </xf>
    <xf numFmtId="167" fontId="22" fillId="0" borderId="0">
      <alignment horizontal="left" wrapText="1"/>
    </xf>
    <xf numFmtId="197" fontId="20" fillId="0" borderId="0" applyFont="0" applyFill="0" applyAlignment="0">
      <alignment horizontal="right"/>
    </xf>
    <xf numFmtId="167" fontId="22" fillId="0" borderId="0">
      <alignment horizontal="left" wrapText="1"/>
    </xf>
    <xf numFmtId="197" fontId="20" fillId="0" borderId="0" applyFont="0" applyFill="0" applyAlignment="0">
      <alignment horizontal="right"/>
    </xf>
    <xf numFmtId="167" fontId="22" fillId="0" borderId="0">
      <alignment horizontal="left" wrapText="1"/>
    </xf>
    <xf numFmtId="167" fontId="22" fillId="0" borderId="0">
      <alignment horizontal="left" wrapText="1"/>
    </xf>
    <xf numFmtId="197" fontId="20" fillId="0" borderId="0" applyFont="0" applyFill="0" applyAlignment="0">
      <alignment horizontal="right"/>
    </xf>
    <xf numFmtId="197" fontId="20" fillId="0" borderId="0" applyFont="0" applyFill="0" applyAlignment="0">
      <alignment horizontal="right"/>
    </xf>
    <xf numFmtId="4" fontId="89" fillId="75" borderId="31" applyNumberFormat="0" applyProtection="0">
      <alignment vertical="center"/>
    </xf>
    <xf numFmtId="167" fontId="22" fillId="0" borderId="0">
      <alignment horizontal="left" wrapText="1"/>
    </xf>
    <xf numFmtId="4" fontId="89" fillId="75" borderId="31" applyNumberFormat="0" applyProtection="0">
      <alignment vertical="center"/>
    </xf>
    <xf numFmtId="4" fontId="90" fillId="75" borderId="31" applyNumberFormat="0" applyProtection="0">
      <alignment vertical="center"/>
    </xf>
    <xf numFmtId="167" fontId="22" fillId="0" borderId="0">
      <alignment horizontal="left" wrapText="1"/>
    </xf>
    <xf numFmtId="4" fontId="90" fillId="75" borderId="31" applyNumberFormat="0" applyProtection="0">
      <alignment vertical="center"/>
    </xf>
    <xf numFmtId="4" fontId="89" fillId="75" borderId="31" applyNumberFormat="0" applyProtection="0">
      <alignment horizontal="left" vertical="center" indent="1"/>
    </xf>
    <xf numFmtId="167" fontId="22" fillId="0" borderId="0">
      <alignment horizontal="left" wrapText="1"/>
    </xf>
    <xf numFmtId="4" fontId="89" fillId="75" borderId="31" applyNumberFormat="0" applyProtection="0">
      <alignment horizontal="left" vertical="center" indent="1"/>
    </xf>
    <xf numFmtId="4" fontId="89" fillId="75" borderId="31" applyNumberFormat="0" applyProtection="0">
      <alignment horizontal="left" vertical="center" indent="1"/>
    </xf>
    <xf numFmtId="167" fontId="22" fillId="0" borderId="0">
      <alignment horizontal="left" wrapText="1"/>
    </xf>
    <xf numFmtId="4" fontId="89" fillId="75"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1" borderId="0"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4" fontId="89" fillId="82" borderId="31" applyNumberFormat="0" applyProtection="0">
      <alignment horizontal="right" vertical="center"/>
    </xf>
    <xf numFmtId="167" fontId="22" fillId="0" borderId="0">
      <alignment horizontal="left" wrapText="1"/>
    </xf>
    <xf numFmtId="4" fontId="89" fillId="82" borderId="31" applyNumberFormat="0" applyProtection="0">
      <alignment horizontal="right" vertical="center"/>
    </xf>
    <xf numFmtId="4" fontId="89" fillId="83" borderId="31" applyNumberFormat="0" applyProtection="0">
      <alignment horizontal="right" vertical="center"/>
    </xf>
    <xf numFmtId="167" fontId="22" fillId="0" borderId="0">
      <alignment horizontal="left" wrapText="1"/>
    </xf>
    <xf numFmtId="4" fontId="89" fillId="83" borderId="31" applyNumberFormat="0" applyProtection="0">
      <alignment horizontal="right" vertical="center"/>
    </xf>
    <xf numFmtId="4" fontId="89" fillId="84" borderId="31" applyNumberFormat="0" applyProtection="0">
      <alignment horizontal="right" vertical="center"/>
    </xf>
    <xf numFmtId="167" fontId="22" fillId="0" borderId="0">
      <alignment horizontal="left" wrapText="1"/>
    </xf>
    <xf numFmtId="4" fontId="89" fillId="84" borderId="31" applyNumberFormat="0" applyProtection="0">
      <alignment horizontal="right" vertical="center"/>
    </xf>
    <xf numFmtId="4" fontId="89" fillId="85" borderId="31" applyNumberFormat="0" applyProtection="0">
      <alignment horizontal="right" vertical="center"/>
    </xf>
    <xf numFmtId="167" fontId="22" fillId="0" borderId="0">
      <alignment horizontal="left" wrapText="1"/>
    </xf>
    <xf numFmtId="4" fontId="89" fillId="85" borderId="31" applyNumberFormat="0" applyProtection="0">
      <alignment horizontal="right" vertical="center"/>
    </xf>
    <xf numFmtId="4" fontId="89" fillId="86" borderId="31" applyNumberFormat="0" applyProtection="0">
      <alignment horizontal="right" vertical="center"/>
    </xf>
    <xf numFmtId="167" fontId="22" fillId="0" borderId="0">
      <alignment horizontal="left" wrapText="1"/>
    </xf>
    <xf numFmtId="4" fontId="89" fillId="86" borderId="31" applyNumberFormat="0" applyProtection="0">
      <alignment horizontal="right" vertical="center"/>
    </xf>
    <xf numFmtId="4" fontId="89" fillId="87" borderId="31" applyNumberFormat="0" applyProtection="0">
      <alignment horizontal="right" vertical="center"/>
    </xf>
    <xf numFmtId="167" fontId="22" fillId="0" borderId="0">
      <alignment horizontal="left" wrapText="1"/>
    </xf>
    <xf numFmtId="4" fontId="89" fillId="87" borderId="31" applyNumberFormat="0" applyProtection="0">
      <alignment horizontal="right" vertical="center"/>
    </xf>
    <xf numFmtId="4" fontId="89" fillId="88" borderId="31" applyNumberFormat="0" applyProtection="0">
      <alignment horizontal="right" vertical="center"/>
    </xf>
    <xf numFmtId="167" fontId="22" fillId="0" borderId="0">
      <alignment horizontal="left" wrapText="1"/>
    </xf>
    <xf numFmtId="4" fontId="89" fillId="88" borderId="31" applyNumberFormat="0" applyProtection="0">
      <alignment horizontal="right" vertical="center"/>
    </xf>
    <xf numFmtId="4" fontId="89" fillId="89" borderId="31" applyNumberFormat="0" applyProtection="0">
      <alignment horizontal="right" vertical="center"/>
    </xf>
    <xf numFmtId="167" fontId="22" fillId="0" borderId="0">
      <alignment horizontal="left" wrapText="1"/>
    </xf>
    <xf numFmtId="4" fontId="89" fillId="89" borderId="31" applyNumberFormat="0" applyProtection="0">
      <alignment horizontal="right" vertical="center"/>
    </xf>
    <xf numFmtId="4" fontId="89" fillId="90" borderId="31" applyNumberFormat="0" applyProtection="0">
      <alignment horizontal="right" vertical="center"/>
    </xf>
    <xf numFmtId="167" fontId="22" fillId="0" borderId="0">
      <alignment horizontal="left" wrapText="1"/>
    </xf>
    <xf numFmtId="4" fontId="89" fillId="90" borderId="31" applyNumberFormat="0" applyProtection="0">
      <alignment horizontal="right" vertical="center"/>
    </xf>
    <xf numFmtId="4" fontId="91" fillId="91" borderId="31" applyNumberFormat="0" applyProtection="0">
      <alignment horizontal="left" vertical="center" indent="1"/>
    </xf>
    <xf numFmtId="4" fontId="91" fillId="92" borderId="0" applyNumberFormat="0" applyProtection="0">
      <alignment horizontal="left" vertical="center" indent="1"/>
    </xf>
    <xf numFmtId="4" fontId="91" fillId="92" borderId="0" applyNumberFormat="0" applyProtection="0">
      <alignment horizontal="left" vertical="center" indent="1"/>
    </xf>
    <xf numFmtId="4" fontId="91" fillId="91" borderId="31" applyNumberFormat="0" applyProtection="0">
      <alignment horizontal="left" vertical="center" indent="1"/>
    </xf>
    <xf numFmtId="4" fontId="89" fillId="93" borderId="37" applyNumberFormat="0" applyProtection="0">
      <alignment horizontal="left" vertical="center" indent="1"/>
    </xf>
    <xf numFmtId="4" fontId="89" fillId="93" borderId="0" applyNumberFormat="0" applyProtection="0">
      <alignment horizontal="left" vertical="center" indent="1"/>
    </xf>
    <xf numFmtId="4" fontId="89" fillId="93" borderId="0" applyNumberFormat="0" applyProtection="0">
      <alignment horizontal="left" vertical="center" indent="1"/>
    </xf>
    <xf numFmtId="4" fontId="92" fillId="94" borderId="0" applyNumberFormat="0" applyProtection="0">
      <alignment horizontal="left" vertical="center" indent="1"/>
    </xf>
    <xf numFmtId="4" fontId="92" fillId="94" borderId="0" applyNumberFormat="0" applyProtection="0">
      <alignment horizontal="left" vertical="center" indent="1"/>
    </xf>
    <xf numFmtId="4" fontId="92" fillId="94" borderId="0"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4" fontId="89" fillId="93" borderId="31" applyNumberFormat="0" applyProtection="0">
      <alignment horizontal="left" vertical="center" indent="1"/>
    </xf>
    <xf numFmtId="4" fontId="89" fillId="93" borderId="31" applyNumberFormat="0" applyProtection="0">
      <alignment horizontal="left" vertical="center" indent="1"/>
    </xf>
    <xf numFmtId="4" fontId="93" fillId="0" borderId="0" applyNumberFormat="0" applyProtection="0">
      <alignment horizontal="left" vertical="center" indent="1"/>
    </xf>
    <xf numFmtId="4" fontId="89" fillId="93" borderId="31" applyNumberFormat="0" applyProtection="0">
      <alignment horizontal="left" vertical="center" indent="1"/>
    </xf>
    <xf numFmtId="4" fontId="89" fillId="95" borderId="31" applyNumberFormat="0" applyProtection="0">
      <alignment horizontal="left" vertical="center" indent="1"/>
    </xf>
    <xf numFmtId="4" fontId="89" fillId="95" borderId="31" applyNumberFormat="0" applyProtection="0">
      <alignment horizontal="left" vertical="center" indent="1"/>
    </xf>
    <xf numFmtId="4" fontId="93" fillId="0" borderId="0" applyNumberFormat="0" applyProtection="0">
      <alignment horizontal="left" vertical="center" indent="1"/>
    </xf>
    <xf numFmtId="4" fontId="89"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167" fontId="22" fillId="0" borderId="0">
      <alignment horizontal="left" wrapTex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95" borderId="31" applyNumberFormat="0" applyProtection="0">
      <alignment horizontal="left" vertical="center" indent="1"/>
    </xf>
    <xf numFmtId="0" fontId="20" fillId="95" borderId="31" applyNumberFormat="0" applyProtection="0">
      <alignment horizontal="left" vertical="center" indent="1"/>
    </xf>
    <xf numFmtId="167" fontId="22" fillId="0" borderId="0">
      <alignment horizontal="left" wrapText="1"/>
    </xf>
    <xf numFmtId="0" fontId="20" fillId="95" borderId="31" applyNumberFormat="0" applyProtection="0">
      <alignment horizontal="left" vertical="center" indent="1"/>
    </xf>
    <xf numFmtId="167" fontId="22" fillId="0" borderId="0">
      <alignment horizontal="left" wrapText="1"/>
    </xf>
    <xf numFmtId="0" fontId="20" fillId="95" borderId="31" applyNumberFormat="0" applyProtection="0">
      <alignment horizontal="left" vertical="center" indent="1"/>
    </xf>
    <xf numFmtId="167" fontId="22" fillId="0" borderId="0">
      <alignment horizontal="left" wrapText="1"/>
    </xf>
    <xf numFmtId="0" fontId="20" fillId="95"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5"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167"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167"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70" borderId="31" applyNumberFormat="0" applyProtection="0">
      <alignment horizontal="left" vertical="center" indent="1"/>
    </xf>
    <xf numFmtId="0" fontId="20" fillId="70" borderId="31" applyNumberFormat="0" applyProtection="0">
      <alignment horizontal="left" vertical="center" indent="1"/>
    </xf>
    <xf numFmtId="167" fontId="22" fillId="0" borderId="0">
      <alignment horizontal="left" wrapText="1"/>
    </xf>
    <xf numFmtId="0" fontId="20" fillId="70" borderId="31" applyNumberFormat="0" applyProtection="0">
      <alignment horizontal="left" vertical="center" indent="1"/>
    </xf>
    <xf numFmtId="0" fontId="20" fillId="70" borderId="31" applyNumberFormat="0" applyProtection="0">
      <alignment horizontal="left" vertical="center" indent="1"/>
    </xf>
    <xf numFmtId="0" fontId="20" fillId="70" borderId="31" applyNumberFormat="0" applyProtection="0">
      <alignment horizontal="left" vertical="center" indent="1"/>
    </xf>
    <xf numFmtId="0" fontId="20" fillId="70" borderId="31" applyNumberFormat="0" applyProtection="0">
      <alignment horizontal="left" vertical="center" indent="1"/>
    </xf>
    <xf numFmtId="167" fontId="22" fillId="0" borderId="0">
      <alignment horizontal="left" wrapText="1"/>
    </xf>
    <xf numFmtId="0" fontId="20" fillId="70" borderId="31" applyNumberFormat="0" applyProtection="0">
      <alignment horizontal="left" vertical="center" indent="1"/>
    </xf>
    <xf numFmtId="0" fontId="20" fillId="7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68" borderId="23" applyNumberFormat="0">
      <protection locked="0"/>
    </xf>
    <xf numFmtId="0" fontId="20" fillId="68" borderId="23" applyNumberFormat="0">
      <protection locked="0"/>
    </xf>
    <xf numFmtId="167" fontId="22" fillId="0" borderId="0">
      <alignment horizontal="left" wrapText="1"/>
    </xf>
    <xf numFmtId="167" fontId="22" fillId="0" borderId="0">
      <alignment horizontal="left" wrapText="1"/>
    </xf>
    <xf numFmtId="0" fontId="66" fillId="63" borderId="38" applyBorder="0"/>
    <xf numFmtId="4" fontId="89" fillId="97" borderId="31" applyNumberFormat="0" applyProtection="0">
      <alignment vertical="center"/>
    </xf>
    <xf numFmtId="167" fontId="22" fillId="0" borderId="0">
      <alignment horizontal="left" wrapText="1"/>
    </xf>
    <xf numFmtId="4" fontId="89" fillId="97" borderId="31" applyNumberFormat="0" applyProtection="0">
      <alignment vertical="center"/>
    </xf>
    <xf numFmtId="4" fontId="90" fillId="97" borderId="31" applyNumberFormat="0" applyProtection="0">
      <alignment vertical="center"/>
    </xf>
    <xf numFmtId="167" fontId="22" fillId="0" borderId="0">
      <alignment horizontal="left" wrapText="1"/>
    </xf>
    <xf numFmtId="4" fontId="90" fillId="97" borderId="31" applyNumberFormat="0" applyProtection="0">
      <alignment vertical="center"/>
    </xf>
    <xf numFmtId="4" fontId="89" fillId="97" borderId="31" applyNumberFormat="0" applyProtection="0">
      <alignment horizontal="left" vertical="center" indent="1"/>
    </xf>
    <xf numFmtId="167" fontId="22" fillId="0" borderId="0">
      <alignment horizontal="left" wrapText="1"/>
    </xf>
    <xf numFmtId="4" fontId="89" fillId="97" borderId="31" applyNumberFormat="0" applyProtection="0">
      <alignment horizontal="left" vertical="center" indent="1"/>
    </xf>
    <xf numFmtId="4" fontId="89" fillId="97" borderId="31" applyNumberFormat="0" applyProtection="0">
      <alignment horizontal="left" vertical="center" indent="1"/>
    </xf>
    <xf numFmtId="167" fontId="22" fillId="0" borderId="0">
      <alignment horizontal="left" wrapText="1"/>
    </xf>
    <xf numFmtId="4" fontId="89" fillId="97" borderId="31" applyNumberFormat="0" applyProtection="0">
      <alignment horizontal="left" vertical="center" indent="1"/>
    </xf>
    <xf numFmtId="4" fontId="89" fillId="93" borderId="31" applyNumberFormat="0" applyProtection="0">
      <alignment horizontal="right" vertical="center"/>
    </xf>
    <xf numFmtId="4" fontId="89" fillId="93" borderId="31" applyNumberFormat="0" applyProtection="0">
      <alignment horizontal="right" vertical="center"/>
    </xf>
    <xf numFmtId="167" fontId="22" fillId="0" borderId="0">
      <alignment horizontal="left" wrapText="1"/>
    </xf>
    <xf numFmtId="4" fontId="89" fillId="93" borderId="31" applyNumberFormat="0" applyProtection="0">
      <alignment horizontal="right" vertical="center"/>
    </xf>
    <xf numFmtId="4" fontId="90" fillId="93" borderId="31" applyNumberFormat="0" applyProtection="0">
      <alignment horizontal="right" vertical="center"/>
    </xf>
    <xf numFmtId="167" fontId="22" fillId="0" borderId="0">
      <alignment horizontal="left" wrapText="1"/>
    </xf>
    <xf numFmtId="4" fontId="90" fillId="93" borderId="31" applyNumberFormat="0" applyProtection="0">
      <alignment horizontal="right" vertical="center"/>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0" fontId="20" fillId="80" borderId="31" applyNumberFormat="0" applyProtection="0">
      <alignment horizontal="left" vertical="center" indent="1"/>
    </xf>
    <xf numFmtId="167" fontId="22" fillId="0" borderId="0">
      <alignment horizontal="left" wrapText="1"/>
    </xf>
    <xf numFmtId="167" fontId="22" fillId="0" borderId="0">
      <alignment horizontal="left" wrapTex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20" fillId="80" borderId="31" applyNumberFormat="0" applyProtection="0">
      <alignment horizontal="left" vertical="center" indent="1"/>
    </xf>
    <xf numFmtId="0" fontId="94" fillId="0" borderId="0"/>
    <xf numFmtId="0" fontId="94" fillId="0" borderId="0"/>
    <xf numFmtId="0" fontId="95" fillId="0" borderId="0" applyNumberFormat="0" applyProtection="0">
      <alignment horizontal="left" indent="5"/>
    </xf>
    <xf numFmtId="0" fontId="54" fillId="98" borderId="23"/>
    <xf numFmtId="4" fontId="96" fillId="93" borderId="31" applyNumberFormat="0" applyProtection="0">
      <alignment horizontal="right" vertical="center"/>
    </xf>
    <xf numFmtId="167" fontId="22" fillId="0" borderId="0">
      <alignment horizontal="left" wrapText="1"/>
    </xf>
    <xf numFmtId="4" fontId="96" fillId="93" borderId="31" applyNumberFormat="0" applyProtection="0">
      <alignment horizontal="right" vertical="center"/>
    </xf>
    <xf numFmtId="39" fontId="20" fillId="99" borderId="0"/>
    <xf numFmtId="39" fontId="20" fillId="99" borderId="0"/>
    <xf numFmtId="39" fontId="20" fillId="99" borderId="0"/>
    <xf numFmtId="167" fontId="22" fillId="0" borderId="0">
      <alignment horizontal="left" wrapText="1"/>
    </xf>
    <xf numFmtId="167" fontId="22" fillId="0" borderId="0">
      <alignment horizontal="left" wrapText="1"/>
    </xf>
    <xf numFmtId="39" fontId="20" fillId="99" borderId="0"/>
    <xf numFmtId="39" fontId="20" fillId="99" borderId="0"/>
    <xf numFmtId="167" fontId="22" fillId="0" borderId="0">
      <alignment horizontal="left" wrapText="1"/>
    </xf>
    <xf numFmtId="39" fontId="20" fillId="99" borderId="0"/>
    <xf numFmtId="167" fontId="22" fillId="0" borderId="0">
      <alignment horizontal="left" wrapText="1"/>
    </xf>
    <xf numFmtId="39" fontId="20" fillId="99" borderId="0"/>
    <xf numFmtId="167" fontId="22" fillId="0" borderId="0">
      <alignment horizontal="left" wrapText="1"/>
    </xf>
    <xf numFmtId="39" fontId="20" fillId="99" borderId="0"/>
    <xf numFmtId="167" fontId="22" fillId="0" borderId="0">
      <alignment horizontal="left" wrapText="1"/>
    </xf>
    <xf numFmtId="167" fontId="22" fillId="0" borderId="0">
      <alignment horizontal="left" wrapText="1"/>
    </xf>
    <xf numFmtId="39" fontId="20" fillId="99" borderId="0"/>
    <xf numFmtId="39" fontId="20" fillId="99" borderId="0"/>
    <xf numFmtId="39" fontId="20" fillId="99" borderId="0"/>
    <xf numFmtId="0" fontId="97" fillId="0" borderId="0" applyNumberFormat="0" applyFill="0" applyBorder="0" applyAlignment="0" applyProtection="0"/>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167" fontId="22" fillId="0" borderId="0">
      <alignment horizontal="left" wrapText="1"/>
    </xf>
    <xf numFmtId="38" fontId="54" fillId="0" borderId="39"/>
    <xf numFmtId="0" fontId="54" fillId="0" borderId="39"/>
    <xf numFmtId="38" fontId="54" fillId="0" borderId="39"/>
    <xf numFmtId="38" fontId="54" fillId="0" borderId="39"/>
    <xf numFmtId="38" fontId="54" fillId="0" borderId="39"/>
    <xf numFmtId="38" fontId="66" fillId="0" borderId="36"/>
    <xf numFmtId="38" fontId="66" fillId="0" borderId="36"/>
    <xf numFmtId="38" fontId="66" fillId="0" borderId="36"/>
    <xf numFmtId="38" fontId="66" fillId="0" borderId="36"/>
    <xf numFmtId="167" fontId="22" fillId="0" borderId="0">
      <alignment horizontal="left" wrapText="1"/>
    </xf>
    <xf numFmtId="0" fontId="66" fillId="0" borderId="36"/>
    <xf numFmtId="0" fontId="66" fillId="0" borderId="36"/>
    <xf numFmtId="0" fontId="66" fillId="0" borderId="36"/>
    <xf numFmtId="38" fontId="66" fillId="0" borderId="36"/>
    <xf numFmtId="38" fontId="66" fillId="0" borderId="36"/>
    <xf numFmtId="38" fontId="66" fillId="0" borderId="36"/>
    <xf numFmtId="38" fontId="66" fillId="0" borderId="36"/>
    <xf numFmtId="39" fontId="22" fillId="100" borderId="0"/>
    <xf numFmtId="39" fontId="22" fillId="100" borderId="0"/>
    <xf numFmtId="167" fontId="20" fillId="0" borderId="0">
      <alignment horizontal="left" wrapText="1"/>
    </xf>
    <xf numFmtId="198" fontId="20" fillId="0" borderId="0">
      <alignment horizontal="left" wrapText="1"/>
    </xf>
    <xf numFmtId="190"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8" fontId="20" fillId="0" borderId="0">
      <alignment horizontal="left" wrapText="1"/>
    </xf>
    <xf numFmtId="167" fontId="20" fillId="0" borderId="0">
      <alignment horizontal="left" wrapText="1"/>
    </xf>
    <xf numFmtId="168" fontId="20" fillId="0" borderId="0">
      <alignment horizontal="left" wrapText="1"/>
    </xf>
    <xf numFmtId="167" fontId="20" fillId="0" borderId="0">
      <alignment horizontal="left" wrapText="1"/>
    </xf>
    <xf numFmtId="167" fontId="20" fillId="0" borderId="0">
      <alignment horizontal="left" wrapText="1"/>
    </xf>
    <xf numFmtId="167" fontId="20" fillId="0" borderId="0">
      <alignment horizontal="left" wrapText="1"/>
    </xf>
    <xf numFmtId="195" fontId="20" fillId="0" borderId="0">
      <alignment horizontal="left" wrapText="1"/>
    </xf>
    <xf numFmtId="195" fontId="20" fillId="0" borderId="0">
      <alignment horizontal="left" wrapText="1"/>
    </xf>
    <xf numFmtId="195" fontId="20" fillId="0" borderId="0">
      <alignment horizontal="left" wrapText="1"/>
    </xf>
    <xf numFmtId="196" fontId="20" fillId="0" borderId="0">
      <alignment horizontal="left" wrapText="1"/>
    </xf>
    <xf numFmtId="195" fontId="20" fillId="0" borderId="0">
      <alignment horizontal="left" wrapText="1"/>
    </xf>
    <xf numFmtId="195" fontId="20" fillId="0" borderId="0">
      <alignment horizontal="left" wrapText="1"/>
    </xf>
    <xf numFmtId="167" fontId="20" fillId="0" borderId="0">
      <alignment horizontal="left" wrapText="1"/>
    </xf>
    <xf numFmtId="167" fontId="20" fillId="0" borderId="0">
      <alignment horizontal="left" wrapText="1"/>
    </xf>
    <xf numFmtId="167" fontId="22" fillId="0" borderId="0">
      <alignment horizontal="left" wrapText="1"/>
    </xf>
    <xf numFmtId="167" fontId="20" fillId="0" borderId="0">
      <alignment horizontal="left" wrapText="1"/>
    </xf>
    <xf numFmtId="167" fontId="20" fillId="0" borderId="0">
      <alignment horizontal="left" wrapText="1"/>
    </xf>
    <xf numFmtId="193" fontId="20" fillId="0" borderId="0">
      <alignment horizontal="left" wrapText="1"/>
    </xf>
    <xf numFmtId="193" fontId="20" fillId="0" borderId="0">
      <alignment horizontal="left" wrapText="1"/>
    </xf>
    <xf numFmtId="167" fontId="22" fillId="0" borderId="0">
      <alignment horizontal="left" wrapText="1"/>
    </xf>
    <xf numFmtId="167" fontId="22" fillId="0" borderId="0">
      <alignment horizontal="left" wrapText="1"/>
    </xf>
    <xf numFmtId="193" fontId="20" fillId="0" borderId="0">
      <alignment horizontal="left" wrapText="1"/>
    </xf>
    <xf numFmtId="198" fontId="20" fillId="0" borderId="0">
      <alignment horizontal="left" wrapText="1"/>
    </xf>
    <xf numFmtId="198" fontId="20" fillId="0" borderId="0">
      <alignment horizontal="left" wrapText="1"/>
    </xf>
    <xf numFmtId="167" fontId="22" fillId="0" borderId="0">
      <alignment horizontal="left" wrapText="1"/>
    </xf>
    <xf numFmtId="191" fontId="20" fillId="0" borderId="0">
      <alignment horizontal="left" wrapText="1"/>
    </xf>
    <xf numFmtId="191" fontId="20" fillId="0" borderId="0">
      <alignment horizontal="left" wrapText="1"/>
    </xf>
    <xf numFmtId="191" fontId="20" fillId="0" borderId="0">
      <alignment horizontal="left" wrapText="1"/>
    </xf>
    <xf numFmtId="191" fontId="20" fillId="0" borderId="0">
      <alignment horizontal="left" wrapText="1"/>
    </xf>
    <xf numFmtId="191" fontId="20" fillId="0" borderId="0">
      <alignment horizontal="left" wrapText="1"/>
    </xf>
    <xf numFmtId="196" fontId="20" fillId="0" borderId="0">
      <alignment horizontal="left" wrapText="1"/>
    </xf>
    <xf numFmtId="196" fontId="20" fillId="0" borderId="0">
      <alignment horizontal="left" wrapText="1"/>
    </xf>
    <xf numFmtId="191" fontId="20" fillId="0" borderId="0">
      <alignment horizontal="left" wrapText="1"/>
    </xf>
    <xf numFmtId="167" fontId="20" fillId="0" borderId="0">
      <alignment horizontal="left" wrapText="1"/>
    </xf>
    <xf numFmtId="196" fontId="20" fillId="0" borderId="0">
      <alignment horizontal="left" wrapText="1"/>
    </xf>
    <xf numFmtId="167" fontId="20" fillId="0" borderId="0">
      <alignment horizontal="left" wrapText="1"/>
    </xf>
    <xf numFmtId="0" fontId="20" fillId="0" borderId="0">
      <alignment horizontal="left" wrapText="1"/>
    </xf>
    <xf numFmtId="0" fontId="89" fillId="0" borderId="0" applyNumberFormat="0" applyBorder="0" applyAlignment="0"/>
    <xf numFmtId="0" fontId="98" fillId="0" borderId="0" applyNumberFormat="0" applyBorder="0" applyAlignment="0"/>
    <xf numFmtId="0" fontId="91" fillId="0" borderId="0" applyNumberFormat="0" applyBorder="0" applyAlignment="0"/>
    <xf numFmtId="0" fontId="99" fillId="0" borderId="0"/>
    <xf numFmtId="0" fontId="55" fillId="0" borderId="33"/>
    <xf numFmtId="40" fontId="100" fillId="0" borderId="0" applyBorder="0">
      <alignment horizontal="right"/>
    </xf>
    <xf numFmtId="41" fontId="101" fillId="66" borderId="0">
      <alignment horizontal="left"/>
    </xf>
    <xf numFmtId="40" fontId="100" fillId="0" borderId="0" applyBorder="0">
      <alignment horizontal="right"/>
    </xf>
    <xf numFmtId="41" fontId="101" fillId="66" borderId="0">
      <alignment horizontal="left"/>
    </xf>
    <xf numFmtId="40" fontId="100" fillId="0" borderId="0" applyBorder="0">
      <alignment horizontal="right"/>
    </xf>
    <xf numFmtId="41" fontId="101" fillId="66" borderId="0">
      <alignment horizontal="left"/>
    </xf>
    <xf numFmtId="0" fontId="102" fillId="0" borderId="0"/>
    <xf numFmtId="0" fontId="20" fillId="0" borderId="0" applyNumberFormat="0" applyBorder="0" applyAlignment="0"/>
    <xf numFmtId="0" fontId="103" fillId="0" borderId="0" applyFill="0" applyBorder="0" applyProtection="0">
      <alignment horizontal="left" vertical="top"/>
    </xf>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2" fillId="0" borderId="0" applyNumberFormat="0" applyFill="0" applyBorder="0" applyAlignment="0" applyProtection="0"/>
    <xf numFmtId="0" fontId="97" fillId="0" borderId="0" applyNumberFormat="0" applyFill="0" applyBorder="0" applyAlignment="0" applyProtection="0"/>
    <xf numFmtId="167" fontId="22" fillId="0" borderId="0">
      <alignment horizontal="left" wrapText="1"/>
    </xf>
    <xf numFmtId="167" fontId="22" fillId="0" borderId="0">
      <alignment horizontal="left" wrapText="1"/>
    </xf>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39" fillId="0" borderId="0"/>
    <xf numFmtId="0" fontId="85" fillId="78" borderId="0"/>
    <xf numFmtId="199" fontId="105" fillId="66" borderId="0">
      <alignment horizontal="left" vertical="center"/>
    </xf>
    <xf numFmtId="199" fontId="106" fillId="0" borderId="0">
      <alignment horizontal="left" vertical="center"/>
    </xf>
    <xf numFmtId="199" fontId="106" fillId="0" borderId="0">
      <alignment horizontal="left" vertical="center"/>
    </xf>
    <xf numFmtId="0" fontId="58" fillId="66" borderId="0">
      <alignment horizontal="left" wrapText="1"/>
    </xf>
    <xf numFmtId="0" fontId="58" fillId="66" borderId="0">
      <alignment horizontal="left" wrapText="1"/>
    </xf>
    <xf numFmtId="0" fontId="58" fillId="66" borderId="0">
      <alignment horizontal="left" wrapText="1"/>
    </xf>
    <xf numFmtId="167" fontId="22" fillId="0" borderId="0">
      <alignment horizontal="left" wrapText="1"/>
    </xf>
    <xf numFmtId="0" fontId="107" fillId="0" borderId="0">
      <alignment horizontal="left" vertical="center"/>
    </xf>
    <xf numFmtId="0" fontId="107" fillId="0" borderId="0">
      <alignment horizontal="left" vertical="center"/>
    </xf>
    <xf numFmtId="0" fontId="42" fillId="0" borderId="40" applyNumberFormat="0" applyFont="0" applyFill="0" applyAlignment="0" applyProtection="0"/>
    <xf numFmtId="0" fontId="50" fillId="0" borderId="41" applyNumberFormat="0" applyFill="0" applyAlignment="0" applyProtection="0"/>
    <xf numFmtId="0" fontId="50" fillId="0" borderId="41" applyNumberFormat="0" applyFill="0" applyAlignment="0" applyProtection="0"/>
    <xf numFmtId="0" fontId="50" fillId="0" borderId="41" applyNumberFormat="0" applyFill="0" applyAlignment="0" applyProtection="0"/>
    <xf numFmtId="0" fontId="16" fillId="0" borderId="9" applyNumberFormat="0" applyFill="0" applyAlignment="0" applyProtection="0"/>
    <xf numFmtId="0" fontId="16" fillId="0" borderId="42" applyNumberFormat="0" applyFill="0" applyAlignment="0" applyProtection="0"/>
    <xf numFmtId="167" fontId="22" fillId="0" borderId="0">
      <alignment horizontal="left" wrapText="1"/>
    </xf>
    <xf numFmtId="167" fontId="22" fillId="0" borderId="0">
      <alignment horizontal="left" wrapText="1"/>
    </xf>
    <xf numFmtId="0" fontId="16" fillId="0" borderId="42" applyNumberFormat="0" applyFill="0" applyAlignment="0" applyProtection="0"/>
    <xf numFmtId="0" fontId="16" fillId="0" borderId="9" applyNumberFormat="0" applyFill="0" applyAlignment="0" applyProtection="0"/>
    <xf numFmtId="0" fontId="16" fillId="0" borderId="42" applyNumberFormat="0" applyFill="0" applyAlignment="0" applyProtection="0"/>
    <xf numFmtId="167" fontId="22" fillId="0" borderId="0">
      <alignment horizontal="left" wrapText="1"/>
    </xf>
    <xf numFmtId="167" fontId="22" fillId="0" borderId="0">
      <alignment horizontal="left" wrapText="1"/>
    </xf>
    <xf numFmtId="41" fontId="58" fillId="66" borderId="0">
      <alignment horizontal="left"/>
    </xf>
    <xf numFmtId="167" fontId="22" fillId="0" borderId="0">
      <alignment horizontal="left" wrapText="1"/>
    </xf>
    <xf numFmtId="167" fontId="22" fillId="0" borderId="0">
      <alignment horizontal="left" wrapText="1"/>
    </xf>
    <xf numFmtId="41" fontId="58" fillId="66" borderId="0">
      <alignment horizontal="left"/>
    </xf>
    <xf numFmtId="0" fontId="16" fillId="0" borderId="42" applyNumberFormat="0" applyFill="0" applyAlignment="0" applyProtection="0"/>
    <xf numFmtId="0" fontId="16" fillId="0" borderId="9" applyNumberFormat="0" applyFill="0" applyAlignment="0" applyProtection="0"/>
    <xf numFmtId="0" fontId="40" fillId="0" borderId="43"/>
    <xf numFmtId="0" fontId="41" fillId="0" borderId="43"/>
    <xf numFmtId="0" fontId="41" fillId="0" borderId="43"/>
    <xf numFmtId="0" fontId="40" fillId="0" borderId="43"/>
    <xf numFmtId="0" fontId="41" fillId="0" borderId="43"/>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67" fontId="22" fillId="0" borderId="0">
      <alignment horizontal="left" wrapText="1"/>
    </xf>
    <xf numFmtId="0" fontId="14" fillId="0" borderId="0" applyNumberFormat="0" applyFill="0" applyBorder="0" applyAlignment="0" applyProtection="0"/>
    <xf numFmtId="0" fontId="72" fillId="0" borderId="0" applyNumberFormat="0" applyFill="0" applyBorder="0" applyAlignment="0" applyProtection="0"/>
    <xf numFmtId="0" fontId="58" fillId="66" borderId="35" applyNumberFormat="0">
      <alignment horizontal="center" vertical="center" wrapText="1"/>
    </xf>
    <xf numFmtId="0" fontId="112" fillId="0" borderId="0">
      <alignment readingOrder="1"/>
    </xf>
    <xf numFmtId="43"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112" fillId="0" borderId="0">
      <alignment readingOrder="1"/>
    </xf>
    <xf numFmtId="0" fontId="112" fillId="0" borderId="0">
      <alignment readingOrder="1"/>
    </xf>
    <xf numFmtId="43" fontId="20" fillId="0" borderId="0" applyFont="0" applyFill="0" applyBorder="0" applyAlignment="0" applyProtection="0"/>
    <xf numFmtId="3" fontId="19" fillId="0" borderId="0"/>
    <xf numFmtId="9" fontId="20" fillId="0" borderId="0" applyFont="0" applyFill="0" applyBorder="0" applyAlignment="0" applyProtection="0"/>
    <xf numFmtId="0" fontId="20" fillId="88" borderId="0" applyNumberFormat="0" applyFont="0" applyFill="0" applyBorder="0" applyAlignment="0" applyProtection="0"/>
    <xf numFmtId="165" fontId="37" fillId="75" borderId="0" applyFont="0" applyFill="0" applyBorder="0" applyAlignment="0" applyProtection="0">
      <alignment wrapText="1"/>
    </xf>
    <xf numFmtId="3" fontId="19" fillId="0" borderId="0"/>
    <xf numFmtId="0" fontId="112" fillId="0" borderId="0">
      <alignment readingOrder="1"/>
    </xf>
    <xf numFmtId="38" fontId="111" fillId="0" borderId="0" applyNumberFormat="0" applyFont="0" applyFill="0" applyBorder="0">
      <alignment horizontal="left" indent="4"/>
      <protection locked="0"/>
    </xf>
    <xf numFmtId="9" fontId="37" fillId="0" borderId="0" applyFont="0" applyFill="0" applyBorder="0" applyAlignment="0" applyProtection="0"/>
    <xf numFmtId="9" fontId="109" fillId="0" borderId="0" applyFont="0" applyFill="0" applyBorder="0" applyAlignment="0" applyProtection="0"/>
    <xf numFmtId="9" fontId="21" fillId="0" borderId="0" applyFont="0" applyFill="0" applyBorder="0" applyAlignment="0" applyProtection="0"/>
    <xf numFmtId="9" fontId="109" fillId="0" borderId="0" applyFont="0" applyFill="0" applyBorder="0" applyAlignment="0" applyProtection="0"/>
    <xf numFmtId="0" fontId="110" fillId="0" borderId="0"/>
    <xf numFmtId="0" fontId="37" fillId="0" borderId="0"/>
    <xf numFmtId="0" fontId="109" fillId="0" borderId="0"/>
    <xf numFmtId="0" fontId="109" fillId="0" borderId="0"/>
    <xf numFmtId="44" fontId="109" fillId="0" borderId="0" applyFont="0" applyFill="0" applyBorder="0" applyAlignment="0" applyProtection="0"/>
    <xf numFmtId="44" fontId="37" fillId="0" borderId="0" applyFont="0" applyFill="0" applyBorder="0" applyAlignment="0" applyProtection="0"/>
    <xf numFmtId="43" fontId="37" fillId="0" borderId="0" applyFont="0" applyFill="0" applyBorder="0" applyAlignment="0" applyProtection="0"/>
    <xf numFmtId="41" fontId="20" fillId="0" borderId="0" applyFont="0" applyFill="0" applyBorder="0" applyAlignment="0" applyProtection="0"/>
    <xf numFmtId="0" fontId="108"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20" fillId="0" borderId="0"/>
    <xf numFmtId="9" fontId="20" fillId="0" borderId="0" applyFont="0" applyFill="0" applyBorder="0" applyAlignment="0" applyProtection="0"/>
    <xf numFmtId="0" fontId="21" fillId="0" borderId="0"/>
    <xf numFmtId="0" fontId="114" fillId="76" borderId="0"/>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3" fontId="19" fillId="0" borderId="0"/>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0" fontId="20" fillId="0" borderId="0">
      <alignment readingOrder="1"/>
    </xf>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89">
    <xf numFmtId="0" fontId="0" fillId="0" borderId="0" xfId="0"/>
    <xf numFmtId="0" fontId="0" fillId="0" borderId="0" xfId="0" applyAlignment="1">
      <alignment shrinkToFit="1"/>
    </xf>
    <xf numFmtId="0" fontId="47" fillId="0" borderId="0" xfId="0" applyFont="1"/>
    <xf numFmtId="0" fontId="115" fillId="0" borderId="0" xfId="0" applyFont="1"/>
    <xf numFmtId="0" fontId="66" fillId="0" borderId="53" xfId="0" applyNumberFormat="1" applyFont="1" applyFill="1" applyBorder="1" applyAlignment="1">
      <alignment horizontal="center"/>
    </xf>
    <xf numFmtId="0" fontId="66" fillId="0" borderId="35" xfId="0" applyNumberFormat="1" applyFont="1" applyFill="1" applyBorder="1" applyAlignment="1">
      <alignment horizontal="center"/>
    </xf>
    <xf numFmtId="0" fontId="66" fillId="0" borderId="52" xfId="0" applyNumberFormat="1" applyFont="1" applyFill="1" applyBorder="1" applyAlignment="1">
      <alignment horizontal="center"/>
    </xf>
    <xf numFmtId="0" fontId="66" fillId="0" borderId="35" xfId="0" applyNumberFormat="1" applyFont="1" applyFill="1" applyBorder="1" applyAlignment="1">
      <alignment horizontal="center" wrapText="1"/>
    </xf>
    <xf numFmtId="0" fontId="66" fillId="0" borderId="49" xfId="0" applyNumberFormat="1" applyFont="1" applyFill="1" applyBorder="1" applyAlignment="1">
      <alignment horizontal="center"/>
    </xf>
    <xf numFmtId="0" fontId="66" fillId="0" borderId="0" xfId="0" applyNumberFormat="1" applyFont="1" applyFill="1" applyBorder="1" applyAlignment="1">
      <alignment horizontal="center"/>
    </xf>
    <xf numFmtId="0" fontId="66" fillId="0" borderId="48" xfId="0" applyNumberFormat="1" applyFont="1" applyFill="1" applyBorder="1" applyAlignment="1">
      <alignment horizontal="center"/>
    </xf>
    <xf numFmtId="0" fontId="54" fillId="0" borderId="0" xfId="0" applyFont="1" applyFill="1"/>
    <xf numFmtId="0" fontId="54" fillId="0" borderId="0" xfId="0" quotePrefix="1" applyFont="1" applyFill="1" applyAlignment="1">
      <alignment horizontal="left"/>
    </xf>
    <xf numFmtId="0" fontId="115" fillId="0" borderId="0" xfId="0" applyFont="1" applyFill="1"/>
    <xf numFmtId="0" fontId="54" fillId="0" borderId="0" xfId="0" applyFont="1" applyFill="1"/>
    <xf numFmtId="165" fontId="54" fillId="0" borderId="34" xfId="0" applyNumberFormat="1" applyFont="1" applyFill="1" applyBorder="1"/>
    <xf numFmtId="9" fontId="54" fillId="0" borderId="36" xfId="0" applyFont="1" applyFill="1" applyBorder="1"/>
    <xf numFmtId="164" fontId="54" fillId="0" borderId="0" xfId="0" applyNumberFormat="1" applyFont="1" applyFill="1" applyAlignment="1">
      <alignment horizontal="center"/>
    </xf>
    <xf numFmtId="0" fontId="66" fillId="0" borderId="35" xfId="0" applyFont="1" applyFill="1" applyBorder="1" applyAlignment="1">
      <alignment horizontal="center" wrapText="1"/>
    </xf>
    <xf numFmtId="0" fontId="54" fillId="0" borderId="0" xfId="0" applyFont="1" applyFill="1" applyAlignment="1">
      <alignment horizontal="center" wrapText="1"/>
    </xf>
    <xf numFmtId="165" fontId="66" fillId="0" borderId="34" xfId="0" applyNumberFormat="1" applyFont="1" applyFill="1" applyBorder="1" applyAlignment="1">
      <alignment horizontal="left"/>
    </xf>
    <xf numFmtId="0" fontId="54" fillId="0" borderId="0" xfId="0" applyNumberFormat="1" applyFont="1" applyFill="1" applyBorder="1" applyAlignment="1">
      <alignment horizontal="right"/>
    </xf>
    <xf numFmtId="0" fontId="54" fillId="0" borderId="0" xfId="0" applyNumberFormat="1" applyFont="1" applyFill="1" applyBorder="1" applyAlignment="1">
      <alignment horizontal="left"/>
    </xf>
    <xf numFmtId="0" fontId="116" fillId="0" borderId="0" xfId="0" applyNumberFormat="1" applyFont="1" applyFill="1" applyBorder="1" applyAlignment="1">
      <alignment horizontal="left"/>
    </xf>
    <xf numFmtId="164" fontId="66" fillId="0" borderId="0" xfId="0" applyNumberFormat="1" applyFont="1" applyFill="1" applyBorder="1"/>
    <xf numFmtId="0" fontId="66" fillId="0" borderId="0" xfId="0" applyFont="1" applyFill="1" applyBorder="1"/>
    <xf numFmtId="166" fontId="66" fillId="0" borderId="0" xfId="0" applyNumberFormat="1" applyFont="1" applyFill="1" applyBorder="1" applyAlignment="1">
      <alignment horizontal="center" vertical="center" wrapText="1"/>
    </xf>
    <xf numFmtId="0" fontId="117" fillId="0" borderId="0" xfId="0" applyFont="1"/>
    <xf numFmtId="9" fontId="66" fillId="0" borderId="0" xfId="0" applyFont="1" applyFill="1" applyBorder="1"/>
    <xf numFmtId="164" fontId="66" fillId="0" borderId="36" xfId="0" applyNumberFormat="1" applyFont="1" applyFill="1" applyBorder="1"/>
    <xf numFmtId="0" fontId="66" fillId="0" borderId="0" xfId="0" applyFont="1" applyFill="1" applyBorder="1" applyAlignment="1">
      <alignment horizontal="center"/>
    </xf>
    <xf numFmtId="0" fontId="66" fillId="0" borderId="0" xfId="0" applyFont="1" applyFill="1"/>
    <xf numFmtId="0" fontId="118" fillId="0" borderId="0" xfId="0" applyFont="1" applyFill="1" applyBorder="1"/>
    <xf numFmtId="0" fontId="66" fillId="0" borderId="0" xfId="0" applyNumberFormat="1" applyFont="1" applyFill="1" applyBorder="1" applyAlignment="1">
      <alignment horizontal="center" vertical="center" wrapText="1"/>
    </xf>
    <xf numFmtId="164" fontId="66" fillId="0" borderId="34" xfId="0" applyNumberFormat="1" applyFont="1" applyFill="1" applyBorder="1"/>
    <xf numFmtId="9" fontId="66" fillId="0" borderId="34" xfId="0" applyFont="1" applyFill="1" applyBorder="1"/>
    <xf numFmtId="0" fontId="118" fillId="0" borderId="0" xfId="0" applyFont="1" applyFill="1"/>
    <xf numFmtId="164" fontId="54" fillId="0" borderId="48" xfId="0" applyNumberFormat="1" applyFont="1" applyFill="1" applyBorder="1"/>
    <xf numFmtId="164" fontId="54" fillId="0" borderId="0" xfId="0" applyNumberFormat="1" applyFont="1" applyFill="1" applyBorder="1"/>
    <xf numFmtId="164" fontId="54" fillId="0" borderId="49" xfId="0" applyNumberFormat="1" applyFont="1" applyFill="1" applyBorder="1"/>
    <xf numFmtId="0" fontId="66" fillId="0" borderId="0" xfId="0" applyFont="1" applyFill="1" applyBorder="1" applyAlignment="1">
      <alignment horizontal="center" wrapText="1"/>
    </xf>
    <xf numFmtId="0" fontId="66" fillId="0" borderId="0" xfId="0" applyFont="1" applyFill="1"/>
    <xf numFmtId="0" fontId="54" fillId="0" borderId="0" xfId="0" applyFont="1" applyFill="1" applyBorder="1" applyAlignment="1">
      <alignment horizontal="right"/>
    </xf>
    <xf numFmtId="0" fontId="54" fillId="0" borderId="0" xfId="0" applyFont="1" applyFill="1" applyAlignment="1">
      <alignment horizontal="right"/>
    </xf>
    <xf numFmtId="164" fontId="54" fillId="0" borderId="0" xfId="0" applyNumberFormat="1" applyFont="1" applyFill="1"/>
    <xf numFmtId="165" fontId="54" fillId="0" borderId="0" xfId="0" applyNumberFormat="1" applyFont="1" applyFill="1"/>
    <xf numFmtId="165" fontId="54" fillId="0" borderId="0" xfId="0" applyNumberFormat="1" applyFont="1" applyFill="1" applyBorder="1"/>
    <xf numFmtId="44" fontId="54" fillId="0" borderId="0" xfId="0" applyNumberFormat="1" applyFont="1" applyFill="1" applyBorder="1"/>
    <xf numFmtId="164" fontId="54" fillId="0" borderId="36" xfId="0" applyNumberFormat="1" applyFont="1" applyFill="1" applyBorder="1"/>
    <xf numFmtId="164" fontId="54" fillId="0" borderId="0" xfId="0" applyNumberFormat="1" applyFont="1" applyFill="1" applyBorder="1"/>
    <xf numFmtId="44" fontId="54" fillId="0" borderId="36" xfId="0" applyNumberFormat="1" applyFont="1" applyFill="1" applyBorder="1"/>
    <xf numFmtId="10" fontId="54" fillId="0" borderId="0" xfId="0" applyNumberFormat="1" applyFont="1" applyFill="1" applyBorder="1"/>
    <xf numFmtId="164" fontId="54" fillId="0" borderId="35" xfId="0" applyNumberFormat="1" applyFont="1" applyFill="1" applyBorder="1"/>
    <xf numFmtId="44" fontId="54" fillId="0" borderId="35" xfId="0" applyNumberFormat="1" applyFont="1" applyFill="1" applyBorder="1"/>
    <xf numFmtId="200" fontId="54" fillId="0" borderId="0" xfId="0" applyNumberFormat="1" applyFont="1" applyFill="1" applyBorder="1"/>
    <xf numFmtId="200" fontId="54" fillId="0" borderId="35" xfId="0" applyNumberFormat="1" applyFont="1" applyFill="1" applyBorder="1"/>
    <xf numFmtId="200" fontId="54" fillId="0" borderId="0" xfId="0" applyNumberFormat="1" applyFont="1" applyFill="1" applyAlignment="1">
      <alignment horizontal="center"/>
    </xf>
    <xf numFmtId="200" fontId="54" fillId="0" borderId="0" xfId="0" applyNumberFormat="1" applyFont="1" applyFill="1"/>
    <xf numFmtId="200" fontId="54" fillId="0" borderId="34" xfId="0" applyNumberFormat="1" applyFont="1" applyFill="1" applyBorder="1" applyAlignment="1">
      <alignment horizontal="center"/>
    </xf>
    <xf numFmtId="44" fontId="54" fillId="0" borderId="0" xfId="0" applyNumberFormat="1" applyFont="1" applyFill="1" applyBorder="1"/>
    <xf numFmtId="0" fontId="66" fillId="0" borderId="0" xfId="0" applyFont="1" applyFill="1" applyAlignment="1">
      <alignment horizontal="center"/>
    </xf>
    <xf numFmtId="0" fontId="66" fillId="0" borderId="0" xfId="0" applyFont="1" applyFill="1" applyBorder="1" applyAlignment="1">
      <alignment horizontal="center" wrapText="1"/>
    </xf>
    <xf numFmtId="0" fontId="66" fillId="0" borderId="0" xfId="0" applyFont="1" applyFill="1" applyAlignment="1">
      <alignment horizontal="center" wrapText="1"/>
    </xf>
    <xf numFmtId="0" fontId="121" fillId="0" borderId="0" xfId="0" applyFont="1" applyAlignment="1" applyProtection="1"/>
    <xf numFmtId="0" fontId="122" fillId="0" borderId="0" xfId="0" applyFont="1" applyFill="1" applyBorder="1" applyAlignment="1">
      <alignment horizontal="center" wrapText="1"/>
    </xf>
    <xf numFmtId="0" fontId="66" fillId="0" borderId="35" xfId="0" applyFont="1" applyFill="1" applyBorder="1" applyAlignment="1">
      <alignment horizontal="center"/>
    </xf>
    <xf numFmtId="0" fontId="54" fillId="0" borderId="0" xfId="0" applyFont="1" applyFill="1" applyAlignment="1">
      <alignment horizontal="center"/>
    </xf>
    <xf numFmtId="0" fontId="116" fillId="0" borderId="0" xfId="0" applyFont="1" applyFill="1" applyAlignment="1">
      <alignment horizontal="center"/>
    </xf>
    <xf numFmtId="0" fontId="54" fillId="0" borderId="0" xfId="0" applyFont="1" applyFill="1" applyAlignment="1"/>
    <xf numFmtId="0" fontId="54" fillId="0" borderId="56" xfId="0" applyFont="1" applyFill="1" applyBorder="1" applyAlignment="1">
      <alignment horizontal="center"/>
    </xf>
    <xf numFmtId="201" fontId="66" fillId="0" borderId="35" xfId="0" applyNumberFormat="1" applyFont="1" applyFill="1" applyBorder="1" applyAlignment="1">
      <alignment horizontal="center"/>
    </xf>
    <xf numFmtId="0" fontId="116" fillId="0" borderId="0" xfId="0" applyFont="1" applyFill="1"/>
    <xf numFmtId="44" fontId="54" fillId="0" borderId="0" xfId="0" applyNumberFormat="1" applyFont="1" applyFill="1"/>
    <xf numFmtId="10" fontId="54" fillId="0" borderId="0" xfId="0" applyNumberFormat="1" applyFont="1" applyFill="1" applyAlignment="1">
      <alignment horizontal="center"/>
    </xf>
    <xf numFmtId="0" fontId="66" fillId="0" borderId="35" xfId="0" applyFont="1" applyFill="1" applyBorder="1"/>
    <xf numFmtId="0" fontId="54" fillId="0" borderId="0" xfId="0" applyFont="1" applyFill="1" applyAlignment="1">
      <alignment horizontal="center"/>
    </xf>
    <xf numFmtId="10" fontId="54" fillId="0" borderId="0" xfId="0" applyNumberFormat="1" applyFont="1" applyFill="1" applyAlignment="1">
      <alignment horizontal="center"/>
    </xf>
    <xf numFmtId="164" fontId="54" fillId="0" borderId="0" xfId="0" applyNumberFormat="1" applyFont="1" applyFill="1" applyBorder="1" applyAlignment="1">
      <alignment horizontal="center"/>
    </xf>
    <xf numFmtId="164" fontId="54" fillId="0" borderId="49" xfId="0" applyNumberFormat="1" applyFont="1" applyFill="1" applyBorder="1" applyAlignment="1">
      <alignment horizontal="center"/>
    </xf>
    <xf numFmtId="164" fontId="54" fillId="0" borderId="53" xfId="0" applyNumberFormat="1" applyFont="1" applyFill="1" applyBorder="1" applyAlignment="1">
      <alignment horizontal="center"/>
    </xf>
    <xf numFmtId="164" fontId="54" fillId="0" borderId="46" xfId="0" applyNumberFormat="1" applyFont="1" applyFill="1" applyBorder="1"/>
    <xf numFmtId="164" fontId="54" fillId="0" borderId="36" xfId="0" applyNumberFormat="1" applyFont="1" applyFill="1" applyBorder="1"/>
    <xf numFmtId="164" fontId="54" fillId="0" borderId="47" xfId="0" applyNumberFormat="1" applyFont="1" applyFill="1" applyBorder="1"/>
    <xf numFmtId="164" fontId="54" fillId="0" borderId="50" xfId="0" applyNumberFormat="1" applyFont="1" applyFill="1" applyBorder="1"/>
    <xf numFmtId="164" fontId="54" fillId="0" borderId="34" xfId="0" applyNumberFormat="1" applyFont="1" applyFill="1" applyBorder="1"/>
    <xf numFmtId="164" fontId="54" fillId="0" borderId="51" xfId="0" applyNumberFormat="1" applyFont="1" applyFill="1" applyBorder="1"/>
    <xf numFmtId="44" fontId="54" fillId="0" borderId="0" xfId="0" applyFont="1" applyFill="1"/>
    <xf numFmtId="164" fontId="54" fillId="0" borderId="0" xfId="0" applyNumberFormat="1" applyFont="1" applyFill="1"/>
    <xf numFmtId="0" fontId="54" fillId="0" borderId="0" xfId="0" quotePrefix="1" applyFont="1" applyFill="1" applyAlignment="1">
      <alignment horizontal="center"/>
    </xf>
    <xf numFmtId="0" fontId="54" fillId="0" borderId="0" xfId="0" applyFont="1" applyFill="1" applyBorder="1" applyAlignment="1">
      <alignment horizontal="center"/>
    </xf>
    <xf numFmtId="0" fontId="54" fillId="0" borderId="0" xfId="0" applyFont="1" applyFill="1" applyBorder="1"/>
    <xf numFmtId="0" fontId="66" fillId="0" borderId="35" xfId="0" applyFont="1" applyFill="1" applyBorder="1" applyAlignment="1">
      <alignment horizontal="center"/>
    </xf>
    <xf numFmtId="0" fontId="66" fillId="0" borderId="35" xfId="0" applyFont="1" applyFill="1" applyBorder="1" applyAlignment="1">
      <alignment horizontal="center" wrapText="1"/>
    </xf>
    <xf numFmtId="201" fontId="66" fillId="0" borderId="52" xfId="0" applyNumberFormat="1" applyFont="1" applyFill="1" applyBorder="1" applyAlignment="1">
      <alignment horizontal="center" wrapText="1"/>
    </xf>
    <xf numFmtId="201" fontId="66" fillId="0" borderId="53" xfId="0" applyNumberFormat="1" applyFont="1" applyFill="1" applyBorder="1" applyAlignment="1">
      <alignment horizontal="center" wrapText="1"/>
    </xf>
    <xf numFmtId="0" fontId="54" fillId="0" borderId="0" xfId="0" applyFont="1" applyFill="1" applyAlignment="1">
      <alignment wrapText="1"/>
    </xf>
    <xf numFmtId="42" fontId="54" fillId="0" borderId="0" xfId="0" applyNumberFormat="1" applyFont="1" applyFill="1"/>
    <xf numFmtId="10" fontId="54" fillId="0" borderId="0" xfId="0" applyNumberFormat="1" applyFont="1" applyFill="1"/>
    <xf numFmtId="42" fontId="66" fillId="0" borderId="15" xfId="0" applyNumberFormat="1" applyFont="1" applyFill="1" applyBorder="1"/>
    <xf numFmtId="10" fontId="66" fillId="0" borderId="15" xfId="0" applyNumberFormat="1" applyFont="1" applyFill="1" applyBorder="1"/>
    <xf numFmtId="0" fontId="66" fillId="0" borderId="23" xfId="0" applyFont="1" applyFill="1" applyBorder="1" applyAlignment="1">
      <alignment horizontal="center"/>
    </xf>
    <xf numFmtId="0" fontId="54" fillId="0" borderId="0" xfId="0" applyFont="1" applyFill="1" applyAlignment="1"/>
    <xf numFmtId="42" fontId="54" fillId="0" borderId="0" xfId="0" applyNumberFormat="1" applyFont="1" applyFill="1" applyAlignment="1">
      <alignment horizontal="right"/>
    </xf>
    <xf numFmtId="201" fontId="66" fillId="0" borderId="52" xfId="0" applyNumberFormat="1" applyFont="1" applyFill="1" applyBorder="1" applyAlignment="1">
      <alignment horizontal="center"/>
    </xf>
    <xf numFmtId="201" fontId="66" fillId="0" borderId="53" xfId="0" applyNumberFormat="1" applyFont="1" applyFill="1" applyBorder="1" applyAlignment="1">
      <alignment horizontal="center"/>
    </xf>
    <xf numFmtId="42" fontId="66" fillId="0" borderId="34" xfId="0" applyNumberFormat="1" applyFont="1" applyFill="1" applyBorder="1"/>
    <xf numFmtId="10" fontId="66" fillId="0" borderId="34" xfId="0" applyNumberFormat="1" applyFont="1" applyFill="1" applyBorder="1"/>
    <xf numFmtId="0" fontId="54" fillId="0" borderId="0" xfId="0" applyFont="1" applyFill="1" applyAlignment="1">
      <alignment horizontal="right"/>
    </xf>
    <xf numFmtId="0" fontId="122" fillId="0" borderId="0" xfId="0" applyFont="1" applyFill="1"/>
    <xf numFmtId="0" fontId="66" fillId="0" borderId="23" xfId="0" applyFont="1" applyFill="1" applyBorder="1" applyAlignment="1">
      <alignment horizontal="center" wrapText="1"/>
    </xf>
    <xf numFmtId="0" fontId="66" fillId="0" borderId="15" xfId="0" applyFont="1" applyFill="1" applyBorder="1" applyAlignment="1">
      <alignment horizontal="center" wrapText="1"/>
    </xf>
    <xf numFmtId="165" fontId="54" fillId="0" borderId="0" xfId="0" applyNumberFormat="1" applyFont="1" applyFill="1"/>
    <xf numFmtId="164" fontId="54" fillId="0" borderId="0" xfId="0" applyNumberFormat="1" applyFont="1" applyFill="1"/>
    <xf numFmtId="10" fontId="54" fillId="0" borderId="0" xfId="0" applyNumberFormat="1" applyFont="1" applyFill="1"/>
    <xf numFmtId="10" fontId="54" fillId="0" borderId="0" xfId="0" applyNumberFormat="1" applyFont="1" applyFill="1" applyBorder="1"/>
    <xf numFmtId="164" fontId="54" fillId="0" borderId="49" xfId="0" applyNumberFormat="1" applyFont="1" applyFill="1" applyBorder="1"/>
    <xf numFmtId="10" fontId="66" fillId="0" borderId="34" xfId="0" applyNumberFormat="1" applyFont="1" applyFill="1" applyBorder="1"/>
    <xf numFmtId="164" fontId="66" fillId="0" borderId="34" xfId="0" applyNumberFormat="1" applyFont="1" applyFill="1" applyBorder="1"/>
    <xf numFmtId="0" fontId="66" fillId="0" borderId="48" xfId="0" applyFont="1" applyFill="1" applyBorder="1" applyAlignment="1">
      <alignment horizontal="center"/>
    </xf>
    <xf numFmtId="0" fontId="66" fillId="0" borderId="44" xfId="0" applyFont="1" applyFill="1" applyBorder="1" applyAlignment="1">
      <alignment horizontal="center" wrapText="1"/>
    </xf>
    <xf numFmtId="0" fontId="66" fillId="0" borderId="45" xfId="0" applyFont="1" applyFill="1" applyBorder="1" applyAlignment="1">
      <alignment horizontal="center" wrapText="1"/>
    </xf>
    <xf numFmtId="0" fontId="54" fillId="0" borderId="48" xfId="0" applyFont="1" applyFill="1" applyBorder="1"/>
    <xf numFmtId="0" fontId="54" fillId="0" borderId="49" xfId="0" applyFont="1" applyFill="1" applyBorder="1"/>
    <xf numFmtId="165" fontId="54" fillId="0" borderId="48" xfId="0" applyNumberFormat="1" applyFont="1" applyFill="1" applyBorder="1"/>
    <xf numFmtId="164" fontId="54" fillId="0" borderId="0" xfId="0" applyNumberFormat="1" applyFont="1" applyFill="1" applyBorder="1"/>
    <xf numFmtId="0" fontId="66" fillId="0" borderId="34" xfId="0" applyFont="1" applyFill="1" applyBorder="1"/>
    <xf numFmtId="165" fontId="66" fillId="0" borderId="34" xfId="0" applyNumberFormat="1" applyFont="1" applyFill="1" applyBorder="1"/>
    <xf numFmtId="165" fontId="66" fillId="0" borderId="50" xfId="0" applyNumberFormat="1" applyFont="1" applyFill="1" applyBorder="1"/>
    <xf numFmtId="164" fontId="66" fillId="0" borderId="51" xfId="0" applyNumberFormat="1" applyFont="1" applyFill="1" applyBorder="1"/>
    <xf numFmtId="0" fontId="54" fillId="0" borderId="52" xfId="0" applyFont="1" applyFill="1" applyBorder="1"/>
    <xf numFmtId="0" fontId="54" fillId="0" borderId="35" xfId="0" applyFont="1" applyFill="1" applyBorder="1"/>
    <xf numFmtId="0" fontId="54" fillId="0" borderId="53" xfId="0" applyFont="1" applyFill="1" applyBorder="1"/>
    <xf numFmtId="0" fontId="66" fillId="0" borderId="0" xfId="0" applyFont="1" applyFill="1" applyAlignment="1">
      <alignment horizontal="right"/>
    </xf>
    <xf numFmtId="0" fontId="66" fillId="0" borderId="46" xfId="0" applyFont="1" applyFill="1" applyBorder="1" applyAlignment="1">
      <alignment horizontal="center"/>
    </xf>
    <xf numFmtId="0" fontId="66" fillId="0" borderId="36" xfId="0" applyFont="1" applyFill="1" applyBorder="1" applyAlignment="1">
      <alignment horizontal="center"/>
    </xf>
    <xf numFmtId="3" fontId="54" fillId="0" borderId="0" xfId="0" applyNumberFormat="1" applyFont="1" applyFill="1"/>
    <xf numFmtId="6" fontId="54" fillId="0" borderId="0" xfId="0" applyNumberFormat="1" applyFont="1" applyFill="1"/>
    <xf numFmtId="0" fontId="54" fillId="0" borderId="0" xfId="0" applyFont="1" applyFill="1" applyBorder="1" applyAlignment="1">
      <alignment horizontal="right" wrapText="1"/>
    </xf>
    <xf numFmtId="9" fontId="66" fillId="0" borderId="0" xfId="0" applyFont="1" applyFill="1" applyBorder="1" applyAlignment="1">
      <alignment horizontal="center" wrapText="1"/>
    </xf>
    <xf numFmtId="164" fontId="66" fillId="0" borderId="34" xfId="0" applyNumberFormat="1" applyFont="1" applyFill="1" applyBorder="1" applyAlignment="1">
      <alignment horizontal="center" wrapText="1"/>
    </xf>
    <xf numFmtId="165" fontId="66" fillId="0" borderId="0" xfId="0" applyNumberFormat="1" applyFont="1" applyFill="1" applyBorder="1" applyAlignment="1">
      <alignment horizontal="center" wrapText="1"/>
    </xf>
    <xf numFmtId="164" fontId="66" fillId="0" borderId="0" xfId="0" applyNumberFormat="1" applyFont="1" applyFill="1" applyBorder="1" applyAlignment="1">
      <alignment horizontal="center" wrapText="1"/>
    </xf>
    <xf numFmtId="0" fontId="116" fillId="0" borderId="0" xfId="0" applyFont="1" applyFill="1" applyAlignment="1">
      <alignment horizontal="left"/>
    </xf>
    <xf numFmtId="165" fontId="54" fillId="0" borderId="0" xfId="0" applyNumberFormat="1" applyFont="1" applyFill="1" applyBorder="1" applyAlignment="1">
      <alignment horizontal="center" wrapText="1"/>
    </xf>
    <xf numFmtId="0" fontId="54" fillId="0" borderId="0" xfId="0" applyFont="1" applyFill="1" applyBorder="1" applyAlignment="1">
      <alignment horizontal="right"/>
    </xf>
    <xf numFmtId="164" fontId="54" fillId="0" borderId="0" xfId="0" applyNumberFormat="1" applyFont="1" applyFill="1" applyBorder="1" applyAlignment="1">
      <alignment horizontal="center" wrapText="1"/>
    </xf>
    <xf numFmtId="0" fontId="122" fillId="0" borderId="0" xfId="0" applyFont="1" applyFill="1" applyAlignment="1">
      <alignment horizontal="center" wrapText="1"/>
    </xf>
    <xf numFmtId="0" fontId="123" fillId="0" borderId="0" xfId="0" applyFont="1" applyFill="1"/>
    <xf numFmtId="166" fontId="66" fillId="0" borderId="0" xfId="0" applyNumberFormat="1" applyFont="1" applyFill="1" applyBorder="1" applyAlignment="1">
      <alignment horizontal="center" vertical="center"/>
    </xf>
    <xf numFmtId="0" fontId="122" fillId="0" borderId="0" xfId="0" applyFont="1" applyFill="1" applyAlignment="1">
      <alignment wrapText="1"/>
    </xf>
    <xf numFmtId="164" fontId="122" fillId="0" borderId="0" xfId="0" applyNumberFormat="1" applyFont="1" applyFill="1"/>
    <xf numFmtId="164" fontId="118" fillId="0" borderId="0" xfId="0" applyNumberFormat="1" applyFont="1" applyFill="1"/>
    <xf numFmtId="0" fontId="66" fillId="0" borderId="0" xfId="0" applyFont="1" applyFill="1" applyAlignment="1">
      <alignment wrapText="1"/>
    </xf>
    <xf numFmtId="0" fontId="118" fillId="0" borderId="0" xfId="0" applyFont="1" applyFill="1" applyAlignment="1">
      <alignment wrapText="1"/>
    </xf>
    <xf numFmtId="0" fontId="122" fillId="0" borderId="0" xfId="0" applyFont="1" applyFill="1" applyAlignment="1">
      <alignment wrapText="1"/>
    </xf>
    <xf numFmtId="0" fontId="66" fillId="0" borderId="0" xfId="0" applyFont="1" applyFill="1" applyAlignment="1">
      <alignment horizontal="center" wrapText="1"/>
    </xf>
    <xf numFmtId="0" fontId="122" fillId="0" borderId="0" xfId="0" applyFont="1" applyFill="1" applyAlignment="1">
      <alignment horizontal="center" wrapText="1"/>
    </xf>
    <xf numFmtId="0" fontId="54" fillId="0" borderId="54" xfId="0" applyFont="1" applyFill="1" applyBorder="1" applyAlignment="1">
      <alignment horizontal="center" wrapText="1"/>
    </xf>
    <xf numFmtId="0" fontId="122" fillId="0" borderId="14" xfId="0" applyFont="1" applyFill="1" applyBorder="1" applyAlignment="1">
      <alignment horizontal="center" wrapText="1"/>
    </xf>
    <xf numFmtId="0" fontId="122" fillId="0" borderId="55" xfId="0" applyFont="1" applyFill="1" applyBorder="1" applyAlignment="1">
      <alignment horizontal="center" wrapText="1"/>
    </xf>
    <xf numFmtId="0" fontId="66" fillId="0" borderId="0" xfId="0" applyFont="1" applyFill="1" applyAlignment="1">
      <alignment horizontal="center"/>
    </xf>
    <xf numFmtId="0" fontId="122" fillId="0" borderId="0" xfId="0" applyFont="1" applyFill="1" applyAlignment="1"/>
    <xf numFmtId="0" fontId="54" fillId="0" borderId="57" xfId="0" applyFont="1" applyFill="1" applyBorder="1" applyAlignment="1">
      <alignment horizontal="center" wrapText="1"/>
    </xf>
    <xf numFmtId="0" fontId="122" fillId="0" borderId="16" xfId="0" applyFont="1" applyFill="1" applyBorder="1" applyAlignment="1">
      <alignment wrapText="1"/>
    </xf>
    <xf numFmtId="0" fontId="122" fillId="0" borderId="58" xfId="0" applyFont="1" applyFill="1" applyBorder="1" applyAlignment="1">
      <alignment wrapText="1"/>
    </xf>
    <xf numFmtId="0" fontId="66" fillId="0" borderId="0" xfId="0" applyFont="1" applyFill="1" applyBorder="1" applyAlignment="1">
      <alignment horizontal="center" wrapText="1"/>
    </xf>
    <xf numFmtId="0" fontId="66" fillId="0" borderId="44" xfId="0" applyFont="1" applyFill="1" applyBorder="1" applyAlignment="1">
      <alignment horizontal="center" wrapText="1"/>
    </xf>
    <xf numFmtId="0" fontId="66" fillId="0" borderId="15" xfId="0" applyFont="1" applyFill="1" applyBorder="1" applyAlignment="1">
      <alignment horizontal="center" wrapText="1"/>
    </xf>
    <xf numFmtId="0" fontId="66" fillId="0" borderId="45" xfId="0" applyFont="1" applyFill="1" applyBorder="1" applyAlignment="1">
      <alignment horizontal="center" wrapText="1"/>
    </xf>
    <xf numFmtId="0" fontId="66" fillId="0" borderId="0" xfId="0" applyFont="1" applyFill="1" applyAlignment="1">
      <alignment horizontal="center" wrapText="1"/>
    </xf>
    <xf numFmtId="0" fontId="54" fillId="0" borderId="54" xfId="0" applyFont="1" applyFill="1" applyBorder="1" applyAlignment="1">
      <alignment horizontal="center" wrapText="1"/>
    </xf>
    <xf numFmtId="0" fontId="122" fillId="0" borderId="14" xfId="0" applyFont="1" applyFill="1" applyBorder="1" applyAlignment="1">
      <alignment wrapText="1"/>
    </xf>
    <xf numFmtId="0" fontId="122" fillId="0" borderId="55" xfId="0" applyFont="1" applyFill="1" applyBorder="1" applyAlignment="1">
      <alignment wrapText="1"/>
    </xf>
    <xf numFmtId="0" fontId="66" fillId="0" borderId="48" xfId="0" applyFont="1" applyFill="1" applyBorder="1" applyAlignment="1">
      <alignment horizontal="center" wrapText="1"/>
    </xf>
    <xf numFmtId="0" fontId="122" fillId="0" borderId="49" xfId="0" applyFont="1" applyFill="1" applyBorder="1" applyAlignment="1">
      <alignment horizontal="center" wrapText="1"/>
    </xf>
    <xf numFmtId="201" fontId="66" fillId="0" borderId="52" xfId="0" applyNumberFormat="1" applyFont="1" applyFill="1" applyBorder="1" applyAlignment="1">
      <alignment horizontal="center" wrapText="1"/>
    </xf>
    <xf numFmtId="0" fontId="122" fillId="0" borderId="53" xfId="0" applyFont="1" applyFill="1" applyBorder="1" applyAlignment="1">
      <alignment horizontal="center" wrapText="1"/>
    </xf>
    <xf numFmtId="0" fontId="66" fillId="0" borderId="46" xfId="0" applyFont="1" applyFill="1" applyBorder="1" applyAlignment="1">
      <alignment horizontal="center" wrapText="1"/>
    </xf>
    <xf numFmtId="0" fontId="122" fillId="0" borderId="47" xfId="0" applyFont="1" applyFill="1" applyBorder="1" applyAlignment="1">
      <alignment horizontal="center" wrapText="1"/>
    </xf>
    <xf numFmtId="0" fontId="118" fillId="0" borderId="0" xfId="0" applyFont="1" applyFill="1" applyAlignment="1">
      <alignment horizontal="center" wrapText="1"/>
    </xf>
    <xf numFmtId="0" fontId="66" fillId="0" borderId="36" xfId="0" applyFont="1" applyFill="1" applyBorder="1" applyAlignment="1">
      <alignment horizontal="center" wrapText="1"/>
    </xf>
    <xf numFmtId="0" fontId="66" fillId="0" borderId="47" xfId="0" applyFont="1" applyFill="1" applyBorder="1" applyAlignment="1">
      <alignment horizontal="center" wrapText="1"/>
    </xf>
    <xf numFmtId="0" fontId="66" fillId="0" borderId="49" xfId="0" applyFont="1" applyFill="1" applyBorder="1" applyAlignment="1">
      <alignment horizontal="center" wrapText="1"/>
    </xf>
    <xf numFmtId="0" fontId="118" fillId="0" borderId="15" xfId="0" applyFont="1" applyFill="1" applyBorder="1" applyAlignment="1">
      <alignment horizontal="center" wrapText="1"/>
    </xf>
    <xf numFmtId="0" fontId="118" fillId="0" borderId="45" xfId="0" applyFont="1" applyFill="1" applyBorder="1" applyAlignment="1">
      <alignment horizontal="center" wrapText="1"/>
    </xf>
    <xf numFmtId="0" fontId="66" fillId="0" borderId="54" xfId="0" applyFont="1" applyFill="1" applyBorder="1" applyAlignment="1">
      <alignment horizontal="center" wrapText="1"/>
    </xf>
    <xf numFmtId="0" fontId="66" fillId="0" borderId="14" xfId="0" applyFont="1" applyFill="1" applyBorder="1" applyAlignment="1">
      <alignment horizontal="center" wrapText="1"/>
    </xf>
    <xf numFmtId="0" fontId="66" fillId="0" borderId="55" xfId="0" applyFont="1" applyFill="1" applyBorder="1" applyAlignment="1">
      <alignment horizontal="center" wrapText="1"/>
    </xf>
    <xf numFmtId="0" fontId="115" fillId="0" borderId="0" xfId="0" quotePrefix="1" applyFont="1" applyFill="1" applyAlignment="1">
      <alignment horizontal="left"/>
    </xf>
  </cellXfs>
  <cellStyles count="1">
    <cellStyle name="Normal" xfId="0" builtinId="0"/>
  </cellStyles>
  <dxfs count="2">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tableStyleElement type="wholeTable" dxfId="1"/>
      <tableStyleElement type="headerRow"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Electric SCH 142 Bill Impact for SCH 7 (per</a:t>
            </a:r>
            <a:r>
              <a:rPr lang="en-US" sz="1200" baseline="0"/>
              <a:t> Customer)</a:t>
            </a:r>
            <a:r>
              <a:rPr lang="en-US" sz="1200"/>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'BDJ-8 E&amp;G Low Income Analysis'!$B$15</c:f>
              <c:strCache>
                <c:ptCount val="1"/>
                <c:pt idx="0">
                  <c:v>Total Low Income Bill </c:v>
                </c:pt>
              </c:strCache>
            </c:strRef>
          </c:tx>
          <c:spPr>
            <a:solidFill>
              <a:schemeClr val="accent2"/>
            </a:solidFill>
            <a:ln>
              <a:noFill/>
            </a:ln>
            <a:effectLst/>
          </c:spPr>
          <c:invertIfNegative val="0"/>
          <c:cat>
            <c:strRef>
              <c:f>'BDJ-8 E&amp;G Low Income Analysis'!$M$6:$P$6</c:f>
              <c:strCache>
                <c:ptCount val="4"/>
                <c:pt idx="0">
                  <c:v>2018</c:v>
                </c:pt>
                <c:pt idx="1">
                  <c:v>2019</c:v>
                </c:pt>
                <c:pt idx="2">
                  <c:v>2020</c:v>
                </c:pt>
                <c:pt idx="3">
                  <c:v>2021*</c:v>
                </c:pt>
              </c:strCache>
            </c:strRef>
          </c:cat>
          <c:val>
            <c:numRef>
              <c:f>'BDJ-8 E&amp;G Low Income Analysis'!$M$15:$P$15</c:f>
              <c:numCache>
                <c:formatCode>_("$"* #,##0.00_);_("$"* \(#,##0.00\);_("$"* "-"??_);_(@_)</c:formatCode>
                <c:ptCount val="4"/>
                <c:pt idx="0">
                  <c:v>122.87436422075896</c:v>
                </c:pt>
                <c:pt idx="1">
                  <c:v>118.22040809805969</c:v>
                </c:pt>
                <c:pt idx="2">
                  <c:v>116.63920657726692</c:v>
                </c:pt>
                <c:pt idx="3">
                  <c:v>127.71721119370359</c:v>
                </c:pt>
              </c:numCache>
            </c:numRef>
          </c:val>
          <c:extLst>
            <c:ext xmlns:c16="http://schemas.microsoft.com/office/drawing/2014/chart" uri="{C3380CC4-5D6E-409C-BE32-E72D297353CC}">
              <c16:uniqueId val="{00000000-CF41-4FE4-984D-4EAAA10F5720}"/>
            </c:ext>
          </c:extLst>
        </c:ser>
        <c:ser>
          <c:idx val="3"/>
          <c:order val="1"/>
          <c:tx>
            <c:strRef>
              <c:f>'BDJ-8 E&amp;G Low Income Analysis'!$B$16</c:f>
              <c:strCache>
                <c:ptCount val="1"/>
                <c:pt idx="0">
                  <c:v>Total Low Income Bill Excluding SCH 142</c:v>
                </c:pt>
              </c:strCache>
            </c:strRef>
          </c:tx>
          <c:spPr>
            <a:solidFill>
              <a:schemeClr val="accent4"/>
            </a:solidFill>
            <a:ln>
              <a:noFill/>
            </a:ln>
            <a:effectLst/>
          </c:spPr>
          <c:invertIfNegative val="0"/>
          <c:val>
            <c:numRef>
              <c:f>'BDJ-8 E&amp;G Low Income Analysis'!$M$16:$P$16</c:f>
              <c:numCache>
                <c:formatCode>_("$"* #,##0.00_);_("$"* \(#,##0.00\);_("$"* "-"??_);_(@_)</c:formatCode>
                <c:ptCount val="4"/>
                <c:pt idx="0">
                  <c:v>122.78499665919429</c:v>
                </c:pt>
                <c:pt idx="1">
                  <c:v>118.61311098301866</c:v>
                </c:pt>
                <c:pt idx="2">
                  <c:v>115.82814574188001</c:v>
                </c:pt>
                <c:pt idx="3">
                  <c:v>127.52789035518063</c:v>
                </c:pt>
              </c:numCache>
            </c:numRef>
          </c:val>
          <c:extLst>
            <c:ext xmlns:c16="http://schemas.microsoft.com/office/drawing/2014/chart" uri="{C3380CC4-5D6E-409C-BE32-E72D297353CC}">
              <c16:uniqueId val="{00000001-CF41-4FE4-984D-4EAAA10F5720}"/>
            </c:ext>
          </c:extLst>
        </c:ser>
        <c:ser>
          <c:idx val="2"/>
          <c:order val="2"/>
          <c:tx>
            <c:strRef>
              <c:f>'BDJ-8 E&amp;G Low Income Analysis'!$B$21</c:f>
              <c:strCache>
                <c:ptCount val="1"/>
                <c:pt idx="0">
                  <c:v>Total Low Income Bill Adjusted for PSE HELP assistance </c:v>
                </c:pt>
              </c:strCache>
            </c:strRef>
          </c:tx>
          <c:spPr>
            <a:solidFill>
              <a:schemeClr val="accent3"/>
            </a:solidFill>
            <a:ln>
              <a:noFill/>
            </a:ln>
            <a:effectLst/>
          </c:spPr>
          <c:invertIfNegative val="0"/>
          <c:val>
            <c:numRef>
              <c:f>'BDJ-8 E&amp;G Low Income Analysis'!$M$21:$P$21</c:f>
              <c:numCache>
                <c:formatCode>_("$"* #,##0.00_);_("$"* \(#,##0.00\);_("$"* "-"??_);_(@_)</c:formatCode>
                <c:ptCount val="4"/>
                <c:pt idx="0">
                  <c:v>86.254451054431129</c:v>
                </c:pt>
                <c:pt idx="1">
                  <c:v>84.450794560968205</c:v>
                </c:pt>
                <c:pt idx="2">
                  <c:v>83.234306186696799</c:v>
                </c:pt>
                <c:pt idx="3">
                  <c:v>76.042600294295852</c:v>
                </c:pt>
              </c:numCache>
            </c:numRef>
          </c:val>
          <c:extLst>
            <c:ext xmlns:c16="http://schemas.microsoft.com/office/drawing/2014/chart" uri="{C3380CC4-5D6E-409C-BE32-E72D297353CC}">
              <c16:uniqueId val="{00000002-CF41-4FE4-984D-4EAAA10F5720}"/>
            </c:ext>
          </c:extLst>
        </c:ser>
        <c:ser>
          <c:idx val="0"/>
          <c:order val="3"/>
          <c:tx>
            <c:strRef>
              <c:f>'BDJ-8 E&amp;G Low Income Analysis'!$B$25</c:f>
              <c:strCache>
                <c:ptCount val="1"/>
                <c:pt idx="0">
                  <c:v>Total non-Low Income Bill </c:v>
                </c:pt>
              </c:strCache>
            </c:strRef>
          </c:tx>
          <c:spPr>
            <a:solidFill>
              <a:schemeClr val="accent1"/>
            </a:solidFill>
            <a:ln>
              <a:noFill/>
            </a:ln>
            <a:effectLst/>
          </c:spPr>
          <c:invertIfNegative val="0"/>
          <c:val>
            <c:numRef>
              <c:f>'BDJ-8 E&amp;G Low Income Analysis'!$M$25:$P$25</c:f>
              <c:numCache>
                <c:formatCode>_("$"* #,##0.00_);_("$"* \(#,##0.00\);_("$"* "-"??_);_(@_)</c:formatCode>
                <c:ptCount val="4"/>
                <c:pt idx="0">
                  <c:v>95.233797625464533</c:v>
                </c:pt>
                <c:pt idx="1">
                  <c:v>92.10424743898416</c:v>
                </c:pt>
                <c:pt idx="2">
                  <c:v>95.077158645488566</c:v>
                </c:pt>
                <c:pt idx="3">
                  <c:v>99.746963832923186</c:v>
                </c:pt>
              </c:numCache>
            </c:numRef>
          </c:val>
          <c:extLst>
            <c:ext xmlns:c16="http://schemas.microsoft.com/office/drawing/2014/chart" uri="{C3380CC4-5D6E-409C-BE32-E72D297353CC}">
              <c16:uniqueId val="{00000003-CF41-4FE4-984D-4EAAA10F5720}"/>
            </c:ext>
          </c:extLst>
        </c:ser>
        <c:ser>
          <c:idx val="4"/>
          <c:order val="4"/>
          <c:tx>
            <c:strRef>
              <c:f>'BDJ-8 E&amp;G Low Income Analysis'!$B$26</c:f>
              <c:strCache>
                <c:ptCount val="1"/>
                <c:pt idx="0">
                  <c:v>Bill non-Low Income Bill Excluding SCH 142</c:v>
                </c:pt>
              </c:strCache>
            </c:strRef>
          </c:tx>
          <c:spPr>
            <a:solidFill>
              <a:schemeClr val="accent5"/>
            </a:solidFill>
            <a:ln>
              <a:noFill/>
            </a:ln>
            <a:effectLst/>
          </c:spPr>
          <c:invertIfNegative val="0"/>
          <c:val>
            <c:numRef>
              <c:f>'BDJ-8 E&amp;G Low Income Analysis'!$M$26:$P$26</c:f>
              <c:numCache>
                <c:formatCode>_("$"* #,##0.00_);_("$"* \(#,##0.00\);_("$"* "-"??_);_(@_)</c:formatCode>
                <c:ptCount val="4"/>
                <c:pt idx="0">
                  <c:v>95.420203143649402</c:v>
                </c:pt>
                <c:pt idx="1">
                  <c:v>92.238838275437828</c:v>
                </c:pt>
                <c:pt idx="2">
                  <c:v>94.39993279206071</c:v>
                </c:pt>
                <c:pt idx="3">
                  <c:v>99.654727929308891</c:v>
                </c:pt>
              </c:numCache>
            </c:numRef>
          </c:val>
          <c:extLst>
            <c:ext xmlns:c16="http://schemas.microsoft.com/office/drawing/2014/chart" uri="{C3380CC4-5D6E-409C-BE32-E72D297353CC}">
              <c16:uniqueId val="{00000004-CF41-4FE4-984D-4EAAA10F5720}"/>
            </c:ext>
          </c:extLst>
        </c:ser>
        <c:dLbls>
          <c:showLegendKey val="0"/>
          <c:showVal val="0"/>
          <c:showCatName val="0"/>
          <c:showSerName val="0"/>
          <c:showPercent val="0"/>
          <c:showBubbleSize val="0"/>
        </c:dLbls>
        <c:gapWidth val="219"/>
        <c:axId val="746037984"/>
        <c:axId val="746043232"/>
      </c:barChart>
      <c:catAx>
        <c:axId val="74603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43232"/>
        <c:crosses val="autoZero"/>
        <c:auto val="1"/>
        <c:lblAlgn val="ctr"/>
        <c:lblOffset val="100"/>
        <c:noMultiLvlLbl val="0"/>
      </c:catAx>
      <c:valAx>
        <c:axId val="7460432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37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E Revenue Stability'!$J$6</c:f>
              <c:strCache>
                <c:ptCount val="1"/>
                <c:pt idx="0">
                  <c:v>Total Revenue  per KWH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E Revenue Stability'!$J$7:$J$10</c:f>
              <c:numCache>
                <c:formatCode>_("$"* #,##0.000000_);_("$"* \(#,##0.000000\);_("$"* "-"??_);_(@_)</c:formatCode>
                <c:ptCount val="4"/>
                <c:pt idx="0">
                  <c:v>9.5628946279105009E-2</c:v>
                </c:pt>
                <c:pt idx="1">
                  <c:v>9.2135692450090581E-2</c:v>
                </c:pt>
                <c:pt idx="2">
                  <c:v>9.4870016865066312E-2</c:v>
                </c:pt>
                <c:pt idx="3">
                  <c:v>0.10112362488746027</c:v>
                </c:pt>
              </c:numCache>
            </c:numRef>
          </c:val>
          <c:smooth val="0"/>
          <c:extLst>
            <c:ext xmlns:c16="http://schemas.microsoft.com/office/drawing/2014/chart" uri="{C3380CC4-5D6E-409C-BE32-E72D297353CC}">
              <c16:uniqueId val="{00000000-9C1A-4FA9-A1C0-054FB1FC44BE}"/>
            </c:ext>
          </c:extLst>
        </c:ser>
        <c:ser>
          <c:idx val="1"/>
          <c:order val="1"/>
          <c:tx>
            <c:strRef>
              <c:f>'BDJ-8 E Revenue Stability'!$K$6</c:f>
              <c:strCache>
                <c:ptCount val="1"/>
                <c:pt idx="0">
                  <c:v>Total Revenue per KWH (Including Decoupling Deferrals)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E Revenue Stability'!$K$7:$K$10</c:f>
              <c:numCache>
                <c:formatCode>_("$"* #,##0.000000_);_("$"* \(#,##0.000000\);_("$"* "-"??_);_(@_)</c:formatCode>
                <c:ptCount val="4"/>
                <c:pt idx="0">
                  <c:v>9.6470818897720856E-2</c:v>
                </c:pt>
                <c:pt idx="1">
                  <c:v>9.2850874094873692E-2</c:v>
                </c:pt>
                <c:pt idx="2">
                  <c:v>9.7105392660503762E-2</c:v>
                </c:pt>
                <c:pt idx="3">
                  <c:v>0.10107053435635126</c:v>
                </c:pt>
              </c:numCache>
            </c:numRef>
          </c:val>
          <c:smooth val="0"/>
          <c:extLst>
            <c:ext xmlns:c16="http://schemas.microsoft.com/office/drawing/2014/chart" uri="{C3380CC4-5D6E-409C-BE32-E72D297353CC}">
              <c16:uniqueId val="{00000001-9C1A-4FA9-A1C0-054FB1FC44BE}"/>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0000_);_(&quot;$&quot;* \(#,##0.000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E Revenue Stability'!$H$6</c:f>
              <c:strCache>
                <c:ptCount val="1"/>
                <c:pt idx="0">
                  <c:v>Total Revenue per customer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E Revenue Stability'!$H$7:$H$10</c:f>
              <c:numCache>
                <c:formatCode>_("$"* #,##0_);_("$"* \(#,##0\);_("$"* "-"??_);_(@_)</c:formatCode>
                <c:ptCount val="4"/>
                <c:pt idx="0">
                  <c:v>1890.7238709885028</c:v>
                </c:pt>
                <c:pt idx="1">
                  <c:v>1830.7470914336304</c:v>
                </c:pt>
                <c:pt idx="2">
                  <c:v>1791.7654133624696</c:v>
                </c:pt>
                <c:pt idx="3">
                  <c:v>1927.0567580505087</c:v>
                </c:pt>
              </c:numCache>
            </c:numRef>
          </c:val>
          <c:smooth val="0"/>
          <c:extLst>
            <c:ext xmlns:c16="http://schemas.microsoft.com/office/drawing/2014/chart" uri="{C3380CC4-5D6E-409C-BE32-E72D297353CC}">
              <c16:uniqueId val="{00000000-D1F0-4E81-BED4-11E5C2DB02E1}"/>
            </c:ext>
          </c:extLst>
        </c:ser>
        <c:ser>
          <c:idx val="1"/>
          <c:order val="1"/>
          <c:tx>
            <c:strRef>
              <c:f>'BDJ-8 E Revenue Stability'!$I$6</c:f>
              <c:strCache>
                <c:ptCount val="1"/>
                <c:pt idx="0">
                  <c:v>Total Revenue per customer (Including Decoupling Deferrals)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E Revenue Stability'!$I$7:$I$10</c:f>
              <c:numCache>
                <c:formatCode>_("$"* #,##0_);_("$"* \(#,##0\);_("$"* "-"??_);_(@_)</c:formatCode>
                <c:ptCount val="4"/>
                <c:pt idx="0">
                  <c:v>1907.3689216586508</c:v>
                </c:pt>
                <c:pt idx="1">
                  <c:v>1844.9578351879325</c:v>
                </c:pt>
                <c:pt idx="2">
                  <c:v>1833.9839052367688</c:v>
                </c:pt>
                <c:pt idx="3">
                  <c:v>1926.0450412842636</c:v>
                </c:pt>
              </c:numCache>
            </c:numRef>
          </c:val>
          <c:smooth val="0"/>
          <c:extLst>
            <c:ext xmlns:c16="http://schemas.microsoft.com/office/drawing/2014/chart" uri="{C3380CC4-5D6E-409C-BE32-E72D297353CC}">
              <c16:uniqueId val="{00000001-D1F0-4E81-BED4-11E5C2DB02E1}"/>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Decoupling Revenue per Customer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705871604395281E-2"/>
          <c:y val="0.12504001711644225"/>
          <c:w val="0.87883101982825751"/>
          <c:h val="0.65203424987351144"/>
        </c:manualLayout>
      </c:layout>
      <c:lineChart>
        <c:grouping val="standard"/>
        <c:varyColors val="0"/>
        <c:ser>
          <c:idx val="0"/>
          <c:order val="0"/>
          <c:tx>
            <c:strRef>
              <c:f>'BDJ-8 E SCH142 Per Customer '!$L$20</c:f>
              <c:strCache>
                <c:ptCount val="1"/>
                <c:pt idx="0">
                  <c:v>SCH 7</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SCH142 Per Customer '!$K$21:$K$24</c:f>
              <c:strCache>
                <c:ptCount val="4"/>
                <c:pt idx="0">
                  <c:v>2018</c:v>
                </c:pt>
                <c:pt idx="1">
                  <c:v>2019</c:v>
                </c:pt>
                <c:pt idx="2">
                  <c:v>2020</c:v>
                </c:pt>
                <c:pt idx="3">
                  <c:v>2021***</c:v>
                </c:pt>
              </c:strCache>
            </c:strRef>
          </c:cat>
          <c:val>
            <c:numRef>
              <c:f>'BDJ-8 E SCH142 Per Customer '!$L$21:$L$24</c:f>
              <c:numCache>
                <c:formatCode>_("$"* #,##0_);_("$"* \(#,##0\);_("$"* "-"??_);_(@_)</c:formatCode>
                <c:ptCount val="4"/>
                <c:pt idx="0">
                  <c:v>-2.8790972043555541</c:v>
                </c:pt>
                <c:pt idx="1">
                  <c:v>-0.96657476620014049</c:v>
                </c:pt>
                <c:pt idx="2">
                  <c:v>7.7639327564414575</c:v>
                </c:pt>
                <c:pt idx="3">
                  <c:v>0.56841611834297068</c:v>
                </c:pt>
              </c:numCache>
            </c:numRef>
          </c:val>
          <c:smooth val="0"/>
          <c:extLst>
            <c:ext xmlns:c16="http://schemas.microsoft.com/office/drawing/2014/chart" uri="{C3380CC4-5D6E-409C-BE32-E72D297353CC}">
              <c16:uniqueId val="{00000000-F4B2-4025-8139-8D8925DC6DCE}"/>
            </c:ext>
          </c:extLst>
        </c:ser>
        <c:ser>
          <c:idx val="1"/>
          <c:order val="1"/>
          <c:tx>
            <c:strRef>
              <c:f>'BDJ-8 E SCH142 Per Customer '!$M$20</c:f>
              <c:strCache>
                <c:ptCount val="1"/>
                <c:pt idx="0">
                  <c:v>SCH 8 &amp; 24</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SCH142 Per Customer '!$K$21:$K$24</c:f>
              <c:strCache>
                <c:ptCount val="4"/>
                <c:pt idx="0">
                  <c:v>2018</c:v>
                </c:pt>
                <c:pt idx="1">
                  <c:v>2019</c:v>
                </c:pt>
                <c:pt idx="2">
                  <c:v>2020</c:v>
                </c:pt>
                <c:pt idx="3">
                  <c:v>2021***</c:v>
                </c:pt>
              </c:strCache>
            </c:strRef>
          </c:cat>
          <c:val>
            <c:numRef>
              <c:f>'BDJ-8 E SCH142 Per Customer '!$M$21:$M$24</c:f>
              <c:numCache>
                <c:formatCode>_("$"* #,##0_);_("$"* \(#,##0\);_("$"* "-"??_);_(@_)</c:formatCode>
                <c:ptCount val="4"/>
                <c:pt idx="0">
                  <c:v>26.998232009211282</c:v>
                </c:pt>
                <c:pt idx="1">
                  <c:v>48.231427440482513</c:v>
                </c:pt>
                <c:pt idx="2">
                  <c:v>57.363729532116338</c:v>
                </c:pt>
                <c:pt idx="3">
                  <c:v>69.661302799145119</c:v>
                </c:pt>
              </c:numCache>
            </c:numRef>
          </c:val>
          <c:smooth val="0"/>
          <c:extLst>
            <c:ext xmlns:c16="http://schemas.microsoft.com/office/drawing/2014/chart" uri="{C3380CC4-5D6E-409C-BE32-E72D297353CC}">
              <c16:uniqueId val="{00000001-F4B2-4025-8139-8D8925DC6DCE}"/>
            </c:ext>
          </c:extLst>
        </c:ser>
        <c:ser>
          <c:idx val="2"/>
          <c:order val="2"/>
          <c:tx>
            <c:strRef>
              <c:f>'BDJ-8 E SCH142 Per Customer '!$N$20</c:f>
              <c:strCache>
                <c:ptCount val="1"/>
                <c:pt idx="0">
                  <c:v>SCH 7A, 11, 25, 29, 35 &amp; 43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'BDJ-8 E SCH142 Per Customer '!$K$21:$K$24</c:f>
              <c:strCache>
                <c:ptCount val="4"/>
                <c:pt idx="0">
                  <c:v>2018</c:v>
                </c:pt>
                <c:pt idx="1">
                  <c:v>2019</c:v>
                </c:pt>
                <c:pt idx="2">
                  <c:v>2020</c:v>
                </c:pt>
                <c:pt idx="3">
                  <c:v>2021***</c:v>
                </c:pt>
              </c:strCache>
            </c:strRef>
          </c:cat>
          <c:val>
            <c:numRef>
              <c:f>'BDJ-8 E SCH142 Per Customer '!$N$21:$N$24</c:f>
              <c:numCache>
                <c:formatCode>_("$"* #,##0_);_("$"* \(#,##0\);_("$"* "-"??_);_(@_)</c:formatCode>
                <c:ptCount val="4"/>
                <c:pt idx="0">
                  <c:v>495.40060062590265</c:v>
                </c:pt>
                <c:pt idx="1">
                  <c:v>10.489717912552917</c:v>
                </c:pt>
                <c:pt idx="2">
                  <c:v>-98.394201368750728</c:v>
                </c:pt>
                <c:pt idx="3">
                  <c:v>642.3740174371917</c:v>
                </c:pt>
              </c:numCache>
            </c:numRef>
          </c:val>
          <c:smooth val="0"/>
          <c:extLst>
            <c:ext xmlns:c16="http://schemas.microsoft.com/office/drawing/2014/chart" uri="{C3380CC4-5D6E-409C-BE32-E72D297353CC}">
              <c16:uniqueId val="{00000002-F4B2-4025-8139-8D8925DC6DCE}"/>
            </c:ext>
          </c:extLst>
        </c:ser>
        <c:ser>
          <c:idx val="3"/>
          <c:order val="3"/>
          <c:tx>
            <c:strRef>
              <c:f>'BDJ-8 E SCH142 Per Customer '!$O$20</c:f>
              <c:strCache>
                <c:ptCount val="1"/>
                <c:pt idx="0">
                  <c:v>SCH 40/MSOFT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'BDJ-8 E SCH142 Per Customer '!$K$21:$K$24</c:f>
              <c:strCache>
                <c:ptCount val="4"/>
                <c:pt idx="0">
                  <c:v>2018</c:v>
                </c:pt>
                <c:pt idx="1">
                  <c:v>2019</c:v>
                </c:pt>
                <c:pt idx="2">
                  <c:v>2020</c:v>
                </c:pt>
                <c:pt idx="3">
                  <c:v>2021***</c:v>
                </c:pt>
              </c:strCache>
            </c:strRef>
          </c:cat>
          <c:val>
            <c:numRef>
              <c:f>'BDJ-8 E SCH142 Per Customer '!$O$21:$O$24</c:f>
              <c:numCache>
                <c:formatCode>_("$"* #,##0_);_("$"* \(#,##0\);_("$"* "-"??_);_(@_)</c:formatCode>
                <c:ptCount val="4"/>
                <c:pt idx="0">
                  <c:v>6018.4492248062024</c:v>
                </c:pt>
                <c:pt idx="1">
                  <c:v>12981.056201557798</c:v>
                </c:pt>
                <c:pt idx="2">
                  <c:v>16092.3672972973</c:v>
                </c:pt>
                <c:pt idx="3">
                  <c:v>8532.6991358024698</c:v>
                </c:pt>
              </c:numCache>
            </c:numRef>
          </c:val>
          <c:smooth val="0"/>
          <c:extLst>
            <c:ext xmlns:c16="http://schemas.microsoft.com/office/drawing/2014/chart" uri="{C3380CC4-5D6E-409C-BE32-E72D297353CC}">
              <c16:uniqueId val="{00000003-F4B2-4025-8139-8D8925DC6DCE}"/>
            </c:ext>
          </c:extLst>
        </c:ser>
        <c:ser>
          <c:idx val="4"/>
          <c:order val="4"/>
          <c:tx>
            <c:strRef>
              <c:f>'BDJ-8 E SCH142 Per Customer '!$P$20</c:f>
              <c:strCache>
                <c:ptCount val="1"/>
                <c:pt idx="0">
                  <c:v>SCH 12 &amp; 26</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'BDJ-8 E SCH142 Per Customer '!$K$21:$K$24</c:f>
              <c:strCache>
                <c:ptCount val="4"/>
                <c:pt idx="0">
                  <c:v>2018</c:v>
                </c:pt>
                <c:pt idx="1">
                  <c:v>2019</c:v>
                </c:pt>
                <c:pt idx="2">
                  <c:v>2020</c:v>
                </c:pt>
                <c:pt idx="3">
                  <c:v>2021***</c:v>
                </c:pt>
              </c:strCache>
            </c:strRef>
          </c:cat>
          <c:val>
            <c:numRef>
              <c:f>'BDJ-8 E SCH142 Per Customer '!$P$21:$P$24</c:f>
              <c:numCache>
                <c:formatCode>_("$"* #,##0_);_("$"* \(#,##0\);_("$"* "-"??_);_(@_)</c:formatCode>
                <c:ptCount val="4"/>
                <c:pt idx="0">
                  <c:v>-414.08753309265944</c:v>
                </c:pt>
                <c:pt idx="1">
                  <c:v>980.70832727272727</c:v>
                </c:pt>
                <c:pt idx="2">
                  <c:v>1642.8554811205847</c:v>
                </c:pt>
                <c:pt idx="3">
                  <c:v>4207.6114873035067</c:v>
                </c:pt>
              </c:numCache>
            </c:numRef>
          </c:val>
          <c:smooth val="0"/>
          <c:extLst>
            <c:ext xmlns:c16="http://schemas.microsoft.com/office/drawing/2014/chart" uri="{C3380CC4-5D6E-409C-BE32-E72D297353CC}">
              <c16:uniqueId val="{00000004-F4B2-4025-8139-8D8925DC6DCE}"/>
            </c:ext>
          </c:extLst>
        </c:ser>
        <c:ser>
          <c:idx val="5"/>
          <c:order val="5"/>
          <c:tx>
            <c:strRef>
              <c:f>'BDJ-8 E SCH142 Per Customer '!$Q$20</c:f>
              <c:strCache>
                <c:ptCount val="1"/>
                <c:pt idx="0">
                  <c:v>SCH 10 &amp; 31</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'BDJ-8 E SCH142 Per Customer '!$K$21:$K$24</c:f>
              <c:strCache>
                <c:ptCount val="4"/>
                <c:pt idx="0">
                  <c:v>2018</c:v>
                </c:pt>
                <c:pt idx="1">
                  <c:v>2019</c:v>
                </c:pt>
                <c:pt idx="2">
                  <c:v>2020</c:v>
                </c:pt>
                <c:pt idx="3">
                  <c:v>2021***</c:v>
                </c:pt>
              </c:strCache>
            </c:strRef>
          </c:cat>
          <c:val>
            <c:numRef>
              <c:f>'BDJ-8 E SCH142 Per Customer '!$Q$21:$Q$24</c:f>
              <c:numCache>
                <c:formatCode>_("$"* #,##0_);_("$"* \(#,##0\);_("$"* "-"??_);_(@_)</c:formatCode>
                <c:ptCount val="4"/>
                <c:pt idx="0">
                  <c:v>-510.44118257261408</c:v>
                </c:pt>
                <c:pt idx="1">
                  <c:v>-71.432086776859492</c:v>
                </c:pt>
                <c:pt idx="2">
                  <c:v>3273.5651351351353</c:v>
                </c:pt>
                <c:pt idx="3">
                  <c:v>6760.9166529774129</c:v>
                </c:pt>
              </c:numCache>
            </c:numRef>
          </c:val>
          <c:smooth val="0"/>
          <c:extLst>
            <c:ext xmlns:c16="http://schemas.microsoft.com/office/drawing/2014/chart" uri="{C3380CC4-5D6E-409C-BE32-E72D297353CC}">
              <c16:uniqueId val="{00000005-F4B2-4025-8139-8D8925DC6DCE}"/>
            </c:ext>
          </c:extLst>
        </c:ser>
        <c:ser>
          <c:idx val="6"/>
          <c:order val="6"/>
          <c:tx>
            <c:strRef>
              <c:f>'BDJ-8 E SCH142 Per Customer '!$R$20</c:f>
              <c:strCache>
                <c:ptCount val="1"/>
                <c:pt idx="0">
                  <c:v>SCH 46 &amp; 49*</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'BDJ-8 E SCH142 Per Customer '!$K$21:$K$24</c:f>
              <c:strCache>
                <c:ptCount val="4"/>
                <c:pt idx="0">
                  <c:v>2018</c:v>
                </c:pt>
                <c:pt idx="1">
                  <c:v>2019</c:v>
                </c:pt>
                <c:pt idx="2">
                  <c:v>2020</c:v>
                </c:pt>
                <c:pt idx="3">
                  <c:v>2021***</c:v>
                </c:pt>
              </c:strCache>
            </c:strRef>
          </c:cat>
          <c:val>
            <c:numRef>
              <c:f>'BDJ-8 E SCH142 Per Customer '!$R$21:$R$24</c:f>
              <c:numCache>
                <c:formatCode>_("$"* #,##0_);_("$"* \(#,##0\);_("$"* "-"??_);_(@_)</c:formatCode>
                <c:ptCount val="4"/>
                <c:pt idx="0">
                  <c:v>31395.175999999999</c:v>
                </c:pt>
                <c:pt idx="1">
                  <c:v>13877.8436</c:v>
                </c:pt>
                <c:pt idx="2">
                  <c:v>1546.1607999999999</c:v>
                </c:pt>
                <c:pt idx="3">
                  <c:v>0</c:v>
                </c:pt>
              </c:numCache>
            </c:numRef>
          </c:val>
          <c:smooth val="0"/>
          <c:extLst>
            <c:ext xmlns:c16="http://schemas.microsoft.com/office/drawing/2014/chart" uri="{C3380CC4-5D6E-409C-BE32-E72D297353CC}">
              <c16:uniqueId val="{00000006-F4B2-4025-8139-8D8925DC6DCE}"/>
            </c:ext>
          </c:extLst>
        </c:ser>
        <c:dLbls>
          <c:showLegendKey val="0"/>
          <c:showVal val="0"/>
          <c:showCatName val="0"/>
          <c:showSerName val="0"/>
          <c:showPercent val="0"/>
          <c:showBubbleSize val="0"/>
        </c:dLbls>
        <c:marker val="1"/>
        <c:smooth val="0"/>
        <c:axId val="869224344"/>
        <c:axId val="869226640"/>
      </c:lineChart>
      <c:catAx>
        <c:axId val="869224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6640"/>
        <c:crosses val="autoZero"/>
        <c:auto val="1"/>
        <c:lblAlgn val="ctr"/>
        <c:lblOffset val="100"/>
        <c:noMultiLvlLbl val="0"/>
      </c:catAx>
      <c:valAx>
        <c:axId val="8692266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4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Decoupling Revenue per Customer (excluding SCH 46&amp;49)</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'BDJ-8 E SCH142 Per Customer '!$L$20</c:f>
              <c:strCache>
                <c:ptCount val="1"/>
                <c:pt idx="0">
                  <c:v>SCH 7</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SCH142 Per Customer '!$K$21:$K$24</c:f>
              <c:strCache>
                <c:ptCount val="4"/>
                <c:pt idx="0">
                  <c:v>2018</c:v>
                </c:pt>
                <c:pt idx="1">
                  <c:v>2019</c:v>
                </c:pt>
                <c:pt idx="2">
                  <c:v>2020</c:v>
                </c:pt>
                <c:pt idx="3">
                  <c:v>2021***</c:v>
                </c:pt>
              </c:strCache>
            </c:strRef>
          </c:cat>
          <c:val>
            <c:numRef>
              <c:f>'BDJ-8 E SCH142 Per Customer '!$L$21:$L$24</c:f>
              <c:numCache>
                <c:formatCode>_("$"* #,##0_);_("$"* \(#,##0\);_("$"* "-"??_);_(@_)</c:formatCode>
                <c:ptCount val="4"/>
                <c:pt idx="0">
                  <c:v>-2.8790972043555541</c:v>
                </c:pt>
                <c:pt idx="1">
                  <c:v>-0.96657476620014049</c:v>
                </c:pt>
                <c:pt idx="2">
                  <c:v>7.7639327564414575</c:v>
                </c:pt>
                <c:pt idx="3">
                  <c:v>0.56841611834297068</c:v>
                </c:pt>
              </c:numCache>
            </c:numRef>
          </c:val>
          <c:smooth val="0"/>
          <c:extLst>
            <c:ext xmlns:c16="http://schemas.microsoft.com/office/drawing/2014/chart" uri="{C3380CC4-5D6E-409C-BE32-E72D297353CC}">
              <c16:uniqueId val="{00000000-B536-4ADB-8EDD-96ACB85B5E20}"/>
            </c:ext>
          </c:extLst>
        </c:ser>
        <c:ser>
          <c:idx val="1"/>
          <c:order val="1"/>
          <c:tx>
            <c:strRef>
              <c:f>'BDJ-8 E SCH142 Per Customer '!$M$20</c:f>
              <c:strCache>
                <c:ptCount val="1"/>
                <c:pt idx="0">
                  <c:v>SCH 8 &amp; 24</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SCH142 Per Customer '!$K$21:$K$24</c:f>
              <c:strCache>
                <c:ptCount val="4"/>
                <c:pt idx="0">
                  <c:v>2018</c:v>
                </c:pt>
                <c:pt idx="1">
                  <c:v>2019</c:v>
                </c:pt>
                <c:pt idx="2">
                  <c:v>2020</c:v>
                </c:pt>
                <c:pt idx="3">
                  <c:v>2021***</c:v>
                </c:pt>
              </c:strCache>
            </c:strRef>
          </c:cat>
          <c:val>
            <c:numRef>
              <c:f>'BDJ-8 E SCH142 Per Customer '!$M$21:$M$24</c:f>
              <c:numCache>
                <c:formatCode>_("$"* #,##0_);_("$"* \(#,##0\);_("$"* "-"??_);_(@_)</c:formatCode>
                <c:ptCount val="4"/>
                <c:pt idx="0">
                  <c:v>26.998232009211282</c:v>
                </c:pt>
                <c:pt idx="1">
                  <c:v>48.231427440482513</c:v>
                </c:pt>
                <c:pt idx="2">
                  <c:v>57.363729532116338</c:v>
                </c:pt>
                <c:pt idx="3">
                  <c:v>69.661302799145119</c:v>
                </c:pt>
              </c:numCache>
            </c:numRef>
          </c:val>
          <c:smooth val="0"/>
          <c:extLst>
            <c:ext xmlns:c16="http://schemas.microsoft.com/office/drawing/2014/chart" uri="{C3380CC4-5D6E-409C-BE32-E72D297353CC}">
              <c16:uniqueId val="{00000001-B536-4ADB-8EDD-96ACB85B5E20}"/>
            </c:ext>
          </c:extLst>
        </c:ser>
        <c:ser>
          <c:idx val="2"/>
          <c:order val="2"/>
          <c:tx>
            <c:strRef>
              <c:f>'BDJ-8 E SCH142 Per Customer '!$N$20</c:f>
              <c:strCache>
                <c:ptCount val="1"/>
                <c:pt idx="0">
                  <c:v>SCH 7A, 11, 25, 29, 35 &amp; 43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'BDJ-8 E SCH142 Per Customer '!$K$21:$K$24</c:f>
              <c:strCache>
                <c:ptCount val="4"/>
                <c:pt idx="0">
                  <c:v>2018</c:v>
                </c:pt>
                <c:pt idx="1">
                  <c:v>2019</c:v>
                </c:pt>
                <c:pt idx="2">
                  <c:v>2020</c:v>
                </c:pt>
                <c:pt idx="3">
                  <c:v>2021***</c:v>
                </c:pt>
              </c:strCache>
            </c:strRef>
          </c:cat>
          <c:val>
            <c:numRef>
              <c:f>'BDJ-8 E SCH142 Per Customer '!$N$21:$N$24</c:f>
              <c:numCache>
                <c:formatCode>_("$"* #,##0_);_("$"* \(#,##0\);_("$"* "-"??_);_(@_)</c:formatCode>
                <c:ptCount val="4"/>
                <c:pt idx="0">
                  <c:v>495.40060062590265</c:v>
                </c:pt>
                <c:pt idx="1">
                  <c:v>10.489717912552917</c:v>
                </c:pt>
                <c:pt idx="2">
                  <c:v>-98.394201368750728</c:v>
                </c:pt>
                <c:pt idx="3">
                  <c:v>642.3740174371917</c:v>
                </c:pt>
              </c:numCache>
            </c:numRef>
          </c:val>
          <c:smooth val="0"/>
          <c:extLst>
            <c:ext xmlns:c16="http://schemas.microsoft.com/office/drawing/2014/chart" uri="{C3380CC4-5D6E-409C-BE32-E72D297353CC}">
              <c16:uniqueId val="{00000002-B536-4ADB-8EDD-96ACB85B5E20}"/>
            </c:ext>
          </c:extLst>
        </c:ser>
        <c:ser>
          <c:idx val="3"/>
          <c:order val="3"/>
          <c:tx>
            <c:strRef>
              <c:f>'BDJ-8 E SCH142 Per Customer '!$O$20</c:f>
              <c:strCache>
                <c:ptCount val="1"/>
                <c:pt idx="0">
                  <c:v>SCH 40/MSOFT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'BDJ-8 E SCH142 Per Customer '!$K$21:$K$24</c:f>
              <c:strCache>
                <c:ptCount val="4"/>
                <c:pt idx="0">
                  <c:v>2018</c:v>
                </c:pt>
                <c:pt idx="1">
                  <c:v>2019</c:v>
                </c:pt>
                <c:pt idx="2">
                  <c:v>2020</c:v>
                </c:pt>
                <c:pt idx="3">
                  <c:v>2021***</c:v>
                </c:pt>
              </c:strCache>
            </c:strRef>
          </c:cat>
          <c:val>
            <c:numRef>
              <c:f>'BDJ-8 E SCH142 Per Customer '!$O$21:$O$24</c:f>
              <c:numCache>
                <c:formatCode>_("$"* #,##0_);_("$"* \(#,##0\);_("$"* "-"??_);_(@_)</c:formatCode>
                <c:ptCount val="4"/>
                <c:pt idx="0">
                  <c:v>6018.4492248062024</c:v>
                </c:pt>
                <c:pt idx="1">
                  <c:v>12981.056201557798</c:v>
                </c:pt>
                <c:pt idx="2">
                  <c:v>16092.3672972973</c:v>
                </c:pt>
                <c:pt idx="3">
                  <c:v>8532.6991358024698</c:v>
                </c:pt>
              </c:numCache>
            </c:numRef>
          </c:val>
          <c:smooth val="0"/>
          <c:extLst>
            <c:ext xmlns:c16="http://schemas.microsoft.com/office/drawing/2014/chart" uri="{C3380CC4-5D6E-409C-BE32-E72D297353CC}">
              <c16:uniqueId val="{00000003-B536-4ADB-8EDD-96ACB85B5E20}"/>
            </c:ext>
          </c:extLst>
        </c:ser>
        <c:ser>
          <c:idx val="4"/>
          <c:order val="4"/>
          <c:tx>
            <c:strRef>
              <c:f>'BDJ-8 E SCH142 Per Customer '!$P$20</c:f>
              <c:strCache>
                <c:ptCount val="1"/>
                <c:pt idx="0">
                  <c:v>SCH 12 &amp; 26</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'BDJ-8 E SCH142 Per Customer '!$K$21:$K$24</c:f>
              <c:strCache>
                <c:ptCount val="4"/>
                <c:pt idx="0">
                  <c:v>2018</c:v>
                </c:pt>
                <c:pt idx="1">
                  <c:v>2019</c:v>
                </c:pt>
                <c:pt idx="2">
                  <c:v>2020</c:v>
                </c:pt>
                <c:pt idx="3">
                  <c:v>2021***</c:v>
                </c:pt>
              </c:strCache>
            </c:strRef>
          </c:cat>
          <c:val>
            <c:numRef>
              <c:f>'BDJ-8 E SCH142 Per Customer '!$P$21:$P$24</c:f>
              <c:numCache>
                <c:formatCode>_("$"* #,##0_);_("$"* \(#,##0\);_("$"* "-"??_);_(@_)</c:formatCode>
                <c:ptCount val="4"/>
                <c:pt idx="0">
                  <c:v>-414.08753309265944</c:v>
                </c:pt>
                <c:pt idx="1">
                  <c:v>980.70832727272727</c:v>
                </c:pt>
                <c:pt idx="2">
                  <c:v>1642.8554811205847</c:v>
                </c:pt>
                <c:pt idx="3">
                  <c:v>4207.6114873035067</c:v>
                </c:pt>
              </c:numCache>
            </c:numRef>
          </c:val>
          <c:smooth val="0"/>
          <c:extLst>
            <c:ext xmlns:c16="http://schemas.microsoft.com/office/drawing/2014/chart" uri="{C3380CC4-5D6E-409C-BE32-E72D297353CC}">
              <c16:uniqueId val="{00000004-B536-4ADB-8EDD-96ACB85B5E20}"/>
            </c:ext>
          </c:extLst>
        </c:ser>
        <c:ser>
          <c:idx val="5"/>
          <c:order val="5"/>
          <c:tx>
            <c:strRef>
              <c:f>'BDJ-8 E SCH142 Per Customer '!$Q$20</c:f>
              <c:strCache>
                <c:ptCount val="1"/>
                <c:pt idx="0">
                  <c:v>SCH 10 &amp; 31</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'BDJ-8 E SCH142 Per Customer '!$K$21:$K$24</c:f>
              <c:strCache>
                <c:ptCount val="4"/>
                <c:pt idx="0">
                  <c:v>2018</c:v>
                </c:pt>
                <c:pt idx="1">
                  <c:v>2019</c:v>
                </c:pt>
                <c:pt idx="2">
                  <c:v>2020</c:v>
                </c:pt>
                <c:pt idx="3">
                  <c:v>2021***</c:v>
                </c:pt>
              </c:strCache>
            </c:strRef>
          </c:cat>
          <c:val>
            <c:numRef>
              <c:f>'BDJ-8 E SCH142 Per Customer '!$Q$21:$Q$24</c:f>
              <c:numCache>
                <c:formatCode>_("$"* #,##0_);_("$"* \(#,##0\);_("$"* "-"??_);_(@_)</c:formatCode>
                <c:ptCount val="4"/>
                <c:pt idx="0">
                  <c:v>-510.44118257261408</c:v>
                </c:pt>
                <c:pt idx="1">
                  <c:v>-71.432086776859492</c:v>
                </c:pt>
                <c:pt idx="2">
                  <c:v>3273.5651351351353</c:v>
                </c:pt>
                <c:pt idx="3">
                  <c:v>6760.9166529774129</c:v>
                </c:pt>
              </c:numCache>
            </c:numRef>
          </c:val>
          <c:smooth val="0"/>
          <c:extLst>
            <c:ext xmlns:c16="http://schemas.microsoft.com/office/drawing/2014/chart" uri="{C3380CC4-5D6E-409C-BE32-E72D297353CC}">
              <c16:uniqueId val="{00000005-B536-4ADB-8EDD-96ACB85B5E20}"/>
            </c:ext>
          </c:extLst>
        </c:ser>
        <c:dLbls>
          <c:showLegendKey val="0"/>
          <c:showVal val="0"/>
          <c:showCatName val="0"/>
          <c:showSerName val="0"/>
          <c:showPercent val="0"/>
          <c:showBubbleSize val="0"/>
        </c:dLbls>
        <c:marker val="1"/>
        <c:smooth val="0"/>
        <c:axId val="869224344"/>
        <c:axId val="869226640"/>
      </c:lineChart>
      <c:catAx>
        <c:axId val="869224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6640"/>
        <c:crosses val="autoZero"/>
        <c:auto val="1"/>
        <c:lblAlgn val="ctr"/>
        <c:lblOffset val="100"/>
        <c:noMultiLvlLbl val="0"/>
      </c:catAx>
      <c:valAx>
        <c:axId val="8692266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4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Decoupling Revenue per Customer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705871604395281E-2"/>
          <c:y val="0.12504001711644225"/>
          <c:w val="0.87883101982825751"/>
          <c:h val="0.65203424987351144"/>
        </c:manualLayout>
      </c:layout>
      <c:lineChart>
        <c:grouping val="standard"/>
        <c:varyColors val="0"/>
        <c:ser>
          <c:idx val="6"/>
          <c:order val="0"/>
          <c:tx>
            <c:strRef>
              <c:f>'BDJ-8 E SCH142 Per Customer '!$H$7</c:f>
              <c:strCache>
                <c:ptCount val="1"/>
                <c:pt idx="0">
                  <c:v>Per Customer Per year </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'BDJ-8 E SCH142 Per Customer '!$B$9:$B$15</c:f>
              <c:strCache>
                <c:ptCount val="7"/>
                <c:pt idx="0">
                  <c:v>SCH 7</c:v>
                </c:pt>
                <c:pt idx="1">
                  <c:v>SCH 8 &amp; 24</c:v>
                </c:pt>
                <c:pt idx="2">
                  <c:v>SCH 7A, 11, 25, 29, 35 &amp; 43</c:v>
                </c:pt>
                <c:pt idx="3">
                  <c:v>SCH 12 &amp; 26</c:v>
                </c:pt>
                <c:pt idx="4">
                  <c:v>SCH 10 &amp; 31</c:v>
                </c:pt>
                <c:pt idx="5">
                  <c:v>SCH 40/MSOFT****</c:v>
                </c:pt>
                <c:pt idx="6">
                  <c:v>SCH 46 &amp; 49*</c:v>
                </c:pt>
              </c:strCache>
            </c:strRef>
          </c:cat>
          <c:val>
            <c:numRef>
              <c:f>'BDJ-8 E SCH142 Per Customer '!$H$9:$H$15</c:f>
              <c:numCache>
                <c:formatCode>_("$"* #,##0_);_("$"* \(#,##0\);_("$"* "-"??_);_(@_)</c:formatCode>
                <c:ptCount val="7"/>
                <c:pt idx="0">
                  <c:v>1.1553407255505523</c:v>
                </c:pt>
                <c:pt idx="1">
                  <c:v>50.713310175219114</c:v>
                </c:pt>
                <c:pt idx="2">
                  <c:v>262.24972505270551</c:v>
                </c:pt>
                <c:pt idx="3">
                  <c:v>1602.1357990314768</c:v>
                </c:pt>
                <c:pt idx="4">
                  <c:v>2373.9883333333332</c:v>
                </c:pt>
                <c:pt idx="5">
                  <c:v>10895.203167995613</c:v>
                </c:pt>
                <c:pt idx="6">
                  <c:v>12192.494895833333</c:v>
                </c:pt>
              </c:numCache>
            </c:numRef>
          </c:val>
          <c:smooth val="0"/>
          <c:extLst>
            <c:ext xmlns:c16="http://schemas.microsoft.com/office/drawing/2014/chart" uri="{C3380CC4-5D6E-409C-BE32-E72D297353CC}">
              <c16:uniqueId val="{00000006-15D1-4827-9594-91F8A3D330D4}"/>
            </c:ext>
          </c:extLst>
        </c:ser>
        <c:dLbls>
          <c:showLegendKey val="0"/>
          <c:showVal val="0"/>
          <c:showCatName val="0"/>
          <c:showSerName val="0"/>
          <c:showPercent val="0"/>
          <c:showBubbleSize val="0"/>
        </c:dLbls>
        <c:marker val="1"/>
        <c:smooth val="0"/>
        <c:axId val="869224344"/>
        <c:axId val="869226640"/>
      </c:lineChart>
      <c:catAx>
        <c:axId val="869224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6640"/>
        <c:crosses val="autoZero"/>
        <c:auto val="1"/>
        <c:lblAlgn val="ctr"/>
        <c:lblOffset val="100"/>
        <c:noMultiLvlLbl val="0"/>
      </c:catAx>
      <c:valAx>
        <c:axId val="8692266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24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G Revenue Stability'!$E$6</c:f>
              <c:strCache>
                <c:ptCount val="1"/>
                <c:pt idx="0">
                  <c:v>Total Revenue**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G Revenue Stability'!$B$7:$B$10</c:f>
              <c:strCache>
                <c:ptCount val="4"/>
                <c:pt idx="0">
                  <c:v>2018</c:v>
                </c:pt>
                <c:pt idx="1">
                  <c:v>2019</c:v>
                </c:pt>
                <c:pt idx="2">
                  <c:v>2020</c:v>
                </c:pt>
                <c:pt idx="3">
                  <c:v>2021***</c:v>
                </c:pt>
              </c:strCache>
            </c:strRef>
          </c:cat>
          <c:val>
            <c:numRef>
              <c:f>'BDJ-8 G Revenue Stability'!$E$7:$E$10</c:f>
              <c:numCache>
                <c:formatCode>_("$"* #,##0_);_("$"* \(#,##0\);_("$"* "-"??_);_(@_)</c:formatCode>
                <c:ptCount val="4"/>
                <c:pt idx="0">
                  <c:v>876539096.16000009</c:v>
                </c:pt>
                <c:pt idx="1">
                  <c:v>885107537.29999995</c:v>
                </c:pt>
                <c:pt idx="2">
                  <c:v>954811853.50999999</c:v>
                </c:pt>
                <c:pt idx="3">
                  <c:v>1044388763.7281022</c:v>
                </c:pt>
              </c:numCache>
            </c:numRef>
          </c:val>
          <c:smooth val="0"/>
          <c:extLst>
            <c:ext xmlns:c16="http://schemas.microsoft.com/office/drawing/2014/chart" uri="{C3380CC4-5D6E-409C-BE32-E72D297353CC}">
              <c16:uniqueId val="{00000000-6CD4-4E17-B9EB-10FFB1AA6478}"/>
            </c:ext>
          </c:extLst>
        </c:ser>
        <c:ser>
          <c:idx val="1"/>
          <c:order val="1"/>
          <c:tx>
            <c:strRef>
              <c:f>'BDJ-8 G Revenue Stability'!$G$6</c:f>
              <c:strCache>
                <c:ptCount val="1"/>
                <c:pt idx="0">
                  <c:v>Total Revenue (Including Decoupling Deferrals)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G Revenue Stability'!$B$7:$B$10</c:f>
              <c:strCache>
                <c:ptCount val="4"/>
                <c:pt idx="0">
                  <c:v>2018</c:v>
                </c:pt>
                <c:pt idx="1">
                  <c:v>2019</c:v>
                </c:pt>
                <c:pt idx="2">
                  <c:v>2020</c:v>
                </c:pt>
                <c:pt idx="3">
                  <c:v>2021***</c:v>
                </c:pt>
              </c:strCache>
            </c:strRef>
          </c:cat>
          <c:val>
            <c:numRef>
              <c:f>'BDJ-8 G Revenue Stability'!$G$7:$G$10</c:f>
              <c:numCache>
                <c:formatCode>_("$"* #,##0_);_("$"* \(#,##0\);_("$"* "-"??_);_(@_)</c:formatCode>
                <c:ptCount val="4"/>
                <c:pt idx="0">
                  <c:v>882945692.68305326</c:v>
                </c:pt>
                <c:pt idx="1">
                  <c:v>887559156.09567213</c:v>
                </c:pt>
                <c:pt idx="2">
                  <c:v>974570645.7838769</c:v>
                </c:pt>
                <c:pt idx="3">
                  <c:v>1050592399.0447403</c:v>
                </c:pt>
              </c:numCache>
            </c:numRef>
          </c:val>
          <c:smooth val="0"/>
          <c:extLst>
            <c:ext xmlns:c16="http://schemas.microsoft.com/office/drawing/2014/chart" uri="{C3380CC4-5D6E-409C-BE32-E72D297353CC}">
              <c16:uniqueId val="{00000001-6CD4-4E17-B9EB-10FFB1AA6478}"/>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G Revenue Stability'!$J$6</c:f>
              <c:strCache>
                <c:ptCount val="1"/>
                <c:pt idx="0">
                  <c:v>Total Revenue  per Therm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G Revenue Stability'!$J$7:$J$10</c:f>
              <c:numCache>
                <c:formatCode>_("$"* #,##0.000000_);_("$"* \(#,##0.000000\);_("$"* "-"??_);_(@_)</c:formatCode>
                <c:ptCount val="4"/>
                <c:pt idx="0">
                  <c:v>0.77028603657446237</c:v>
                </c:pt>
                <c:pt idx="1">
                  <c:v>0.75091861293444206</c:v>
                </c:pt>
                <c:pt idx="2">
                  <c:v>0.850280420528023</c:v>
                </c:pt>
                <c:pt idx="3">
                  <c:v>0.88637776371627264</c:v>
                </c:pt>
              </c:numCache>
            </c:numRef>
          </c:val>
          <c:smooth val="0"/>
          <c:extLst>
            <c:ext xmlns:c16="http://schemas.microsoft.com/office/drawing/2014/chart" uri="{C3380CC4-5D6E-409C-BE32-E72D297353CC}">
              <c16:uniqueId val="{00000000-DF5E-4218-B749-6F47D55BA07A}"/>
            </c:ext>
          </c:extLst>
        </c:ser>
        <c:ser>
          <c:idx val="1"/>
          <c:order val="1"/>
          <c:tx>
            <c:strRef>
              <c:f>'BDJ-8 G Revenue Stability'!$K$6</c:f>
              <c:strCache>
                <c:ptCount val="1"/>
                <c:pt idx="0">
                  <c:v>Total Revenue per Therm (Including Decoupling Deferrals)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G Revenue Stability'!$K$7:$K$10</c:f>
              <c:numCache>
                <c:formatCode>_("$"* #,##0.000000_);_("$"* \(#,##0.000000\);_("$"* "-"??_);_(@_)</c:formatCode>
                <c:ptCount val="4"/>
                <c:pt idx="0">
                  <c:v>0.77591603284649813</c:v>
                </c:pt>
                <c:pt idx="1">
                  <c:v>0.75299854797951693</c:v>
                </c:pt>
                <c:pt idx="2">
                  <c:v>0.86787604854834677</c:v>
                </c:pt>
                <c:pt idx="3">
                  <c:v>0.89164281882778529</c:v>
                </c:pt>
              </c:numCache>
            </c:numRef>
          </c:val>
          <c:smooth val="0"/>
          <c:extLst>
            <c:ext xmlns:c16="http://schemas.microsoft.com/office/drawing/2014/chart" uri="{C3380CC4-5D6E-409C-BE32-E72D297353CC}">
              <c16:uniqueId val="{00000001-DF5E-4218-B749-6F47D55BA07A}"/>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0000_);_(&quot;$&quot;* \(#,##0.000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G Revenue Stability'!$H$6</c:f>
              <c:strCache>
                <c:ptCount val="1"/>
                <c:pt idx="0">
                  <c:v>Total Revenue per customer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G Revenue Stability'!$H$7:$H$10</c:f>
              <c:numCache>
                <c:formatCode>_("$"* #,##0_);_("$"* \(#,##0\);_("$"* "-"??_);_(@_)</c:formatCode>
                <c:ptCount val="4"/>
                <c:pt idx="0">
                  <c:v>1055.0796795300803</c:v>
                </c:pt>
                <c:pt idx="1">
                  <c:v>1051.9124502779207</c:v>
                </c:pt>
                <c:pt idx="2">
                  <c:v>1122.3586795522376</c:v>
                </c:pt>
                <c:pt idx="3">
                  <c:v>1213.5518196246851</c:v>
                </c:pt>
              </c:numCache>
            </c:numRef>
          </c:val>
          <c:smooth val="0"/>
          <c:extLst>
            <c:ext xmlns:c16="http://schemas.microsoft.com/office/drawing/2014/chart" uri="{C3380CC4-5D6E-409C-BE32-E72D297353CC}">
              <c16:uniqueId val="{00000000-ACB1-40F3-9DA3-466FB6F163B4}"/>
            </c:ext>
          </c:extLst>
        </c:ser>
        <c:ser>
          <c:idx val="1"/>
          <c:order val="1"/>
          <c:tx>
            <c:strRef>
              <c:f>'BDJ-8 G Revenue Stability'!$I$6</c:f>
              <c:strCache>
                <c:ptCount val="1"/>
                <c:pt idx="0">
                  <c:v>Total Revenue per customer (Including Decoupling Deferrals)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G Revenue Stability'!$I$7:$I$10</c:f>
              <c:numCache>
                <c:formatCode>_("$"* #,##0_);_("$"* \(#,##0\);_("$"* "-"??_);_(@_)</c:formatCode>
                <c:ptCount val="4"/>
                <c:pt idx="0">
                  <c:v>1062.7912235285553</c:v>
                </c:pt>
                <c:pt idx="1">
                  <c:v>1054.8260943559835</c:v>
                </c:pt>
                <c:pt idx="2">
                  <c:v>1145.5846710651542</c:v>
                </c:pt>
                <c:pt idx="3">
                  <c:v>1220.7602779959916</c:v>
                </c:pt>
              </c:numCache>
            </c:numRef>
          </c:val>
          <c:smooth val="0"/>
          <c:extLst>
            <c:ext xmlns:c16="http://schemas.microsoft.com/office/drawing/2014/chart" uri="{C3380CC4-5D6E-409C-BE32-E72D297353CC}">
              <c16:uniqueId val="{00000001-ACB1-40F3-9DA3-466FB6F163B4}"/>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Gas Decoupling Revenue per Customer</a:t>
            </a:r>
            <a:endParaRPr lang="en-US">
              <a:effectLst/>
            </a:endParaRPr>
          </a:p>
        </c:rich>
      </c:tx>
      <c:layout>
        <c:manualLayout>
          <c:xMode val="edge"/>
          <c:yMode val="edge"/>
          <c:x val="0.27279819759701185"/>
          <c:y val="3.19840029616683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'BDJ-8 G SCH142 Per Customer '!$L$18</c:f>
              <c:strCache>
                <c:ptCount val="1"/>
                <c:pt idx="0">
                  <c:v>SCH 23, 53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G SCH142 Per Customer '!$K$19:$K$22</c:f>
              <c:strCache>
                <c:ptCount val="4"/>
                <c:pt idx="0">
                  <c:v>2018</c:v>
                </c:pt>
                <c:pt idx="1">
                  <c:v>2019</c:v>
                </c:pt>
                <c:pt idx="2">
                  <c:v>2020</c:v>
                </c:pt>
                <c:pt idx="3">
                  <c:v>2021***</c:v>
                </c:pt>
              </c:strCache>
            </c:strRef>
          </c:cat>
          <c:val>
            <c:numRef>
              <c:f>'BDJ-8 G SCH142 Per Customer '!$L$19:$L$22</c:f>
              <c:numCache>
                <c:formatCode>_("$"* #,##0_);_("$"* \(#,##0\);_("$"* "-"??_);_(@_)</c:formatCode>
                <c:ptCount val="4"/>
                <c:pt idx="0">
                  <c:v>43.203865894597243</c:v>
                </c:pt>
                <c:pt idx="1">
                  <c:v>37.67156816282084</c:v>
                </c:pt>
                <c:pt idx="2">
                  <c:v>11.401910510924008</c:v>
                </c:pt>
                <c:pt idx="3">
                  <c:v>12.980758070574552</c:v>
                </c:pt>
              </c:numCache>
            </c:numRef>
          </c:val>
          <c:smooth val="0"/>
          <c:extLst>
            <c:ext xmlns:c16="http://schemas.microsoft.com/office/drawing/2014/chart" uri="{C3380CC4-5D6E-409C-BE32-E72D297353CC}">
              <c16:uniqueId val="{00000000-BF29-48A9-B9B6-CA59095389D5}"/>
            </c:ext>
          </c:extLst>
        </c:ser>
        <c:ser>
          <c:idx val="1"/>
          <c:order val="1"/>
          <c:tx>
            <c:strRef>
              <c:f>'BDJ-8 G SCH142 Per Customer '!$M$18</c:f>
              <c:strCache>
                <c:ptCount val="1"/>
                <c:pt idx="0">
                  <c:v>SCH 31 &amp; 31T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G SCH142 Per Customer '!$K$19:$K$22</c:f>
              <c:strCache>
                <c:ptCount val="4"/>
                <c:pt idx="0">
                  <c:v>2018</c:v>
                </c:pt>
                <c:pt idx="1">
                  <c:v>2019</c:v>
                </c:pt>
                <c:pt idx="2">
                  <c:v>2020</c:v>
                </c:pt>
                <c:pt idx="3">
                  <c:v>2021***</c:v>
                </c:pt>
              </c:strCache>
            </c:strRef>
          </c:cat>
          <c:val>
            <c:numRef>
              <c:f>'BDJ-8 G SCH142 Per Customer '!$M$19:$M$22</c:f>
              <c:numCache>
                <c:formatCode>_("$"* #,##0_);_("$"* \(#,##0\);_("$"* "-"??_);_(@_)</c:formatCode>
                <c:ptCount val="4"/>
                <c:pt idx="0">
                  <c:v>91.881086592228058</c:v>
                </c:pt>
                <c:pt idx="1">
                  <c:v>-8.0835734804694344</c:v>
                </c:pt>
                <c:pt idx="2">
                  <c:v>-31.49160726752304</c:v>
                </c:pt>
                <c:pt idx="3">
                  <c:v>53.825889323256007</c:v>
                </c:pt>
              </c:numCache>
            </c:numRef>
          </c:val>
          <c:smooth val="0"/>
          <c:extLst>
            <c:ext xmlns:c16="http://schemas.microsoft.com/office/drawing/2014/chart" uri="{C3380CC4-5D6E-409C-BE32-E72D297353CC}">
              <c16:uniqueId val="{00000001-BF29-48A9-B9B6-CA59095389D5}"/>
            </c:ext>
          </c:extLst>
        </c:ser>
        <c:ser>
          <c:idx val="2"/>
          <c:order val="2"/>
          <c:tx>
            <c:strRef>
              <c:f>'BDJ-8 G SCH142 Per Customer '!$N$18</c:f>
              <c:strCache>
                <c:ptCount val="1"/>
                <c:pt idx="0">
                  <c:v>SCH 41 &amp; 41T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'BDJ-8 G SCH142 Per Customer '!$K$19:$K$22</c:f>
              <c:strCache>
                <c:ptCount val="4"/>
                <c:pt idx="0">
                  <c:v>2018</c:v>
                </c:pt>
                <c:pt idx="1">
                  <c:v>2019</c:v>
                </c:pt>
                <c:pt idx="2">
                  <c:v>2020</c:v>
                </c:pt>
                <c:pt idx="3">
                  <c:v>2021***</c:v>
                </c:pt>
              </c:strCache>
            </c:strRef>
          </c:cat>
          <c:val>
            <c:numRef>
              <c:f>'BDJ-8 G SCH142 Per Customer '!$N$19:$N$22</c:f>
              <c:numCache>
                <c:formatCode>_("$"* #,##0_);_("$"* \(#,##0\);_("$"* "-"??_);_(@_)</c:formatCode>
                <c:ptCount val="4"/>
                <c:pt idx="0">
                  <c:v>1169.4265341726093</c:v>
                </c:pt>
                <c:pt idx="1">
                  <c:v>429.5804060344546</c:v>
                </c:pt>
                <c:pt idx="2">
                  <c:v>-476.58954196835651</c:v>
                </c:pt>
                <c:pt idx="3">
                  <c:v>-1070.5518478981892</c:v>
                </c:pt>
              </c:numCache>
            </c:numRef>
          </c:val>
          <c:smooth val="0"/>
          <c:extLst>
            <c:ext xmlns:c16="http://schemas.microsoft.com/office/drawing/2014/chart" uri="{C3380CC4-5D6E-409C-BE32-E72D297353CC}">
              <c16:uniqueId val="{00000002-BF29-48A9-B9B6-CA59095389D5}"/>
            </c:ext>
          </c:extLst>
        </c:ser>
        <c:ser>
          <c:idx val="3"/>
          <c:order val="3"/>
          <c:tx>
            <c:strRef>
              <c:f>'BDJ-8 G SCH142 Per Customer '!$O$18</c:f>
              <c:strCache>
                <c:ptCount val="1"/>
                <c:pt idx="0">
                  <c:v>SCH 86 &amp; 86T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'BDJ-8 G SCH142 Per Customer '!$K$19:$K$22</c:f>
              <c:strCache>
                <c:ptCount val="4"/>
                <c:pt idx="0">
                  <c:v>2018</c:v>
                </c:pt>
                <c:pt idx="1">
                  <c:v>2019</c:v>
                </c:pt>
                <c:pt idx="2">
                  <c:v>2020</c:v>
                </c:pt>
                <c:pt idx="3">
                  <c:v>2021***</c:v>
                </c:pt>
              </c:strCache>
            </c:strRef>
          </c:cat>
          <c:val>
            <c:numRef>
              <c:f>'BDJ-8 G SCH142 Per Customer '!$O$19:$O$22</c:f>
              <c:numCache>
                <c:formatCode>_("$"* #,##0_);_("$"* \(#,##0\);_("$"* "-"??_);_(@_)</c:formatCode>
                <c:ptCount val="4"/>
                <c:pt idx="0">
                  <c:v>904.73485843463732</c:v>
                </c:pt>
                <c:pt idx="1">
                  <c:v>394.65301537866628</c:v>
                </c:pt>
                <c:pt idx="2">
                  <c:v>-383.67930834932446</c:v>
                </c:pt>
                <c:pt idx="3">
                  <c:v>-847.41633029023512</c:v>
                </c:pt>
              </c:numCache>
            </c:numRef>
          </c:val>
          <c:smooth val="0"/>
          <c:extLst>
            <c:ext xmlns:c16="http://schemas.microsoft.com/office/drawing/2014/chart" uri="{C3380CC4-5D6E-409C-BE32-E72D297353CC}">
              <c16:uniqueId val="{00000003-BF29-48A9-B9B6-CA59095389D5}"/>
            </c:ext>
          </c:extLst>
        </c:ser>
        <c:dLbls>
          <c:showLegendKey val="0"/>
          <c:showVal val="0"/>
          <c:showCatName val="0"/>
          <c:showSerName val="0"/>
          <c:showPercent val="0"/>
          <c:showBubbleSize val="0"/>
        </c:dLbls>
        <c:marker val="1"/>
        <c:smooth val="0"/>
        <c:axId val="800621552"/>
        <c:axId val="800618272"/>
      </c:lineChart>
      <c:catAx>
        <c:axId val="80062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618272"/>
        <c:crosses val="autoZero"/>
        <c:auto val="1"/>
        <c:lblAlgn val="ctr"/>
        <c:lblOffset val="100"/>
        <c:noMultiLvlLbl val="0"/>
      </c:catAx>
      <c:valAx>
        <c:axId val="8006182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621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Gas Decoupling Revenue per Customer</a:t>
            </a:r>
            <a:endParaRPr lang="en-US">
              <a:effectLst/>
            </a:endParaRPr>
          </a:p>
        </c:rich>
      </c:tx>
      <c:layout>
        <c:manualLayout>
          <c:xMode val="edge"/>
          <c:yMode val="edge"/>
          <c:x val="0.27279819759701185"/>
          <c:y val="3.19840029616683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'BDJ-8 G SCH142 Per Customer '!$H$7</c:f>
              <c:strCache>
                <c:ptCount val="1"/>
                <c:pt idx="0">
                  <c:v>Per Customer Per year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'BDJ-8 G SCH142 Per Customer '!$B$9:$B$12</c:f>
              <c:strCache>
                <c:ptCount val="4"/>
                <c:pt idx="0">
                  <c:v>SCH 23, 53</c:v>
                </c:pt>
                <c:pt idx="1">
                  <c:v>SCH 31 &amp; 31T</c:v>
                </c:pt>
                <c:pt idx="2">
                  <c:v>SCH 41 &amp; 41T </c:v>
                </c:pt>
                <c:pt idx="3">
                  <c:v>SCH 86 &amp; 86T </c:v>
                </c:pt>
              </c:strCache>
            </c:strRef>
          </c:cat>
          <c:val>
            <c:numRef>
              <c:f>'BDJ-8 G SCH142 Per Customer '!$H$9:$H$12</c:f>
              <c:numCache>
                <c:formatCode>_("$"* #,##0_);_("$"* \(#,##0\);_("$"* "-"??_);_(@_)</c:formatCode>
                <c:ptCount val="4"/>
                <c:pt idx="0">
                  <c:v>26.13556969212117</c:v>
                </c:pt>
                <c:pt idx="1">
                  <c:v>26.422134259421252</c:v>
                </c:pt>
                <c:pt idx="2">
                  <c:v>37.426763298867442</c:v>
                </c:pt>
                <c:pt idx="3">
                  <c:v>197.47273599408027</c:v>
                </c:pt>
              </c:numCache>
            </c:numRef>
          </c:val>
          <c:smooth val="0"/>
          <c:extLst>
            <c:ext xmlns:c16="http://schemas.microsoft.com/office/drawing/2014/chart" uri="{C3380CC4-5D6E-409C-BE32-E72D297353CC}">
              <c16:uniqueId val="{00000002-7030-448B-88D9-101709DFCCF2}"/>
            </c:ext>
          </c:extLst>
        </c:ser>
        <c:dLbls>
          <c:showLegendKey val="0"/>
          <c:showVal val="0"/>
          <c:showCatName val="0"/>
          <c:showSerName val="0"/>
          <c:showPercent val="0"/>
          <c:showBubbleSize val="0"/>
        </c:dLbls>
        <c:marker val="1"/>
        <c:smooth val="0"/>
        <c:axId val="800621552"/>
        <c:axId val="800618272"/>
      </c:lineChart>
      <c:catAx>
        <c:axId val="80062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618272"/>
        <c:crosses val="autoZero"/>
        <c:auto val="1"/>
        <c:lblAlgn val="ctr"/>
        <c:lblOffset val="100"/>
        <c:noMultiLvlLbl val="0"/>
      </c:catAx>
      <c:valAx>
        <c:axId val="8006182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621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Gas SCH 142 Bill Impact for SCH 23 (per</a:t>
            </a:r>
            <a:r>
              <a:rPr lang="en-US" sz="1200" baseline="0"/>
              <a:t> Customer)</a:t>
            </a:r>
            <a:r>
              <a:rPr lang="en-US" sz="1200"/>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'BDJ-8 E&amp;G Low Income Analysis'!$B$38</c:f>
              <c:strCache>
                <c:ptCount val="1"/>
                <c:pt idx="0">
                  <c:v>Total Low Income Bill </c:v>
                </c:pt>
              </c:strCache>
            </c:strRef>
          </c:tx>
          <c:spPr>
            <a:solidFill>
              <a:schemeClr val="accent2"/>
            </a:solidFill>
            <a:ln>
              <a:noFill/>
            </a:ln>
            <a:effectLst/>
          </c:spPr>
          <c:invertIfNegative val="0"/>
          <c:cat>
            <c:strRef>
              <c:f>'BDJ-8 E&amp;G Low Income Analysis'!$M$6:$P$6</c:f>
              <c:strCache>
                <c:ptCount val="4"/>
                <c:pt idx="0">
                  <c:v>2018</c:v>
                </c:pt>
                <c:pt idx="1">
                  <c:v>2019</c:v>
                </c:pt>
                <c:pt idx="2">
                  <c:v>2020</c:v>
                </c:pt>
                <c:pt idx="3">
                  <c:v>2021*</c:v>
                </c:pt>
              </c:strCache>
            </c:strRef>
          </c:cat>
          <c:val>
            <c:numRef>
              <c:f>'BDJ-8 E&amp;G Low Income Analysis'!$M$38:$P$38</c:f>
              <c:numCache>
                <c:formatCode>_("$"* #,##0.00_);_("$"* \(#,##0.00\);_("$"* "-"??_);_(@_)</c:formatCode>
                <c:ptCount val="4"/>
                <c:pt idx="0">
                  <c:v>70.952722854433375</c:v>
                </c:pt>
                <c:pt idx="1">
                  <c:v>70.536701897018972</c:v>
                </c:pt>
                <c:pt idx="2">
                  <c:v>72.931621136865331</c:v>
                </c:pt>
                <c:pt idx="3">
                  <c:v>75.848468376068382</c:v>
                </c:pt>
              </c:numCache>
            </c:numRef>
          </c:val>
          <c:extLst>
            <c:ext xmlns:c16="http://schemas.microsoft.com/office/drawing/2014/chart" uri="{C3380CC4-5D6E-409C-BE32-E72D297353CC}">
              <c16:uniqueId val="{00000000-2683-4D6F-8ADC-0B25AE73B9B7}"/>
            </c:ext>
          </c:extLst>
        </c:ser>
        <c:ser>
          <c:idx val="3"/>
          <c:order val="1"/>
          <c:tx>
            <c:strRef>
              <c:f>'BDJ-8 E&amp;G Low Income Analysis'!$B$39</c:f>
              <c:strCache>
                <c:ptCount val="1"/>
                <c:pt idx="0">
                  <c:v>Total Low Income Bill Excluding SCH 142</c:v>
                </c:pt>
              </c:strCache>
            </c:strRef>
          </c:tx>
          <c:spPr>
            <a:solidFill>
              <a:schemeClr val="accent4"/>
            </a:solidFill>
            <a:ln>
              <a:noFill/>
            </a:ln>
            <a:effectLst/>
          </c:spPr>
          <c:invertIfNegative val="0"/>
          <c:val>
            <c:numRef>
              <c:f>'BDJ-8 E&amp;G Low Income Analysis'!$M$39:$P$39</c:f>
              <c:numCache>
                <c:formatCode>_("$"* #,##0.00_);_("$"* \(#,##0.00\);_("$"* "-"??_);_(@_)</c:formatCode>
                <c:ptCount val="4"/>
                <c:pt idx="0">
                  <c:v>67.079910256186579</c:v>
                </c:pt>
                <c:pt idx="1">
                  <c:v>66.627285835467475</c:v>
                </c:pt>
                <c:pt idx="2">
                  <c:v>71.850666014973768</c:v>
                </c:pt>
                <c:pt idx="3">
                  <c:v>74.901309259500863</c:v>
                </c:pt>
              </c:numCache>
            </c:numRef>
          </c:val>
          <c:extLst>
            <c:ext xmlns:c16="http://schemas.microsoft.com/office/drawing/2014/chart" uri="{C3380CC4-5D6E-409C-BE32-E72D297353CC}">
              <c16:uniqueId val="{00000001-2683-4D6F-8ADC-0B25AE73B9B7}"/>
            </c:ext>
          </c:extLst>
        </c:ser>
        <c:ser>
          <c:idx val="2"/>
          <c:order val="2"/>
          <c:tx>
            <c:strRef>
              <c:f>'BDJ-8 E&amp;G Low Income Analysis'!$B$44</c:f>
              <c:strCache>
                <c:ptCount val="1"/>
                <c:pt idx="0">
                  <c:v>Total Low Income Bill Adjusted for PSE HELP assistance </c:v>
                </c:pt>
              </c:strCache>
            </c:strRef>
          </c:tx>
          <c:spPr>
            <a:solidFill>
              <a:schemeClr val="accent3"/>
            </a:solidFill>
            <a:ln>
              <a:noFill/>
            </a:ln>
            <a:effectLst/>
          </c:spPr>
          <c:invertIfNegative val="0"/>
          <c:val>
            <c:numRef>
              <c:f>'BDJ-8 E&amp;G Low Income Analysis'!$M$44:$P$44</c:f>
              <c:numCache>
                <c:formatCode>_("$"* #,##0.00_);_("$"* \(#,##0.00\);_("$"* "-"??_);_(@_)</c:formatCode>
                <c:ptCount val="4"/>
                <c:pt idx="0">
                  <c:v>47.187037684902052</c:v>
                </c:pt>
                <c:pt idx="1">
                  <c:v>47.481896121468083</c:v>
                </c:pt>
                <c:pt idx="2">
                  <c:v>51.13583484424359</c:v>
                </c:pt>
                <c:pt idx="3">
                  <c:v>41.122139645219129</c:v>
                </c:pt>
              </c:numCache>
            </c:numRef>
          </c:val>
          <c:extLst>
            <c:ext xmlns:c16="http://schemas.microsoft.com/office/drawing/2014/chart" uri="{C3380CC4-5D6E-409C-BE32-E72D297353CC}">
              <c16:uniqueId val="{00000002-2683-4D6F-8ADC-0B25AE73B9B7}"/>
            </c:ext>
          </c:extLst>
        </c:ser>
        <c:ser>
          <c:idx val="0"/>
          <c:order val="3"/>
          <c:tx>
            <c:strRef>
              <c:f>'BDJ-8 E&amp;G Low Income Analysis'!$B$48</c:f>
              <c:strCache>
                <c:ptCount val="1"/>
                <c:pt idx="0">
                  <c:v>Total non-Low Income Bill </c:v>
                </c:pt>
              </c:strCache>
            </c:strRef>
          </c:tx>
          <c:spPr>
            <a:solidFill>
              <a:schemeClr val="accent1"/>
            </a:solidFill>
            <a:ln>
              <a:noFill/>
            </a:ln>
            <a:effectLst/>
          </c:spPr>
          <c:invertIfNegative val="0"/>
          <c:val>
            <c:numRef>
              <c:f>'BDJ-8 E&amp;G Low Income Analysis'!$M$48:$P$48</c:f>
              <c:numCache>
                <c:formatCode>_("$"* #,##0.00_);_("$"* \(#,##0.00\);_("$"* "-"??_);_(@_)</c:formatCode>
                <c:ptCount val="4"/>
                <c:pt idx="0">
                  <c:v>65.323233884826394</c:v>
                </c:pt>
                <c:pt idx="1">
                  <c:v>64.943677617590055</c:v>
                </c:pt>
                <c:pt idx="2">
                  <c:v>69.374415580174158</c:v>
                </c:pt>
                <c:pt idx="3">
                  <c:v>67.857151005637178</c:v>
                </c:pt>
              </c:numCache>
            </c:numRef>
          </c:val>
          <c:extLst>
            <c:ext xmlns:c16="http://schemas.microsoft.com/office/drawing/2014/chart" uri="{C3380CC4-5D6E-409C-BE32-E72D297353CC}">
              <c16:uniqueId val="{00000003-2683-4D6F-8ADC-0B25AE73B9B7}"/>
            </c:ext>
          </c:extLst>
        </c:ser>
        <c:ser>
          <c:idx val="4"/>
          <c:order val="4"/>
          <c:tx>
            <c:strRef>
              <c:f>'BDJ-8 E&amp;G Low Income Analysis'!$B$49</c:f>
              <c:strCache>
                <c:ptCount val="1"/>
                <c:pt idx="0">
                  <c:v>Bill non-Low Income Bill Excluding SCH 142</c:v>
                </c:pt>
              </c:strCache>
            </c:strRef>
          </c:tx>
          <c:spPr>
            <a:solidFill>
              <a:schemeClr val="accent5"/>
            </a:solidFill>
            <a:ln>
              <a:noFill/>
            </a:ln>
            <a:effectLst/>
          </c:spPr>
          <c:invertIfNegative val="0"/>
          <c:val>
            <c:numRef>
              <c:f>'BDJ-8 E&amp;G Low Income Analysis'!$M$49:$P$49</c:f>
              <c:numCache>
                <c:formatCode>_("$"* #,##0.00_);_("$"* \(#,##0.00\);_("$"* "-"??_);_(@_)</c:formatCode>
                <c:ptCount val="4"/>
                <c:pt idx="0">
                  <c:v>61.6392041705083</c:v>
                </c:pt>
                <c:pt idx="1">
                  <c:v>61.487627326030179</c:v>
                </c:pt>
                <c:pt idx="2">
                  <c:v>68.364559504342296</c:v>
                </c:pt>
                <c:pt idx="3">
                  <c:v>66.975824365763074</c:v>
                </c:pt>
              </c:numCache>
            </c:numRef>
          </c:val>
          <c:extLst>
            <c:ext xmlns:c16="http://schemas.microsoft.com/office/drawing/2014/chart" uri="{C3380CC4-5D6E-409C-BE32-E72D297353CC}">
              <c16:uniqueId val="{00000004-2683-4D6F-8ADC-0B25AE73B9B7}"/>
            </c:ext>
          </c:extLst>
        </c:ser>
        <c:dLbls>
          <c:showLegendKey val="0"/>
          <c:showVal val="0"/>
          <c:showCatName val="0"/>
          <c:showSerName val="0"/>
          <c:showPercent val="0"/>
          <c:showBubbleSize val="0"/>
        </c:dLbls>
        <c:gapWidth val="219"/>
        <c:axId val="746037984"/>
        <c:axId val="746043232"/>
      </c:barChart>
      <c:catAx>
        <c:axId val="74603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43232"/>
        <c:crosses val="autoZero"/>
        <c:auto val="1"/>
        <c:lblAlgn val="ctr"/>
        <c:lblOffset val="100"/>
        <c:noMultiLvlLbl val="0"/>
      </c:catAx>
      <c:valAx>
        <c:axId val="7460432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37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7)</a:t>
            </a:r>
            <a:endParaRPr lang="en-US" sz="1200"/>
          </a:p>
        </c:rich>
      </c:tx>
      <c:layout>
        <c:manualLayout>
          <c:xMode val="edge"/>
          <c:yMode val="edge"/>
          <c:x val="0.21888633151625272"/>
          <c:y val="3.70368941973818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Normalized'!$B$8:$E$8</c:f>
              <c:numCache>
                <c:formatCode>General</c:formatCode>
                <c:ptCount val="4"/>
              </c:numCache>
            </c:numRef>
          </c:val>
          <c:extLst>
            <c:ext xmlns:c16="http://schemas.microsoft.com/office/drawing/2014/chart" uri="{C3380CC4-5D6E-409C-BE32-E72D297353CC}">
              <c16:uniqueId val="{00000000-4365-4087-A4D4-B57C30996DF2}"/>
            </c:ext>
          </c:extLst>
        </c:ser>
        <c:ser>
          <c:idx val="1"/>
          <c:order val="1"/>
          <c:tx>
            <c:strRef>
              <c:f>'BDJ-8 E Weather Normalized'!$A$9</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Normalized'!$B$9:$E$9</c:f>
              <c:numCache>
                <c:formatCode>_(* #,##0_);_(* \(#,##0\);_(* "-"??_);_(@_)</c:formatCode>
                <c:ptCount val="4"/>
                <c:pt idx="0">
                  <c:v>10494946.737778736</c:v>
                </c:pt>
                <c:pt idx="1">
                  <c:v>10754253.364192488</c:v>
                </c:pt>
                <c:pt idx="2">
                  <c:v>10973601.5309266</c:v>
                </c:pt>
                <c:pt idx="3">
                  <c:v>11363962.065939877</c:v>
                </c:pt>
              </c:numCache>
            </c:numRef>
          </c:val>
          <c:extLst>
            <c:ext xmlns:c16="http://schemas.microsoft.com/office/drawing/2014/chart" uri="{C3380CC4-5D6E-409C-BE32-E72D297353CC}">
              <c16:uniqueId val="{00000001-4365-4087-A4D4-B57C30996DF2}"/>
            </c:ext>
          </c:extLst>
        </c:ser>
        <c:ser>
          <c:idx val="3"/>
          <c:order val="2"/>
          <c:tx>
            <c:strRef>
              <c:f>'BDJ-8 E Weather Normalized'!$A$10</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Normalized'!$B$10:$E$10</c:f>
              <c:numCache>
                <c:formatCode>_(* #,##0_);_(* \(#,##0\);_(* "-"??_);_(@_)</c:formatCode>
                <c:ptCount val="4"/>
                <c:pt idx="0">
                  <c:v>10623030.235915333</c:v>
                </c:pt>
                <c:pt idx="1">
                  <c:v>10789989.399524659</c:v>
                </c:pt>
                <c:pt idx="2">
                  <c:v>11112505.876446143</c:v>
                </c:pt>
                <c:pt idx="3">
                  <c:v>11322290.839002825</c:v>
                </c:pt>
              </c:numCache>
            </c:numRef>
          </c:val>
          <c:extLst>
            <c:ext xmlns:c16="http://schemas.microsoft.com/office/drawing/2014/chart" uri="{C3380CC4-5D6E-409C-BE32-E72D297353CC}">
              <c16:uniqueId val="{00000002-4365-4087-A4D4-B57C30996DF2}"/>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8&amp;24)</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0B3A-498A-B675-EBDEA0DF8334}"/>
            </c:ext>
          </c:extLst>
        </c:ser>
        <c:ser>
          <c:idx val="1"/>
          <c:order val="1"/>
          <c:tx>
            <c:strRef>
              <c:f>'BDJ-8 E Weather Normalized'!$A$21</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Normalized'!$B$21:$E$21</c:f>
              <c:numCache>
                <c:formatCode>_(* #,##0_);_(* \(#,##0\);_(* "-"??_);_(@_)</c:formatCode>
                <c:ptCount val="4"/>
                <c:pt idx="0">
                  <c:v>2689866.7248577834</c:v>
                </c:pt>
                <c:pt idx="1">
                  <c:v>2724539.2854605368</c:v>
                </c:pt>
                <c:pt idx="2">
                  <c:v>2531648.9230051064</c:v>
                </c:pt>
                <c:pt idx="3">
                  <c:v>2706125.2503462648</c:v>
                </c:pt>
              </c:numCache>
            </c:numRef>
          </c:val>
          <c:extLst>
            <c:ext xmlns:c16="http://schemas.microsoft.com/office/drawing/2014/chart" uri="{C3380CC4-5D6E-409C-BE32-E72D297353CC}">
              <c16:uniqueId val="{00000001-0B3A-498A-B675-EBDEA0DF8334}"/>
            </c:ext>
          </c:extLst>
        </c:ser>
        <c:ser>
          <c:idx val="3"/>
          <c:order val="2"/>
          <c:tx>
            <c:strRef>
              <c:f>'BDJ-8 E Weather Normalized'!$A$22</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Normalized'!$B$22:$E$22</c:f>
              <c:numCache>
                <c:formatCode>_(* #,##0_);_(* \(#,##0\);_(* "-"??_);_(@_)</c:formatCode>
                <c:ptCount val="4"/>
                <c:pt idx="0">
                  <c:v>2699275.1991192861</c:v>
                </c:pt>
                <c:pt idx="1">
                  <c:v>2720467.7299135034</c:v>
                </c:pt>
                <c:pt idx="2">
                  <c:v>2543292.6740133842</c:v>
                </c:pt>
                <c:pt idx="3">
                  <c:v>2696965.4516085591</c:v>
                </c:pt>
              </c:numCache>
            </c:numRef>
          </c:val>
          <c:extLst>
            <c:ext xmlns:c16="http://schemas.microsoft.com/office/drawing/2014/chart" uri="{C3380CC4-5D6E-409C-BE32-E72D297353CC}">
              <c16:uniqueId val="{00000002-0B3A-498A-B675-EBDEA0DF8334}"/>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7)</a:t>
            </a:r>
            <a:endParaRPr lang="en-US" sz="1200"/>
          </a:p>
        </c:rich>
      </c:tx>
      <c:layout>
        <c:manualLayout>
          <c:xMode val="edge"/>
          <c:yMode val="edge"/>
          <c:x val="0.223996549901227"/>
          <c:y val="4.43066310926010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4D53-47C2-8243-7A5E2CF1FA32}"/>
            </c:ext>
          </c:extLst>
        </c:ser>
        <c:ser>
          <c:idx val="1"/>
          <c:order val="1"/>
          <c:tx>
            <c:strRef>
              <c:f>'BDJ-8 E Weather Normalized'!$A$14</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Normalized'!$B$14:$E$14</c:f>
              <c:numCache>
                <c:formatCode>_("$"* #,##0_);_("$"* \(#,##0\);_("$"* "-"??_);_(@_)</c:formatCode>
                <c:ptCount val="4"/>
                <c:pt idx="0">
                  <c:v>6868.3614993417714</c:v>
                </c:pt>
                <c:pt idx="1">
                  <c:v>7847.9292827513364</c:v>
                </c:pt>
                <c:pt idx="2">
                  <c:v>-1952.0467332227845</c:v>
                </c:pt>
                <c:pt idx="3">
                  <c:v>-26076.977037079272</c:v>
                </c:pt>
              </c:numCache>
            </c:numRef>
          </c:val>
          <c:extLst>
            <c:ext xmlns:c16="http://schemas.microsoft.com/office/drawing/2014/chart" uri="{C3380CC4-5D6E-409C-BE32-E72D297353CC}">
              <c16:uniqueId val="{00000001-4D53-47C2-8243-7A5E2CF1FA32}"/>
            </c:ext>
          </c:extLst>
        </c:ser>
        <c:ser>
          <c:idx val="3"/>
          <c:order val="2"/>
          <c:tx>
            <c:strRef>
              <c:f>'BDJ-8 E Weather Normalized'!$A$15</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Normalized'!$B$15:$E$15</c:f>
              <c:numCache>
                <c:formatCode>_("$"* #,##0_);_("$"* \(#,##0\);_("$"* "-"??_);_(@_)</c:formatCode>
                <c:ptCount val="4"/>
                <c:pt idx="0">
                  <c:v>-830.03645798161256</c:v>
                </c:pt>
                <c:pt idx="1">
                  <c:v>5717.1057012427445</c:v>
                </c:pt>
                <c:pt idx="2">
                  <c:v>-10620.879934124821</c:v>
                </c:pt>
                <c:pt idx="3">
                  <c:v>-23510.987819945796</c:v>
                </c:pt>
              </c:numCache>
            </c:numRef>
          </c:val>
          <c:extLst>
            <c:ext xmlns:c16="http://schemas.microsoft.com/office/drawing/2014/chart" uri="{C3380CC4-5D6E-409C-BE32-E72D297353CC}">
              <c16:uniqueId val="{00000002-4D53-47C2-8243-7A5E2CF1FA32}"/>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8&amp;24)</a:t>
            </a:r>
            <a:endParaRPr lang="en-US" sz="1200"/>
          </a:p>
        </c:rich>
      </c:tx>
      <c:layout>
        <c:manualLayout>
          <c:xMode val="edge"/>
          <c:yMode val="edge"/>
          <c:x val="0.21441416502624669"/>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EB49-4874-8668-283B58AE9CE5}"/>
            </c:ext>
          </c:extLst>
        </c:ser>
        <c:ser>
          <c:idx val="1"/>
          <c:order val="1"/>
          <c:tx>
            <c:strRef>
              <c:f>'BDJ-8 E Weather Normalized'!$A$26</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Normalized'!$B$26:$E$26</c:f>
              <c:numCache>
                <c:formatCode>_("$"* #,##0_);_("$"* \(#,##0\);_("$"* "-"??_);_(@_)</c:formatCode>
                <c:ptCount val="4"/>
                <c:pt idx="0">
                  <c:v>8098.9322519203579</c:v>
                </c:pt>
                <c:pt idx="1">
                  <c:v>5851.8015221285223</c:v>
                </c:pt>
                <c:pt idx="2">
                  <c:v>14349.528166128503</c:v>
                </c:pt>
                <c:pt idx="3">
                  <c:v>1982.4482304673745</c:v>
                </c:pt>
              </c:numCache>
            </c:numRef>
          </c:val>
          <c:extLst>
            <c:ext xmlns:c16="http://schemas.microsoft.com/office/drawing/2014/chart" uri="{C3380CC4-5D6E-409C-BE32-E72D297353CC}">
              <c16:uniqueId val="{00000001-EB49-4874-8668-283B58AE9CE5}"/>
            </c:ext>
          </c:extLst>
        </c:ser>
        <c:ser>
          <c:idx val="3"/>
          <c:order val="2"/>
          <c:tx>
            <c:strRef>
              <c:f>'BDJ-8 E Weather Normalized'!$A$27</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Normalized'!$B$27:$E$27</c:f>
              <c:numCache>
                <c:formatCode>_("$"* #,##0_);_("$"* \(#,##0\);_("$"* "-"??_);_(@_)</c:formatCode>
                <c:ptCount val="4"/>
                <c:pt idx="0">
                  <c:v>7561.9393999741615</c:v>
                </c:pt>
                <c:pt idx="1">
                  <c:v>6081.3178795130025</c:v>
                </c:pt>
                <c:pt idx="2">
                  <c:v>13675.838421209732</c:v>
                </c:pt>
                <c:pt idx="3">
                  <c:v>2507.4534462445872</c:v>
                </c:pt>
              </c:numCache>
            </c:numRef>
          </c:val>
          <c:extLst>
            <c:ext xmlns:c16="http://schemas.microsoft.com/office/drawing/2014/chart" uri="{C3380CC4-5D6E-409C-BE32-E72D297353CC}">
              <c16:uniqueId val="{00000002-EB49-4874-8668-283B58AE9CE5}"/>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7A,11,25,29,35,43)</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5C56-43BF-9212-1E776B8EFD07}"/>
            </c:ext>
          </c:extLst>
        </c:ser>
        <c:ser>
          <c:idx val="1"/>
          <c:order val="1"/>
          <c:tx>
            <c:strRef>
              <c:f>'BDJ-8 E Weather Normalized'!$A$33</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Normalized'!$B$33:$E$33</c:f>
              <c:numCache>
                <c:formatCode>_(* #,##0_);_(* \(#,##0\);_(* "-"??_);_(@_)</c:formatCode>
                <c:ptCount val="4"/>
                <c:pt idx="0">
                  <c:v>3122610.4509566226</c:v>
                </c:pt>
                <c:pt idx="1">
                  <c:v>3195389.2441813103</c:v>
                </c:pt>
                <c:pt idx="2">
                  <c:v>2834450.3784706229</c:v>
                </c:pt>
                <c:pt idx="3">
                  <c:v>3031552.0239978684</c:v>
                </c:pt>
              </c:numCache>
            </c:numRef>
          </c:val>
          <c:extLst>
            <c:ext xmlns:c16="http://schemas.microsoft.com/office/drawing/2014/chart" uri="{C3380CC4-5D6E-409C-BE32-E72D297353CC}">
              <c16:uniqueId val="{00000001-5C56-43BF-9212-1E776B8EFD07}"/>
            </c:ext>
          </c:extLst>
        </c:ser>
        <c:ser>
          <c:idx val="3"/>
          <c:order val="2"/>
          <c:tx>
            <c:strRef>
              <c:f>'BDJ-8 E Weather Normalized'!$A$34</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Normalized'!$B$34:$E$34</c:f>
              <c:numCache>
                <c:formatCode>_(* #,##0_);_(* \(#,##0\);_(* "-"??_);_(@_)</c:formatCode>
                <c:ptCount val="4"/>
                <c:pt idx="0">
                  <c:v>3126323.0914039104</c:v>
                </c:pt>
                <c:pt idx="1">
                  <c:v>3187237.094830594</c:v>
                </c:pt>
                <c:pt idx="2">
                  <c:v>2841684.948033229</c:v>
                </c:pt>
                <c:pt idx="3">
                  <c:v>3023241.6060147109</c:v>
                </c:pt>
              </c:numCache>
            </c:numRef>
          </c:val>
          <c:extLst>
            <c:ext xmlns:c16="http://schemas.microsoft.com/office/drawing/2014/chart" uri="{C3380CC4-5D6E-409C-BE32-E72D297353CC}">
              <c16:uniqueId val="{00000002-5C56-43BF-9212-1E776B8EFD07}"/>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7A,11,25,29,35,43)</a:t>
            </a:r>
            <a:endParaRPr lang="en-US" sz="1200"/>
          </a:p>
        </c:rich>
      </c:tx>
      <c:layout>
        <c:manualLayout>
          <c:xMode val="edge"/>
          <c:yMode val="edge"/>
          <c:x val="0.13374989328515643"/>
          <c:y val="3.27716338828432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023F-42FA-80E8-EE10C7F98A96}"/>
            </c:ext>
          </c:extLst>
        </c:ser>
        <c:ser>
          <c:idx val="1"/>
          <c:order val="1"/>
          <c:tx>
            <c:strRef>
              <c:f>'BDJ-8 E Weather Normalized'!$A$38</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Normalized'!$B$38:$E$38</c:f>
              <c:numCache>
                <c:formatCode>_("$"* #,##0_);_("$"* \(#,##0\);_("$"* "-"??_);_(@_)</c:formatCode>
                <c:ptCount val="4"/>
                <c:pt idx="0">
                  <c:v>-2250.1779561943254</c:v>
                </c:pt>
                <c:pt idx="1">
                  <c:v>-230.292211772386</c:v>
                </c:pt>
                <c:pt idx="2">
                  <c:v>23016.040085312106</c:v>
                </c:pt>
                <c:pt idx="3">
                  <c:v>12130.754113447501</c:v>
                </c:pt>
              </c:numCache>
            </c:numRef>
          </c:val>
          <c:extLst>
            <c:ext xmlns:c16="http://schemas.microsoft.com/office/drawing/2014/chart" uri="{C3380CC4-5D6E-409C-BE32-E72D297353CC}">
              <c16:uniqueId val="{00000001-023F-42FA-80E8-EE10C7F98A96}"/>
            </c:ext>
          </c:extLst>
        </c:ser>
        <c:ser>
          <c:idx val="3"/>
          <c:order val="2"/>
          <c:tx>
            <c:strRef>
              <c:f>'BDJ-8 E Weather Normalized'!$A$39</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Normalized'!$B$39:$E$39</c:f>
              <c:numCache>
                <c:formatCode>_("$"* #,##0_);_("$"* \(#,##0\);_("$"* "-"??_);_(@_)</c:formatCode>
                <c:ptCount val="4"/>
                <c:pt idx="0">
                  <c:v>-2464.1136970205966</c:v>
                </c:pt>
                <c:pt idx="1">
                  <c:v>222.0122092268532</c:v>
                </c:pt>
                <c:pt idx="2">
                  <c:v>22611.209285958324</c:v>
                </c:pt>
                <c:pt idx="3">
                  <c:v>12593.526690717843</c:v>
                </c:pt>
              </c:numCache>
            </c:numRef>
          </c:val>
          <c:extLst>
            <c:ext xmlns:c16="http://schemas.microsoft.com/office/drawing/2014/chart" uri="{C3380CC4-5D6E-409C-BE32-E72D297353CC}">
              <c16:uniqueId val="{00000002-023F-42FA-80E8-EE10C7F98A96}"/>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40/SC)</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6498-4155-A429-ED774A3BD93E}"/>
            </c:ext>
          </c:extLst>
        </c:ser>
        <c:ser>
          <c:idx val="1"/>
          <c:order val="1"/>
          <c:tx>
            <c:strRef>
              <c:f>'BDJ-8 E Weather Normalized'!$A$45</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Normalized'!$B$45:$E$45</c:f>
              <c:numCache>
                <c:formatCode>_(* #,##0_);_(* \(#,##0\);_(* "-"??_);_(@_)</c:formatCode>
                <c:ptCount val="4"/>
                <c:pt idx="0">
                  <c:v>499634.37918622117</c:v>
                </c:pt>
                <c:pt idx="1">
                  <c:v>504624.55854172725</c:v>
                </c:pt>
                <c:pt idx="2">
                  <c:v>406499.81563836359</c:v>
                </c:pt>
                <c:pt idx="3">
                  <c:v>279412.98110399995</c:v>
                </c:pt>
              </c:numCache>
            </c:numRef>
          </c:val>
          <c:extLst>
            <c:ext xmlns:c16="http://schemas.microsoft.com/office/drawing/2014/chart" uri="{C3380CC4-5D6E-409C-BE32-E72D297353CC}">
              <c16:uniqueId val="{00000001-6498-4155-A429-ED774A3BD93E}"/>
            </c:ext>
          </c:extLst>
        </c:ser>
        <c:ser>
          <c:idx val="3"/>
          <c:order val="2"/>
          <c:tx>
            <c:strRef>
              <c:f>'BDJ-8 E Weather Normalized'!$A$46</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Normalized'!$B$46:$E$46</c:f>
              <c:numCache>
                <c:formatCode>_(* #,##0_);_(* \(#,##0\);_(* "-"??_);_(@_)</c:formatCode>
                <c:ptCount val="4"/>
                <c:pt idx="0">
                  <c:v>498811.14520040841</c:v>
                </c:pt>
                <c:pt idx="1">
                  <c:v>504229.46897425764</c:v>
                </c:pt>
                <c:pt idx="2">
                  <c:v>406266.90700085898</c:v>
                </c:pt>
                <c:pt idx="3">
                  <c:v>279412.98110399995</c:v>
                </c:pt>
              </c:numCache>
            </c:numRef>
          </c:val>
          <c:extLst>
            <c:ext xmlns:c16="http://schemas.microsoft.com/office/drawing/2014/chart" uri="{C3380CC4-5D6E-409C-BE32-E72D297353CC}">
              <c16:uniqueId val="{00000002-6498-4155-A429-ED774A3BD93E}"/>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40/SC)</a:t>
            </a:r>
            <a:endParaRPr lang="en-US" sz="1200"/>
          </a:p>
        </c:rich>
      </c:tx>
      <c:layout>
        <c:manualLayout>
          <c:xMode val="edge"/>
          <c:yMode val="edge"/>
          <c:x val="0.13374989328515643"/>
          <c:y val="3.27716338828432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81AE-471E-B0F0-74FD6C242492}"/>
            </c:ext>
          </c:extLst>
        </c:ser>
        <c:ser>
          <c:idx val="1"/>
          <c:order val="1"/>
          <c:tx>
            <c:strRef>
              <c:f>'BDJ-8 E Weather Normalized'!$A$50</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Normalized'!$B$50:$E$50</c:f>
              <c:numCache>
                <c:formatCode>_("$"* #,##0_);_("$"* \(#,##0\);_("$"* "-"??_);_(@_)</c:formatCode>
                <c:ptCount val="4"/>
                <c:pt idx="0">
                  <c:v>4883.5240837639776</c:v>
                </c:pt>
                <c:pt idx="1">
                  <c:v>-197.70367441394743</c:v>
                </c:pt>
                <c:pt idx="2">
                  <c:v>562.34795331942246</c:v>
                </c:pt>
                <c:pt idx="3">
                  <c:v>138.11029281811096</c:v>
                </c:pt>
              </c:numCache>
            </c:numRef>
          </c:val>
          <c:extLst>
            <c:ext xmlns:c16="http://schemas.microsoft.com/office/drawing/2014/chart" uri="{C3380CC4-5D6E-409C-BE32-E72D297353CC}">
              <c16:uniqueId val="{00000001-81AE-471E-B0F0-74FD6C242492}"/>
            </c:ext>
          </c:extLst>
        </c:ser>
        <c:ser>
          <c:idx val="3"/>
          <c:order val="2"/>
          <c:tx>
            <c:strRef>
              <c:f>'BDJ-8 E Weather Normalized'!$A$51</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Normalized'!$B$51:$E$51</c:f>
              <c:numCache>
                <c:formatCode>_("$"* #,##0_);_("$"* \(#,##0\);_("$"* "-"??_);_(@_)</c:formatCode>
                <c:ptCount val="4"/>
                <c:pt idx="0">
                  <c:v>4917.3449864647928</c:v>
                </c:pt>
                <c:pt idx="1">
                  <c:v>-187.94117681828308</c:v>
                </c:pt>
                <c:pt idx="2">
                  <c:v>570.84143260330495</c:v>
                </c:pt>
                <c:pt idx="3">
                  <c:v>138.11029281811096</c:v>
                </c:pt>
              </c:numCache>
            </c:numRef>
          </c:val>
          <c:extLst>
            <c:ext xmlns:c16="http://schemas.microsoft.com/office/drawing/2014/chart" uri="{C3380CC4-5D6E-409C-BE32-E72D297353CC}">
              <c16:uniqueId val="{00000002-81AE-471E-B0F0-74FD6C242492}"/>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12&amp;26)</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3ED4-47BC-AEDE-8A8733B28144}"/>
            </c:ext>
          </c:extLst>
        </c:ser>
        <c:ser>
          <c:idx val="1"/>
          <c:order val="1"/>
          <c:tx>
            <c:strRef>
              <c:f>'BDJ-8 E Weather Normalized'!$A$57</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Normalized'!$B$57:$E$57</c:f>
              <c:numCache>
                <c:formatCode>_(* #,##0_);_(* \(#,##0\);_(* "-"??_);_(@_)</c:formatCode>
                <c:ptCount val="4"/>
                <c:pt idx="0">
                  <c:v>1901973.1538160583</c:v>
                </c:pt>
                <c:pt idx="1">
                  <c:v>1885539.207462986</c:v>
                </c:pt>
                <c:pt idx="2">
                  <c:v>1734742.7296310505</c:v>
                </c:pt>
                <c:pt idx="3">
                  <c:v>1771190.6700123542</c:v>
                </c:pt>
              </c:numCache>
            </c:numRef>
          </c:val>
          <c:extLst>
            <c:ext xmlns:c16="http://schemas.microsoft.com/office/drawing/2014/chart" uri="{C3380CC4-5D6E-409C-BE32-E72D297353CC}">
              <c16:uniqueId val="{00000001-3ED4-47BC-AEDE-8A8733B28144}"/>
            </c:ext>
          </c:extLst>
        </c:ser>
        <c:ser>
          <c:idx val="3"/>
          <c:order val="2"/>
          <c:tx>
            <c:strRef>
              <c:f>'BDJ-8 E Weather Normalized'!$A$58</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Normalized'!$B$58:$E$58</c:f>
              <c:numCache>
                <c:formatCode>_(* #,##0_);_(* \(#,##0\);_(* "-"??_);_(@_)</c:formatCode>
                <c:ptCount val="4"/>
                <c:pt idx="0">
                  <c:v>1897192.8064598117</c:v>
                </c:pt>
                <c:pt idx="1">
                  <c:v>1880811.2777445125</c:v>
                </c:pt>
                <c:pt idx="2">
                  <c:v>1731201.7214219426</c:v>
                </c:pt>
                <c:pt idx="3">
                  <c:v>1765375.6562839169</c:v>
                </c:pt>
              </c:numCache>
            </c:numRef>
          </c:val>
          <c:extLst>
            <c:ext xmlns:c16="http://schemas.microsoft.com/office/drawing/2014/chart" uri="{C3380CC4-5D6E-409C-BE32-E72D297353CC}">
              <c16:uniqueId val="{00000002-3ED4-47BC-AEDE-8A8733B28144}"/>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12&amp;26)</a:t>
            </a:r>
            <a:endParaRPr lang="en-US" sz="1200"/>
          </a:p>
        </c:rich>
      </c:tx>
      <c:layout>
        <c:manualLayout>
          <c:xMode val="edge"/>
          <c:yMode val="edge"/>
          <c:x val="0.13374989328515643"/>
          <c:y val="3.27716338828432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D59A-43C1-98F4-1EF6CD85F9D0}"/>
            </c:ext>
          </c:extLst>
        </c:ser>
        <c:ser>
          <c:idx val="1"/>
          <c:order val="1"/>
          <c:tx>
            <c:strRef>
              <c:f>'BDJ-8 E Weather Normalized'!$A$62</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Normalized'!$B$62:$E$62</c:f>
              <c:numCache>
                <c:formatCode>_("$"* #,##0_);_("$"* \(#,##0\);_("$"* "-"??_);_(@_)</c:formatCode>
                <c:ptCount val="4"/>
                <c:pt idx="0">
                  <c:v>-242.51831886667387</c:v>
                </c:pt>
                <c:pt idx="1">
                  <c:v>273.41174270780897</c:v>
                </c:pt>
                <c:pt idx="2">
                  <c:v>4387.7355840494638</c:v>
                </c:pt>
                <c:pt idx="3">
                  <c:v>3227.7478790816494</c:v>
                </c:pt>
              </c:numCache>
            </c:numRef>
          </c:val>
          <c:extLst>
            <c:ext xmlns:c16="http://schemas.microsoft.com/office/drawing/2014/chart" uri="{C3380CC4-5D6E-409C-BE32-E72D297353CC}">
              <c16:uniqueId val="{00000001-D59A-43C1-98F4-1EF6CD85F9D0}"/>
            </c:ext>
          </c:extLst>
        </c:ser>
        <c:ser>
          <c:idx val="3"/>
          <c:order val="2"/>
          <c:tx>
            <c:strRef>
              <c:f>'BDJ-8 E Weather Normalized'!$A$63</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Normalized'!$B$63:$E$63</c:f>
              <c:numCache>
                <c:formatCode>_("$"* #,##0_);_("$"* \(#,##0\);_("$"* "-"??_);_(@_)</c:formatCode>
                <c:ptCount val="4"/>
                <c:pt idx="0">
                  <c:v>-122.57771478016861</c:v>
                </c:pt>
                <c:pt idx="1">
                  <c:v>393.50173579366503</c:v>
                </c:pt>
                <c:pt idx="2">
                  <c:v>4480.0776125896391</c:v>
                </c:pt>
                <c:pt idx="3">
                  <c:v>3356.7298593968781</c:v>
                </c:pt>
              </c:numCache>
            </c:numRef>
          </c:val>
          <c:extLst>
            <c:ext xmlns:c16="http://schemas.microsoft.com/office/drawing/2014/chart" uri="{C3380CC4-5D6E-409C-BE32-E72D297353CC}">
              <c16:uniqueId val="{00000002-D59A-43C1-98F4-1EF6CD85F9D0}"/>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Conservation Savings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E&amp;G Conservation Savings'!$B$10</c:f>
              <c:strCache>
                <c:ptCount val="1"/>
                <c:pt idx="0">
                  <c:v>Budget (Target) (KWHs)</c:v>
                </c:pt>
              </c:strCache>
            </c:strRef>
          </c:tx>
          <c:spPr>
            <a:solidFill>
              <a:schemeClr val="accent1"/>
            </a:solidFill>
            <a:ln>
              <a:noFill/>
            </a:ln>
            <a:effectLst/>
          </c:spPr>
          <c:invertIfNegative val="0"/>
          <c:cat>
            <c:strRef>
              <c:f>'BDJ-8 E&amp;G Conservation Savings'!$C$6:$F$6</c:f>
              <c:strCache>
                <c:ptCount val="4"/>
                <c:pt idx="0">
                  <c:v>2018</c:v>
                </c:pt>
                <c:pt idx="1">
                  <c:v>2019</c:v>
                </c:pt>
                <c:pt idx="2">
                  <c:v>2020</c:v>
                </c:pt>
                <c:pt idx="3">
                  <c:v>2021*</c:v>
                </c:pt>
              </c:strCache>
            </c:strRef>
          </c:cat>
          <c:val>
            <c:numRef>
              <c:f>'BDJ-8 E&amp;G Conservation Savings'!$C$10:$F$10</c:f>
              <c:numCache>
                <c:formatCode>_(* #,##0_);_(* \(#,##0\);_(* "-"??_);_(@_)</c:formatCode>
                <c:ptCount val="4"/>
                <c:pt idx="0">
                  <c:v>281327774</c:v>
                </c:pt>
                <c:pt idx="1">
                  <c:v>228773000</c:v>
                </c:pt>
                <c:pt idx="2">
                  <c:v>295926000</c:v>
                </c:pt>
                <c:pt idx="3">
                  <c:v>185552343</c:v>
                </c:pt>
              </c:numCache>
            </c:numRef>
          </c:val>
          <c:extLst>
            <c:ext xmlns:c16="http://schemas.microsoft.com/office/drawing/2014/chart" uri="{C3380CC4-5D6E-409C-BE32-E72D297353CC}">
              <c16:uniqueId val="{00000000-7732-4F4A-AA10-B4D19D630B6A}"/>
            </c:ext>
          </c:extLst>
        </c:ser>
        <c:ser>
          <c:idx val="3"/>
          <c:order val="1"/>
          <c:tx>
            <c:strRef>
              <c:f>'BDJ-8 E&amp;G Conservation Savings'!$B$11</c:f>
              <c:strCache>
                <c:ptCount val="1"/>
                <c:pt idx="0">
                  <c:v>TOTAL Achieved Conservation Volumes (KWhs)</c:v>
                </c:pt>
              </c:strCache>
            </c:strRef>
          </c:tx>
          <c:spPr>
            <a:solidFill>
              <a:schemeClr val="accent4"/>
            </a:solidFill>
            <a:ln>
              <a:noFill/>
            </a:ln>
            <a:effectLst/>
          </c:spPr>
          <c:invertIfNegative val="0"/>
          <c:cat>
            <c:strRef>
              <c:f>'BDJ-8 E&amp;G Conservation Savings'!$C$6:$F$6</c:f>
              <c:strCache>
                <c:ptCount val="4"/>
                <c:pt idx="0">
                  <c:v>2018</c:v>
                </c:pt>
                <c:pt idx="1">
                  <c:v>2019</c:v>
                </c:pt>
                <c:pt idx="2">
                  <c:v>2020</c:v>
                </c:pt>
                <c:pt idx="3">
                  <c:v>2021*</c:v>
                </c:pt>
              </c:strCache>
            </c:strRef>
          </c:cat>
          <c:val>
            <c:numRef>
              <c:f>'BDJ-8 E&amp;G Conservation Savings'!$C$11:$F$11</c:f>
              <c:numCache>
                <c:formatCode>_(* #,##0_);_(* \(#,##0\);_(* "-"??_);_(@_)</c:formatCode>
                <c:ptCount val="4"/>
                <c:pt idx="0">
                  <c:v>311190262.69001675</c:v>
                </c:pt>
                <c:pt idx="1">
                  <c:v>235554478</c:v>
                </c:pt>
                <c:pt idx="2">
                  <c:v>221000662</c:v>
                </c:pt>
                <c:pt idx="3">
                  <c:v>176991989.39499998</c:v>
                </c:pt>
              </c:numCache>
            </c:numRef>
          </c:val>
          <c:extLst>
            <c:ext xmlns:c16="http://schemas.microsoft.com/office/drawing/2014/chart" uri="{C3380CC4-5D6E-409C-BE32-E72D297353CC}">
              <c16:uniqueId val="{00000001-7732-4F4A-AA10-B4D19D630B6A}"/>
            </c:ext>
          </c:extLst>
        </c:ser>
        <c:dLbls>
          <c:showLegendKey val="0"/>
          <c:showVal val="0"/>
          <c:showCatName val="0"/>
          <c:showSerName val="0"/>
          <c:showPercent val="0"/>
          <c:showBubbleSize val="0"/>
        </c:dLbls>
        <c:gapWidth val="219"/>
        <c:axId val="746037984"/>
        <c:axId val="746043232"/>
      </c:barChart>
      <c:catAx>
        <c:axId val="74603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43232"/>
        <c:crosses val="autoZero"/>
        <c:auto val="1"/>
        <c:lblAlgn val="ctr"/>
        <c:lblOffset val="100"/>
        <c:noMultiLvlLbl val="0"/>
      </c:catAx>
      <c:valAx>
        <c:axId val="7460432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37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10&amp;31)</a:t>
            </a:r>
            <a:endParaRPr lang="en-US" sz="1200"/>
          </a:p>
        </c:rich>
      </c:tx>
      <c:layout>
        <c:manualLayout>
          <c:xMode val="edge"/>
          <c:yMode val="edge"/>
          <c:x val="0.14641175317566177"/>
          <c:y val="2.77779639247221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117E-4C47-B215-79E16E4BAEF8}"/>
            </c:ext>
          </c:extLst>
        </c:ser>
        <c:ser>
          <c:idx val="1"/>
          <c:order val="1"/>
          <c:tx>
            <c:strRef>
              <c:f>'BDJ-8 E Weather Normalized'!$A$69</c:f>
              <c:strCache>
                <c:ptCount val="1"/>
                <c:pt idx="0">
                  <c:v>Actual Load</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Normalized'!$B$69:$E$69</c:f>
              <c:numCache>
                <c:formatCode>_(* #,##0_);_(* \(#,##0\);_(* "-"??_);_(@_)</c:formatCode>
                <c:ptCount val="4"/>
                <c:pt idx="0">
                  <c:v>1297584.5168405301</c:v>
                </c:pt>
                <c:pt idx="1">
                  <c:v>1289204.146191577</c:v>
                </c:pt>
                <c:pt idx="2">
                  <c:v>1196635.6144149231</c:v>
                </c:pt>
                <c:pt idx="3">
                  <c:v>1323755.2944809445</c:v>
                </c:pt>
              </c:numCache>
            </c:numRef>
          </c:val>
          <c:extLst>
            <c:ext xmlns:c16="http://schemas.microsoft.com/office/drawing/2014/chart" uri="{C3380CC4-5D6E-409C-BE32-E72D297353CC}">
              <c16:uniqueId val="{00000001-117E-4C47-B215-79E16E4BAEF8}"/>
            </c:ext>
          </c:extLst>
        </c:ser>
        <c:ser>
          <c:idx val="3"/>
          <c:order val="2"/>
          <c:tx>
            <c:strRef>
              <c:f>'BDJ-8 E Weather Normalized'!$A$70</c:f>
              <c:strCache>
                <c:ptCount val="1"/>
                <c:pt idx="0">
                  <c:v>Weather Normalized Load </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Normalized'!$B$70:$E$70</c:f>
              <c:numCache>
                <c:formatCode>_(* #,##0_);_(* \(#,##0\);_(* "-"??_);_(@_)</c:formatCode>
                <c:ptCount val="4"/>
                <c:pt idx="0">
                  <c:v>1297145.2670799652</c:v>
                </c:pt>
                <c:pt idx="1">
                  <c:v>1288162.8401871403</c:v>
                </c:pt>
                <c:pt idx="2">
                  <c:v>1196583.6588333671</c:v>
                </c:pt>
                <c:pt idx="3">
                  <c:v>1321729.3297950679</c:v>
                </c:pt>
              </c:numCache>
            </c:numRef>
          </c:val>
          <c:extLst>
            <c:ext xmlns:c16="http://schemas.microsoft.com/office/drawing/2014/chart" uri="{C3380CC4-5D6E-409C-BE32-E72D297353CC}">
              <c16:uniqueId val="{00000002-117E-4C47-B215-79E16E4BAEF8}"/>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10&amp;31)</a:t>
            </a:r>
            <a:endParaRPr lang="en-US" sz="1200"/>
          </a:p>
        </c:rich>
      </c:tx>
      <c:layout>
        <c:manualLayout>
          <c:xMode val="edge"/>
          <c:yMode val="edge"/>
          <c:x val="0.13374989328515643"/>
          <c:y val="3.27716338828432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 Weather Normalized'!$A$8</c:f>
              <c:strCache>
                <c:ptCount val="1"/>
                <c:pt idx="0">
                  <c:v>Residential: SCH 7</c:v>
                </c:pt>
              </c:strCache>
            </c:strRef>
          </c:tx>
          <c:spPr>
            <a:solidFill>
              <a:schemeClr val="accent1"/>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Normalized'!$B$8:$D$8</c:f>
              <c:numCache>
                <c:formatCode>General</c:formatCode>
                <c:ptCount val="3"/>
              </c:numCache>
            </c:numRef>
          </c:val>
          <c:extLst>
            <c:ext xmlns:c16="http://schemas.microsoft.com/office/drawing/2014/chart" uri="{C3380CC4-5D6E-409C-BE32-E72D297353CC}">
              <c16:uniqueId val="{00000000-48B8-46E6-92BC-E068648E144B}"/>
            </c:ext>
          </c:extLst>
        </c:ser>
        <c:ser>
          <c:idx val="1"/>
          <c:order val="1"/>
          <c:tx>
            <c:strRef>
              <c:f>'BDJ-8 E Weather Normalized'!$A$74</c:f>
              <c:strCache>
                <c:ptCount val="1"/>
                <c:pt idx="0">
                  <c:v>Actual Deferrals*</c:v>
                </c:pt>
              </c:strCache>
            </c:strRef>
          </c:tx>
          <c:spPr>
            <a:solidFill>
              <a:schemeClr val="accent2"/>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Normalized'!$B$74:$E$74</c:f>
              <c:numCache>
                <c:formatCode>_("$"* #,##0_);_("$"* \(#,##0\);_("$"* "-"??_);_(@_)</c:formatCode>
                <c:ptCount val="4"/>
                <c:pt idx="0">
                  <c:v>-335.62888660079523</c:v>
                </c:pt>
                <c:pt idx="1">
                  <c:v>1107.6391174010764</c:v>
                </c:pt>
                <c:pt idx="2">
                  <c:v>3740.3328293974541</c:v>
                </c:pt>
                <c:pt idx="3">
                  <c:v>1848.0830221512463</c:v>
                </c:pt>
              </c:numCache>
            </c:numRef>
          </c:val>
          <c:extLst>
            <c:ext xmlns:c16="http://schemas.microsoft.com/office/drawing/2014/chart" uri="{C3380CC4-5D6E-409C-BE32-E72D297353CC}">
              <c16:uniqueId val="{00000001-48B8-46E6-92BC-E068648E144B}"/>
            </c:ext>
          </c:extLst>
        </c:ser>
        <c:ser>
          <c:idx val="3"/>
          <c:order val="2"/>
          <c:tx>
            <c:strRef>
              <c:f>'BDJ-8 E Weather Normalized'!$A$75</c:f>
              <c:strCache>
                <c:ptCount val="1"/>
                <c:pt idx="0">
                  <c:v>Weather Normalized Adjusted Deferrals*</c:v>
                </c:pt>
              </c:strCache>
            </c:strRef>
          </c:tx>
          <c:spPr>
            <a:solidFill>
              <a:schemeClr val="accent4"/>
            </a:solidFill>
            <a:ln>
              <a:noFill/>
            </a:ln>
            <a:effectLst/>
          </c:spPr>
          <c:invertIfNegative val="0"/>
          <c:cat>
            <c:multiLvlStrRef>
              <c:f>'BDJ-8 E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E Weather Normalized'!$B$75:$E$75</c:f>
              <c:numCache>
                <c:formatCode>_("$"* #,##0_);_("$"* \(#,##0\);_("$"* "-"??_);_(@_)</c:formatCode>
                <c:ptCount val="4"/>
                <c:pt idx="0">
                  <c:v>-325.23488171113655</c:v>
                </c:pt>
                <c:pt idx="1">
                  <c:v>1132.8193375338415</c:v>
                </c:pt>
                <c:pt idx="2">
                  <c:v>3743.502852649171</c:v>
                </c:pt>
                <c:pt idx="3">
                  <c:v>1891.3699523723596</c:v>
                </c:pt>
              </c:numCache>
            </c:numRef>
          </c:val>
          <c:extLst>
            <c:ext xmlns:c16="http://schemas.microsoft.com/office/drawing/2014/chart" uri="{C3380CC4-5D6E-409C-BE32-E72D297353CC}">
              <c16:uniqueId val="{00000002-48B8-46E6-92BC-E068648E144B}"/>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23&amp;53)</a:t>
            </a:r>
            <a:endParaRPr lang="en-US" sz="1200"/>
          </a:p>
        </c:rich>
      </c:tx>
      <c:layout>
        <c:manualLayout>
          <c:xMode val="edge"/>
          <c:yMode val="edge"/>
          <c:x val="0.11932412796280506"/>
          <c:y val="2.77778635516346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6846-4F08-93B1-9DEF6A6AF1ED}"/>
            </c:ext>
          </c:extLst>
        </c:ser>
        <c:ser>
          <c:idx val="1"/>
          <c:order val="1"/>
          <c:tx>
            <c:strRef>
              <c:f>'BDJ-8 G Weather Normalized'!$A$9</c:f>
              <c:strCache>
                <c:ptCount val="1"/>
                <c:pt idx="0">
                  <c:v>Actual Load</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Normalized'!$B$9:$E$9</c:f>
              <c:numCache>
                <c:formatCode>_(* #,##0_);_(* \(#,##0\);_(* "-"??_);_(@_)</c:formatCode>
                <c:ptCount val="4"/>
                <c:pt idx="0">
                  <c:v>571255.38289473578</c:v>
                </c:pt>
                <c:pt idx="1">
                  <c:v>605469.87648201361</c:v>
                </c:pt>
                <c:pt idx="2">
                  <c:v>592801.48487652047</c:v>
                </c:pt>
                <c:pt idx="3">
                  <c:v>620732.95676260919</c:v>
                </c:pt>
              </c:numCache>
            </c:numRef>
          </c:val>
          <c:extLst>
            <c:ext xmlns:c16="http://schemas.microsoft.com/office/drawing/2014/chart" uri="{C3380CC4-5D6E-409C-BE32-E72D297353CC}">
              <c16:uniqueId val="{00000001-6846-4F08-93B1-9DEF6A6AF1ED}"/>
            </c:ext>
          </c:extLst>
        </c:ser>
        <c:ser>
          <c:idx val="3"/>
          <c:order val="2"/>
          <c:tx>
            <c:strRef>
              <c:f>'BDJ-8 G Weather Normalized'!$A$10</c:f>
              <c:strCache>
                <c:ptCount val="1"/>
                <c:pt idx="0">
                  <c:v>Weather Normalized Load </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Normalized'!$B$10:$E$10</c:f>
              <c:numCache>
                <c:formatCode>_(* #,##0_);_(* \(#,##0\);_(* "-"??_);_(@_)</c:formatCode>
                <c:ptCount val="4"/>
                <c:pt idx="0">
                  <c:v>612842.74089473579</c:v>
                </c:pt>
                <c:pt idx="1">
                  <c:v>625294.79748201359</c:v>
                </c:pt>
                <c:pt idx="2">
                  <c:v>626901.48992004676</c:v>
                </c:pt>
                <c:pt idx="3">
                  <c:v>625698.56250060769</c:v>
                </c:pt>
              </c:numCache>
            </c:numRef>
          </c:val>
          <c:extLst>
            <c:ext xmlns:c16="http://schemas.microsoft.com/office/drawing/2014/chart" uri="{C3380CC4-5D6E-409C-BE32-E72D297353CC}">
              <c16:uniqueId val="{00000002-6846-4F08-93B1-9DEF6A6AF1ED}"/>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31&amp;31T)</a:t>
            </a:r>
            <a:endParaRPr lang="en-US" sz="1200"/>
          </a:p>
        </c:rich>
      </c:tx>
      <c:layout>
        <c:manualLayout>
          <c:xMode val="edge"/>
          <c:yMode val="edge"/>
          <c:x val="0.19696872470380458"/>
          <c:y val="2.777771744049235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9F7A-4A34-9FD4-0435531DBFC8}"/>
            </c:ext>
          </c:extLst>
        </c:ser>
        <c:ser>
          <c:idx val="1"/>
          <c:order val="1"/>
          <c:tx>
            <c:strRef>
              <c:f>'BDJ-8 G Weather Normalized'!$A$21</c:f>
              <c:strCache>
                <c:ptCount val="1"/>
                <c:pt idx="0">
                  <c:v>Actual Load</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Normalized'!$B$21:$E$21</c:f>
              <c:numCache>
                <c:formatCode>_(* #,##0_);_(* \(#,##0\);_(* "-"??_);_(@_)</c:formatCode>
                <c:ptCount val="4"/>
                <c:pt idx="0">
                  <c:v>225064.25973580295</c:v>
                </c:pt>
                <c:pt idx="1">
                  <c:v>234795.37707417557</c:v>
                </c:pt>
                <c:pt idx="2">
                  <c:v>213302.7255163434</c:v>
                </c:pt>
                <c:pt idx="3">
                  <c:v>229180.56148545045</c:v>
                </c:pt>
              </c:numCache>
            </c:numRef>
          </c:val>
          <c:extLst>
            <c:ext xmlns:c16="http://schemas.microsoft.com/office/drawing/2014/chart" uri="{C3380CC4-5D6E-409C-BE32-E72D297353CC}">
              <c16:uniqueId val="{00000001-9F7A-4A34-9FD4-0435531DBFC8}"/>
            </c:ext>
          </c:extLst>
        </c:ser>
        <c:ser>
          <c:idx val="3"/>
          <c:order val="2"/>
          <c:tx>
            <c:strRef>
              <c:f>'BDJ-8 G Weather Normalized'!$A$22</c:f>
              <c:strCache>
                <c:ptCount val="1"/>
                <c:pt idx="0">
                  <c:v>Weather Normalized Load </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Normalized'!$B$22:$E$22</c:f>
              <c:numCache>
                <c:formatCode>_(* #,##0_);_(* \(#,##0\);_(* "-"??_);_(@_)</c:formatCode>
                <c:ptCount val="4"/>
                <c:pt idx="0">
                  <c:v>235132.26073580293</c:v>
                </c:pt>
                <c:pt idx="1">
                  <c:v>239284.4990741756</c:v>
                </c:pt>
                <c:pt idx="2">
                  <c:v>221175.07862786934</c:v>
                </c:pt>
                <c:pt idx="3">
                  <c:v>229889.87703185843</c:v>
                </c:pt>
              </c:numCache>
            </c:numRef>
          </c:val>
          <c:extLst>
            <c:ext xmlns:c16="http://schemas.microsoft.com/office/drawing/2014/chart" uri="{C3380CC4-5D6E-409C-BE32-E72D297353CC}">
              <c16:uniqueId val="{00000002-9F7A-4A34-9FD4-0435531DBFC8}"/>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a:t>
            </a:r>
            <a:r>
              <a:rPr lang="en-US" sz="1200" b="0" i="0" u="none" strike="noStrike" baseline="0">
                <a:effectLst/>
              </a:rPr>
              <a:t>SCH 23&amp;53</a:t>
            </a:r>
            <a:r>
              <a:rPr lang="en-US" sz="1200" baseline="0"/>
              <a:t>)</a:t>
            </a:r>
            <a:endParaRPr lang="en-US" sz="1200"/>
          </a:p>
        </c:rich>
      </c:tx>
      <c:layout>
        <c:manualLayout>
          <c:xMode val="edge"/>
          <c:yMode val="edge"/>
          <c:x val="0.1368350929981943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BAAF-4F67-BAB6-948A0FD02758}"/>
            </c:ext>
          </c:extLst>
        </c:ser>
        <c:ser>
          <c:idx val="1"/>
          <c:order val="1"/>
          <c:tx>
            <c:strRef>
              <c:f>'BDJ-8 G Weather Normalized'!$A$14</c:f>
              <c:strCache>
                <c:ptCount val="1"/>
                <c:pt idx="0">
                  <c:v>Actual Deferrals*</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Normalized'!$B$14:$E$14</c:f>
              <c:numCache>
                <c:formatCode>_("$"* #,##0_);_("$"* \(#,##0\);_("$"* "-"??_);_(@_)</c:formatCode>
                <c:ptCount val="4"/>
                <c:pt idx="0">
                  <c:v>9092.9458965867088</c:v>
                </c:pt>
                <c:pt idx="1">
                  <c:v>5164.7719393496172</c:v>
                </c:pt>
                <c:pt idx="2">
                  <c:v>13687.043678385966</c:v>
                </c:pt>
                <c:pt idx="3">
                  <c:v>4987.4609891407399</c:v>
                </c:pt>
              </c:numCache>
            </c:numRef>
          </c:val>
          <c:extLst>
            <c:ext xmlns:c16="http://schemas.microsoft.com/office/drawing/2014/chart" uri="{C3380CC4-5D6E-409C-BE32-E72D297353CC}">
              <c16:uniqueId val="{00000001-BAAF-4F67-BAB6-948A0FD02758}"/>
            </c:ext>
          </c:extLst>
        </c:ser>
        <c:ser>
          <c:idx val="3"/>
          <c:order val="2"/>
          <c:tx>
            <c:strRef>
              <c:f>'BDJ-8 G Weather Normalized'!$A$15</c:f>
              <c:strCache>
                <c:ptCount val="1"/>
                <c:pt idx="0">
                  <c:v>Weather Normalized Adjusted Deferrals*</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Normalized'!$B$15:$E$15</c:f>
              <c:numCache>
                <c:formatCode>_("$"* #,##0_);_("$"* \(#,##0\);_("$"* "-"??_);_(@_)</c:formatCode>
                <c:ptCount val="4"/>
                <c:pt idx="0">
                  <c:v>-5495.2275305334215</c:v>
                </c:pt>
                <c:pt idx="1">
                  <c:v>-2198.5701603178259</c:v>
                </c:pt>
                <c:pt idx="2">
                  <c:v>286.01537929193955</c:v>
                </c:pt>
                <c:pt idx="3">
                  <c:v>2840.6349260096254</c:v>
                </c:pt>
              </c:numCache>
            </c:numRef>
          </c:val>
          <c:extLst>
            <c:ext xmlns:c16="http://schemas.microsoft.com/office/drawing/2014/chart" uri="{C3380CC4-5D6E-409C-BE32-E72D297353CC}">
              <c16:uniqueId val="{00000002-BAAF-4F67-BAB6-948A0FD02758}"/>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a:t>
            </a:r>
            <a:r>
              <a:rPr lang="en-US" sz="1200" b="0" i="0" u="none" strike="noStrike" baseline="0">
                <a:effectLst/>
              </a:rPr>
              <a:t>SCH 31&amp;31T</a:t>
            </a:r>
            <a:r>
              <a:rPr lang="en-US" sz="1200" baseline="0"/>
              <a:t>)</a:t>
            </a:r>
            <a:endParaRPr lang="en-US" sz="1200"/>
          </a:p>
        </c:rich>
      </c:tx>
      <c:layout>
        <c:manualLayout>
          <c:xMode val="edge"/>
          <c:yMode val="edge"/>
          <c:x val="0.14724997061934422"/>
          <c:y val="2.31643189929978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EEC6-4C36-9635-4288A04FD4FE}"/>
            </c:ext>
          </c:extLst>
        </c:ser>
        <c:ser>
          <c:idx val="1"/>
          <c:order val="1"/>
          <c:tx>
            <c:strRef>
              <c:f>'BDJ-8 G Weather Normalized'!$A$26</c:f>
              <c:strCache>
                <c:ptCount val="1"/>
                <c:pt idx="0">
                  <c:v>Actual Deferrals*</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Normalized'!$B$26:$E$26</c:f>
              <c:numCache>
                <c:formatCode>_("$"* #,##0_);_("$"* \(#,##0\);_("$"* "-"??_);_(@_)</c:formatCode>
                <c:ptCount val="4"/>
                <c:pt idx="0">
                  <c:v>-2343.1297401048532</c:v>
                </c:pt>
                <c:pt idx="1">
                  <c:v>-1517.3274568294221</c:v>
                </c:pt>
                <c:pt idx="2">
                  <c:v>7705.5446526282167</c:v>
                </c:pt>
                <c:pt idx="3">
                  <c:v>3507.0038744233448</c:v>
                </c:pt>
              </c:numCache>
            </c:numRef>
          </c:val>
          <c:extLst>
            <c:ext xmlns:c16="http://schemas.microsoft.com/office/drawing/2014/chart" uri="{C3380CC4-5D6E-409C-BE32-E72D297353CC}">
              <c16:uniqueId val="{00000001-EEC6-4C36-9635-4288A04FD4FE}"/>
            </c:ext>
          </c:extLst>
        </c:ser>
        <c:ser>
          <c:idx val="3"/>
          <c:order val="2"/>
          <c:tx>
            <c:strRef>
              <c:f>'BDJ-8 G Weather Normalized'!$A$27</c:f>
              <c:strCache>
                <c:ptCount val="1"/>
                <c:pt idx="0">
                  <c:v>Weather Normalized Adjusted Deferrals*</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Normalized'!$B$27:$E$27</c:f>
              <c:numCache>
                <c:formatCode>_("$"* #,##0_);_("$"* \(#,##0\);_("$"* "-"??_);_(@_)</c:formatCode>
                <c:ptCount val="4"/>
                <c:pt idx="0">
                  <c:v>-5436.3322616466112</c:v>
                </c:pt>
                <c:pt idx="1">
                  <c:v>-2992.1412643360463</c:v>
                </c:pt>
                <c:pt idx="2">
                  <c:v>4838.4570977447074</c:v>
                </c:pt>
                <c:pt idx="3">
                  <c:v>3215.5537709770406</c:v>
                </c:pt>
              </c:numCache>
            </c:numRef>
          </c:val>
          <c:extLst>
            <c:ext xmlns:c16="http://schemas.microsoft.com/office/drawing/2014/chart" uri="{C3380CC4-5D6E-409C-BE32-E72D297353CC}">
              <c16:uniqueId val="{00000002-EEC6-4C36-9635-4288A04FD4FE}"/>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Load (SCH 41&amp;41T, 86&amp;86T)</a:t>
            </a:r>
            <a:endParaRPr lang="en-US" sz="1200"/>
          </a:p>
        </c:rich>
      </c:tx>
      <c:layout>
        <c:manualLayout>
          <c:xMode val="edge"/>
          <c:yMode val="edge"/>
          <c:x val="0.19696872470380458"/>
          <c:y val="2.7777717440492351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5B99-43F9-B158-C08E184E4E2C}"/>
            </c:ext>
          </c:extLst>
        </c:ser>
        <c:ser>
          <c:idx val="1"/>
          <c:order val="1"/>
          <c:tx>
            <c:strRef>
              <c:f>'BDJ-8 G Weather Normalized'!$A$33</c:f>
              <c:strCache>
                <c:ptCount val="1"/>
                <c:pt idx="0">
                  <c:v>Actual Load</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Normalized'!$B$33:$E$33</c:f>
              <c:numCache>
                <c:formatCode>_(* #,##0_);_(* \(#,##0\);_(* "-"??_);_(@_)</c:formatCode>
                <c:ptCount val="4"/>
                <c:pt idx="0">
                  <c:v>93161.719092655912</c:v>
                </c:pt>
                <c:pt idx="1">
                  <c:v>96418.732664445895</c:v>
                </c:pt>
                <c:pt idx="2">
                  <c:v>86242.682919673345</c:v>
                </c:pt>
                <c:pt idx="3">
                  <c:v>92463.099430303249</c:v>
                </c:pt>
              </c:numCache>
            </c:numRef>
          </c:val>
          <c:extLst>
            <c:ext xmlns:c16="http://schemas.microsoft.com/office/drawing/2014/chart" uri="{C3380CC4-5D6E-409C-BE32-E72D297353CC}">
              <c16:uniqueId val="{00000001-5B99-43F9-B158-C08E184E4E2C}"/>
            </c:ext>
          </c:extLst>
        </c:ser>
        <c:ser>
          <c:idx val="3"/>
          <c:order val="2"/>
          <c:tx>
            <c:strRef>
              <c:f>'BDJ-8 G Weather Normalized'!$A$34</c:f>
              <c:strCache>
                <c:ptCount val="1"/>
                <c:pt idx="0">
                  <c:v>Weather Normalized Load </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Normalized'!$B$34:$E$34</c:f>
              <c:numCache>
                <c:formatCode>_(* #,##0_);_(* \(#,##0\);_(* "-"??_);_(@_)</c:formatCode>
                <c:ptCount val="4"/>
                <c:pt idx="0">
                  <c:v>95762.954092655913</c:v>
                </c:pt>
                <c:pt idx="1">
                  <c:v>97692.968664445885</c:v>
                </c:pt>
                <c:pt idx="2">
                  <c:v>88689.235699030265</c:v>
                </c:pt>
                <c:pt idx="3">
                  <c:v>92660.742753395563</c:v>
                </c:pt>
              </c:numCache>
            </c:numRef>
          </c:val>
          <c:extLst>
            <c:ext xmlns:c16="http://schemas.microsoft.com/office/drawing/2014/chart" uri="{C3380CC4-5D6E-409C-BE32-E72D297353CC}">
              <c16:uniqueId val="{00000002-5B99-43F9-B158-C08E184E4E2C}"/>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Actuals</a:t>
            </a:r>
            <a:r>
              <a:rPr lang="en-US" sz="1200" baseline="0"/>
              <a:t> Vs. Weather Normalized Deferrals (SCH 41&amp;41T, 86&amp;86T)</a:t>
            </a:r>
            <a:endParaRPr lang="en-US" sz="1200"/>
          </a:p>
        </c:rich>
      </c:tx>
      <c:layout>
        <c:manualLayout>
          <c:xMode val="edge"/>
          <c:yMode val="edge"/>
          <c:x val="0.14724997061934422"/>
          <c:y val="2.31643189929978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G Weather Normalized'!$A$8</c:f>
              <c:strCache>
                <c:ptCount val="1"/>
                <c:pt idx="0">
                  <c:v>Residential: SCH 23&amp;53</c:v>
                </c:pt>
              </c:strCache>
            </c:strRef>
          </c:tx>
          <c:spPr>
            <a:solidFill>
              <a:schemeClr val="accent1"/>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Normalized'!$B$8:$D$8</c:f>
              <c:numCache>
                <c:formatCode>General</c:formatCode>
                <c:ptCount val="3"/>
              </c:numCache>
            </c:numRef>
          </c:val>
          <c:extLst>
            <c:ext xmlns:c16="http://schemas.microsoft.com/office/drawing/2014/chart" uri="{C3380CC4-5D6E-409C-BE32-E72D297353CC}">
              <c16:uniqueId val="{00000000-214F-4DB6-8018-10AEE5254895}"/>
            </c:ext>
          </c:extLst>
        </c:ser>
        <c:ser>
          <c:idx val="1"/>
          <c:order val="1"/>
          <c:tx>
            <c:strRef>
              <c:f>'BDJ-8 G Weather Normalized'!$A$38</c:f>
              <c:strCache>
                <c:ptCount val="1"/>
                <c:pt idx="0">
                  <c:v>Actual Deferrals*</c:v>
                </c:pt>
              </c:strCache>
            </c:strRef>
          </c:tx>
          <c:spPr>
            <a:solidFill>
              <a:schemeClr val="accent2"/>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Normalized'!$B$38:$E$38</c:f>
              <c:numCache>
                <c:formatCode>_("$"* #,##0_);_("$"* \(#,##0\);_("$"* "-"??_);_(@_)</c:formatCode>
                <c:ptCount val="4"/>
                <c:pt idx="0">
                  <c:v>-343.21963342872345</c:v>
                </c:pt>
                <c:pt idx="1">
                  <c:v>-1195.8256868479571</c:v>
                </c:pt>
                <c:pt idx="2">
                  <c:v>-1633.7960571372869</c:v>
                </c:pt>
                <c:pt idx="3">
                  <c:v>-2290.829546926002</c:v>
                </c:pt>
              </c:numCache>
            </c:numRef>
          </c:val>
          <c:extLst>
            <c:ext xmlns:c16="http://schemas.microsoft.com/office/drawing/2014/chart" uri="{C3380CC4-5D6E-409C-BE32-E72D297353CC}">
              <c16:uniqueId val="{00000001-214F-4DB6-8018-10AEE5254895}"/>
            </c:ext>
          </c:extLst>
        </c:ser>
        <c:ser>
          <c:idx val="3"/>
          <c:order val="2"/>
          <c:tx>
            <c:strRef>
              <c:f>'BDJ-8 G Weather Normalized'!$A$39</c:f>
              <c:strCache>
                <c:ptCount val="1"/>
                <c:pt idx="0">
                  <c:v>Weather Normalized Adjusted Deferrals*</c:v>
                </c:pt>
              </c:strCache>
            </c:strRef>
          </c:tx>
          <c:spPr>
            <a:solidFill>
              <a:schemeClr val="accent4"/>
            </a:solidFill>
            <a:ln>
              <a:noFill/>
            </a:ln>
            <a:effectLst/>
          </c:spPr>
          <c:invertIfNegative val="0"/>
          <c:cat>
            <c:multiLvlStrRef>
              <c:f>'BDJ-8 G Weather Normalized'!$B$6:$E$7</c:f>
              <c:multiLvlStrCache>
                <c:ptCount val="4"/>
                <c:lvl>
                  <c:pt idx="0">
                    <c:v>CY 2018</c:v>
                  </c:pt>
                  <c:pt idx="1">
                    <c:v>CY 2019</c:v>
                  </c:pt>
                  <c:pt idx="2">
                    <c:v>CY 2020</c:v>
                  </c:pt>
                  <c:pt idx="3">
                    <c:v>CY 2021**</c:v>
                  </c:pt>
                </c:lvl>
                <c:lvl>
                  <c:pt idx="0">
                    <c:v>2019 May Filing </c:v>
                  </c:pt>
                  <c:pt idx="1">
                    <c:v>2020 May Filing </c:v>
                  </c:pt>
                  <c:pt idx="2">
                    <c:v>2021 May Filing </c:v>
                  </c:pt>
                  <c:pt idx="3">
                    <c:v>2022 May Filing </c:v>
                  </c:pt>
                </c:lvl>
              </c:multiLvlStrCache>
            </c:multiLvlStrRef>
          </c:cat>
          <c:val>
            <c:numRef>
              <c:f>'BDJ-8 G Weather Normalized'!$B$39:$E$39</c:f>
              <c:numCache>
                <c:formatCode>_("$"* #,##0_);_("$"* \(#,##0\);_("$"* "-"??_);_(@_)</c:formatCode>
                <c:ptCount val="4"/>
                <c:pt idx="0">
                  <c:v>-612.6092893464255</c:v>
                </c:pt>
                <c:pt idx="1">
                  <c:v>-1335.0679498010279</c:v>
                </c:pt>
                <c:pt idx="2">
                  <c:v>-1910.5474215146191</c:v>
                </c:pt>
                <c:pt idx="3">
                  <c:v>-2315.6132858070769</c:v>
                </c:pt>
              </c:numCache>
            </c:numRef>
          </c:val>
          <c:extLst>
            <c:ext xmlns:c16="http://schemas.microsoft.com/office/drawing/2014/chart" uri="{C3380CC4-5D6E-409C-BE32-E72D297353CC}">
              <c16:uniqueId val="{00000002-214F-4DB6-8018-10AEE5254895}"/>
            </c:ext>
          </c:extLst>
        </c:ser>
        <c:dLbls>
          <c:showLegendKey val="0"/>
          <c:showVal val="0"/>
          <c:showCatName val="0"/>
          <c:showSerName val="0"/>
          <c:showPercent val="0"/>
          <c:showBubbleSize val="0"/>
        </c:dLbls>
        <c:gapWidth val="219"/>
        <c:overlap val="-27"/>
        <c:axId val="680208328"/>
        <c:axId val="680206688"/>
      </c:barChart>
      <c:catAx>
        <c:axId val="68020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6688"/>
        <c:crosses val="autoZero"/>
        <c:auto val="1"/>
        <c:lblAlgn val="ctr"/>
        <c:lblOffset val="100"/>
        <c:noMultiLvlLbl val="0"/>
      </c:catAx>
      <c:valAx>
        <c:axId val="680206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208328"/>
        <c:crosses val="autoZero"/>
        <c:crossBetween val="between"/>
      </c:valAx>
      <c:spPr>
        <a:noFill/>
        <a:ln>
          <a:noFill/>
        </a:ln>
        <a:effectLst/>
      </c:spPr>
    </c:plotArea>
    <c:legend>
      <c:legendPos val="b"/>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a:t>
            </a:r>
            <a:r>
              <a:rPr lang="en-US" baseline="0"/>
              <a:t> </a:t>
            </a:r>
            <a:r>
              <a:rPr lang="en-US"/>
              <a:t>Conservation Savings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'BDJ-8 E&amp;G Conservation Savings'!$B$20</c:f>
              <c:strCache>
                <c:ptCount val="1"/>
                <c:pt idx="0">
                  <c:v>Budget (Target) (Therms)</c:v>
                </c:pt>
              </c:strCache>
            </c:strRef>
          </c:tx>
          <c:spPr>
            <a:solidFill>
              <a:schemeClr val="accent1"/>
            </a:solidFill>
            <a:ln>
              <a:noFill/>
            </a:ln>
            <a:effectLst/>
          </c:spPr>
          <c:invertIfNegative val="0"/>
          <c:cat>
            <c:strRef>
              <c:f>'BDJ-8 E&amp;G Conservation Savings'!$C$6:$F$6</c:f>
              <c:strCache>
                <c:ptCount val="4"/>
                <c:pt idx="0">
                  <c:v>2018</c:v>
                </c:pt>
                <c:pt idx="1">
                  <c:v>2019</c:v>
                </c:pt>
                <c:pt idx="2">
                  <c:v>2020</c:v>
                </c:pt>
                <c:pt idx="3">
                  <c:v>2021*</c:v>
                </c:pt>
              </c:strCache>
            </c:strRef>
          </c:cat>
          <c:val>
            <c:numRef>
              <c:f>'BDJ-8 E&amp;G Conservation Savings'!$C$20:$F$20</c:f>
              <c:numCache>
                <c:formatCode>_(* #,##0_);_(* \(#,##0\);_(* "-"??_);_(@_)</c:formatCode>
                <c:ptCount val="4"/>
                <c:pt idx="0">
                  <c:v>3269604</c:v>
                </c:pt>
                <c:pt idx="1">
                  <c:v>3147391</c:v>
                </c:pt>
                <c:pt idx="2">
                  <c:v>4628547.3800000008</c:v>
                </c:pt>
                <c:pt idx="3">
                  <c:v>2694433</c:v>
                </c:pt>
              </c:numCache>
            </c:numRef>
          </c:val>
          <c:extLst>
            <c:ext xmlns:c16="http://schemas.microsoft.com/office/drawing/2014/chart" uri="{C3380CC4-5D6E-409C-BE32-E72D297353CC}">
              <c16:uniqueId val="{00000000-9DFA-443B-A68A-875E3D4ECEDB}"/>
            </c:ext>
          </c:extLst>
        </c:ser>
        <c:ser>
          <c:idx val="3"/>
          <c:order val="1"/>
          <c:tx>
            <c:strRef>
              <c:f>'BDJ-8 E&amp;G Conservation Savings'!$B$21</c:f>
              <c:strCache>
                <c:ptCount val="1"/>
                <c:pt idx="0">
                  <c:v>TOTAL Achieved Conservation Volumes (Therms)</c:v>
                </c:pt>
              </c:strCache>
            </c:strRef>
          </c:tx>
          <c:spPr>
            <a:solidFill>
              <a:schemeClr val="accent4"/>
            </a:solidFill>
            <a:ln>
              <a:noFill/>
            </a:ln>
            <a:effectLst/>
          </c:spPr>
          <c:invertIfNegative val="0"/>
          <c:cat>
            <c:strRef>
              <c:f>'BDJ-8 E&amp;G Conservation Savings'!$C$6:$F$6</c:f>
              <c:strCache>
                <c:ptCount val="4"/>
                <c:pt idx="0">
                  <c:v>2018</c:v>
                </c:pt>
                <c:pt idx="1">
                  <c:v>2019</c:v>
                </c:pt>
                <c:pt idx="2">
                  <c:v>2020</c:v>
                </c:pt>
                <c:pt idx="3">
                  <c:v>2021*</c:v>
                </c:pt>
              </c:strCache>
            </c:strRef>
          </c:cat>
          <c:val>
            <c:numRef>
              <c:f>'BDJ-8 E&amp;G Conservation Savings'!$C$21:$F$21</c:f>
              <c:numCache>
                <c:formatCode>_(* #,##0_);_(* \(#,##0\);_(* "-"??_);_(@_)</c:formatCode>
                <c:ptCount val="4"/>
                <c:pt idx="0">
                  <c:v>3771311.6500000004</c:v>
                </c:pt>
                <c:pt idx="1">
                  <c:v>3228159</c:v>
                </c:pt>
                <c:pt idx="2">
                  <c:v>4102810</c:v>
                </c:pt>
                <c:pt idx="3">
                  <c:v>3171806.2235980001</c:v>
                </c:pt>
              </c:numCache>
            </c:numRef>
          </c:val>
          <c:extLst>
            <c:ext xmlns:c16="http://schemas.microsoft.com/office/drawing/2014/chart" uri="{C3380CC4-5D6E-409C-BE32-E72D297353CC}">
              <c16:uniqueId val="{00000001-9DFA-443B-A68A-875E3D4ECEDB}"/>
            </c:ext>
          </c:extLst>
        </c:ser>
        <c:dLbls>
          <c:showLegendKey val="0"/>
          <c:showVal val="0"/>
          <c:showCatName val="0"/>
          <c:showSerName val="0"/>
          <c:showPercent val="0"/>
          <c:showBubbleSize val="0"/>
        </c:dLbls>
        <c:gapWidth val="219"/>
        <c:axId val="746037984"/>
        <c:axId val="746043232"/>
      </c:barChart>
      <c:catAx>
        <c:axId val="74603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43232"/>
        <c:crosses val="autoZero"/>
        <c:auto val="1"/>
        <c:lblAlgn val="ctr"/>
        <c:lblOffset val="100"/>
        <c:noMultiLvlLbl val="0"/>
      </c:catAx>
      <c:valAx>
        <c:axId val="7460432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037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a:t>
            </a:r>
            <a:r>
              <a:rPr lang="en-US" baseline="0"/>
              <a:t> Decoupling SCH 142 Rate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0"/>
          <c:tx>
            <c:strRef>
              <c:f>'BDJ-8 E&amp;G SCH142 Amort Rates'!$A$59</c:f>
              <c:strCache>
                <c:ptCount val="1"/>
                <c:pt idx="0">
                  <c:v>TOTAL Electric SCH142 per KWH</c:v>
                </c:pt>
              </c:strCache>
            </c:strRef>
          </c:tx>
          <c:spPr>
            <a:ln w="28575" cap="rnd">
              <a:solidFill>
                <a:srgbClr val="7030A0"/>
              </a:solidFill>
              <a:prstDash val="sysDash"/>
              <a:round/>
            </a:ln>
            <a:effectLst/>
          </c:spPr>
          <c:marker>
            <c:symbol val="none"/>
          </c:marker>
          <c:cat>
            <c:strRef>
              <c:f>'BDJ-8 E&amp;G SCH142 Amort Rates'!$B$6:$H$6</c:f>
              <c:strCache>
                <c:ptCount val="7"/>
                <c:pt idx="0">
                  <c:v>2018 Filing</c:v>
                </c:pt>
                <c:pt idx="1">
                  <c:v>2019 Filing</c:v>
                </c:pt>
                <c:pt idx="2">
                  <c:v>2020 Filing</c:v>
                </c:pt>
                <c:pt idx="3">
                  <c:v>2019 GRC Filing</c:v>
                </c:pt>
                <c:pt idx="4">
                  <c:v>2019 GRC Correction Filing</c:v>
                </c:pt>
                <c:pt idx="5">
                  <c:v>2021 Filing</c:v>
                </c:pt>
                <c:pt idx="6">
                  <c:v>2022 Filing ***</c:v>
                </c:pt>
              </c:strCache>
            </c:strRef>
          </c:cat>
          <c:val>
            <c:numRef>
              <c:f>'BDJ-8 E&amp;G SCH142 Amort Rates'!$B$59:$H$59</c:f>
              <c:numCache>
                <c:formatCode>_("$"* #,##0.000000_);_("$"* \(#,##0.000000\);_("$"* "-"??_);_(@_)</c:formatCode>
                <c:ptCount val="7"/>
                <c:pt idx="0">
                  <c:v>6.3700000000000007E-3</c:v>
                </c:pt>
                <c:pt idx="1">
                  <c:v>1.0947999999999999E-2</c:v>
                </c:pt>
                <c:pt idx="2">
                  <c:v>1.1438E-2</c:v>
                </c:pt>
                <c:pt idx="3">
                  <c:v>1.5871E-2</c:v>
                </c:pt>
                <c:pt idx="4">
                  <c:v>4.4329999999999994E-3</c:v>
                </c:pt>
                <c:pt idx="5">
                  <c:v>1.4166999999999999E-2</c:v>
                </c:pt>
                <c:pt idx="6">
                  <c:v>1.9525999999999998E-2</c:v>
                </c:pt>
              </c:numCache>
            </c:numRef>
          </c:val>
          <c:smooth val="0"/>
          <c:extLst>
            <c:ext xmlns:c16="http://schemas.microsoft.com/office/drawing/2014/chart" uri="{C3380CC4-5D6E-409C-BE32-E72D297353CC}">
              <c16:uniqueId val="{00000000-4302-4CB9-BE01-B5540523274A}"/>
            </c:ext>
          </c:extLst>
        </c:ser>
        <c:ser>
          <c:idx val="0"/>
          <c:order val="1"/>
          <c:tx>
            <c:strRef>
              <c:f>'BDJ-8 E&amp;G SCH142 Amort Rates'!$A$15</c:f>
              <c:strCache>
                <c:ptCount val="1"/>
                <c:pt idx="0">
                  <c:v>SCH 7 - TOTAL</c:v>
                </c:pt>
              </c:strCache>
            </c:strRef>
          </c:tx>
          <c:spPr>
            <a:ln w="28575" cap="rnd">
              <a:solidFill>
                <a:schemeClr val="accent1"/>
              </a:solidFill>
              <a:round/>
            </a:ln>
            <a:effectLst/>
          </c:spPr>
          <c:marker>
            <c:symbol val="none"/>
          </c:marker>
          <c:val>
            <c:numRef>
              <c:f>'BDJ-8 E&amp;G SCH142 Amort Rates'!$B$15:$H$15</c:f>
              <c:numCache>
                <c:formatCode>_("$"* #,##0.000000_);_("$"* \(#,##0.000000\);_("$"* "-"??_);_(@_)</c:formatCode>
                <c:ptCount val="7"/>
                <c:pt idx="0">
                  <c:v>-1.237E-3</c:v>
                </c:pt>
                <c:pt idx="1">
                  <c:v>6.2100000000000002E-4</c:v>
                </c:pt>
                <c:pt idx="2">
                  <c:v>7.3999999999999999E-4</c:v>
                </c:pt>
                <c:pt idx="3">
                  <c:v>1.054E-3</c:v>
                </c:pt>
                <c:pt idx="4">
                  <c:v>3.1400000000000004E-4</c:v>
                </c:pt>
                <c:pt idx="5">
                  <c:v>-1.0299999999999998E-4</c:v>
                </c:pt>
                <c:pt idx="6">
                  <c:v>-2.1249999999999997E-3</c:v>
                </c:pt>
              </c:numCache>
            </c:numRef>
          </c:val>
          <c:smooth val="0"/>
          <c:extLst>
            <c:ext xmlns:c16="http://schemas.microsoft.com/office/drawing/2014/chart" uri="{C3380CC4-5D6E-409C-BE32-E72D297353CC}">
              <c16:uniqueId val="{00000001-4302-4CB9-BE01-B5540523274A}"/>
            </c:ext>
          </c:extLst>
        </c:ser>
        <c:ser>
          <c:idx val="1"/>
          <c:order val="2"/>
          <c:tx>
            <c:strRef>
              <c:f>'BDJ-8 E&amp;G SCH142 Amort Rates'!$A$21</c:f>
              <c:strCache>
                <c:ptCount val="1"/>
                <c:pt idx="0">
                  <c:v>SCH 8 &amp; 24 - TOTAL</c:v>
                </c:pt>
              </c:strCache>
            </c:strRef>
          </c:tx>
          <c:spPr>
            <a:ln w="28575" cap="rnd">
              <a:solidFill>
                <a:schemeClr val="accent2"/>
              </a:solidFill>
              <a:round/>
            </a:ln>
            <a:effectLst/>
          </c:spPr>
          <c:marker>
            <c:symbol val="none"/>
          </c:marker>
          <c:val>
            <c:numRef>
              <c:f>'BDJ-8 E&amp;G SCH142 Amort Rates'!$B$21:$H$21</c:f>
              <c:numCache>
                <c:formatCode>_("$"* #,##0.000000_);_("$"* \(#,##0.000000\);_("$"* "-"??_);_(@_)</c:formatCode>
                <c:ptCount val="7"/>
                <c:pt idx="0">
                  <c:v>1.2509999999999999E-3</c:v>
                </c:pt>
                <c:pt idx="1">
                  <c:v>2.8170000000000001E-3</c:v>
                </c:pt>
                <c:pt idx="2">
                  <c:v>2.5969999999999999E-3</c:v>
                </c:pt>
                <c:pt idx="3">
                  <c:v>3.7980000000000002E-3</c:v>
                </c:pt>
                <c:pt idx="4">
                  <c:v>1.201E-3</c:v>
                </c:pt>
                <c:pt idx="5">
                  <c:v>4.4809999999999997E-3</c:v>
                </c:pt>
                <c:pt idx="6">
                  <c:v>3.7500000000000003E-3</c:v>
                </c:pt>
              </c:numCache>
            </c:numRef>
          </c:val>
          <c:smooth val="0"/>
          <c:extLst>
            <c:ext xmlns:c16="http://schemas.microsoft.com/office/drawing/2014/chart" uri="{C3380CC4-5D6E-409C-BE32-E72D297353CC}">
              <c16:uniqueId val="{00000002-4302-4CB9-BE01-B5540523274A}"/>
            </c:ext>
          </c:extLst>
        </c:ser>
        <c:ser>
          <c:idx val="2"/>
          <c:order val="3"/>
          <c:tx>
            <c:strRef>
              <c:f>'BDJ-8 E&amp;G SCH142 Amort Rates'!$A$27</c:f>
              <c:strCache>
                <c:ptCount val="1"/>
                <c:pt idx="0">
                  <c:v>SCH 7A, 11, 25, 29, 35 &amp; 43 - TOTAL</c:v>
                </c:pt>
              </c:strCache>
            </c:strRef>
          </c:tx>
          <c:spPr>
            <a:ln w="28575" cap="rnd">
              <a:solidFill>
                <a:schemeClr val="accent3"/>
              </a:solidFill>
              <a:round/>
            </a:ln>
            <a:effectLst/>
          </c:spPr>
          <c:marker>
            <c:symbol val="none"/>
          </c:marker>
          <c:val>
            <c:numRef>
              <c:f>'BDJ-8 E&amp;G SCH142 Amort Rates'!$B$27:$H$27</c:f>
              <c:numCache>
                <c:formatCode>_("$"* #,##0.000000_);_("$"* \(#,##0.000000\);_("$"* "-"??_);_(@_)</c:formatCode>
                <c:ptCount val="7"/>
                <c:pt idx="0">
                  <c:v>1.408E-3</c:v>
                </c:pt>
                <c:pt idx="1">
                  <c:v>-6.5700000000000003E-4</c:v>
                </c:pt>
                <c:pt idx="2">
                  <c:v>-1.2100000000000001E-4</c:v>
                </c:pt>
                <c:pt idx="3">
                  <c:v>-1.8200000000000003E-4</c:v>
                </c:pt>
                <c:pt idx="4">
                  <c:v>-6.1000000000000019E-5</c:v>
                </c:pt>
                <c:pt idx="5">
                  <c:v>2.895E-3</c:v>
                </c:pt>
                <c:pt idx="6">
                  <c:v>5.79E-3</c:v>
                </c:pt>
              </c:numCache>
            </c:numRef>
          </c:val>
          <c:smooth val="0"/>
          <c:extLst>
            <c:ext xmlns:c16="http://schemas.microsoft.com/office/drawing/2014/chart" uri="{C3380CC4-5D6E-409C-BE32-E72D297353CC}">
              <c16:uniqueId val="{00000003-4302-4CB9-BE01-B5540523274A}"/>
            </c:ext>
          </c:extLst>
        </c:ser>
        <c:ser>
          <c:idx val="4"/>
          <c:order val="4"/>
          <c:tx>
            <c:strRef>
              <c:f>'BDJ-8 E&amp;G SCH142 Amort Rates'!$A$33</c:f>
              <c:strCache>
                <c:ptCount val="1"/>
                <c:pt idx="0">
                  <c:v>SCH 40 - TOTAL</c:v>
                </c:pt>
              </c:strCache>
            </c:strRef>
          </c:tx>
          <c:spPr>
            <a:ln w="28575" cap="rnd">
              <a:solidFill>
                <a:schemeClr val="accent5"/>
              </a:solidFill>
              <a:round/>
            </a:ln>
            <a:effectLst/>
          </c:spPr>
          <c:marker>
            <c:symbol val="none"/>
          </c:marker>
          <c:val>
            <c:numRef>
              <c:f>'BDJ-8 E&amp;G SCH142 Amort Rates'!$B$33:$H$33</c:f>
              <c:numCache>
                <c:formatCode>_("$"* #,##0.000000_);_("$"* \(#,##0.000000\);_("$"* "-"??_);_(@_)</c:formatCode>
                <c:ptCount val="7"/>
                <c:pt idx="0">
                  <c:v>1.7980000000000001E-3</c:v>
                </c:pt>
                <c:pt idx="1">
                  <c:v>4.182E-3</c:v>
                </c:pt>
                <c:pt idx="2">
                  <c:v>2.101E-3</c:v>
                </c:pt>
                <c:pt idx="3">
                  <c:v>2.101E-3</c:v>
                </c:pt>
                <c:pt idx="4">
                  <c:v>0</c:v>
                </c:pt>
                <c:pt idx="5">
                  <c:v>0</c:v>
                </c:pt>
                <c:pt idx="6">
                  <c:v>0</c:v>
                </c:pt>
              </c:numCache>
            </c:numRef>
          </c:val>
          <c:smooth val="0"/>
          <c:extLst>
            <c:ext xmlns:c16="http://schemas.microsoft.com/office/drawing/2014/chart" uri="{C3380CC4-5D6E-409C-BE32-E72D297353CC}">
              <c16:uniqueId val="{00000004-4302-4CB9-BE01-B5540523274A}"/>
            </c:ext>
          </c:extLst>
        </c:ser>
        <c:ser>
          <c:idx val="5"/>
          <c:order val="5"/>
          <c:tx>
            <c:strRef>
              <c:f>'BDJ-8 E&amp;G SCH142 Amort Rates'!$A$39</c:f>
              <c:strCache>
                <c:ptCount val="1"/>
                <c:pt idx="0">
                  <c:v>SCH SC - TOTAL</c:v>
                </c:pt>
              </c:strCache>
            </c:strRef>
          </c:tx>
          <c:spPr>
            <a:ln w="28575" cap="rnd">
              <a:solidFill>
                <a:schemeClr val="accent6"/>
              </a:solidFill>
              <a:round/>
            </a:ln>
            <a:effectLst/>
          </c:spPr>
          <c:marker>
            <c:symbol val="none"/>
          </c:marker>
          <c:val>
            <c:numRef>
              <c:f>'BDJ-8 E&amp;G SCH142 Amort Rates'!$B$39:$H$39</c:f>
              <c:numCache>
                <c:formatCode>_("$"* #,##0.000000_);_("$"* \(#,##0.000000\);_("$"* "-"??_);_(@_)</c:formatCode>
                <c:ptCount val="7"/>
                <c:pt idx="0">
                  <c:v>1.7980000000000001E-3</c:v>
                </c:pt>
                <c:pt idx="1">
                  <c:v>4.182E-3</c:v>
                </c:pt>
                <c:pt idx="2">
                  <c:v>5.1610000000000007E-3</c:v>
                </c:pt>
                <c:pt idx="3">
                  <c:v>7.7380000000000001E-3</c:v>
                </c:pt>
                <c:pt idx="4">
                  <c:v>2.5769999999999999E-3</c:v>
                </c:pt>
                <c:pt idx="5">
                  <c:v>3.2049999999999999E-3</c:v>
                </c:pt>
                <c:pt idx="6">
                  <c:v>6.4089999999999998E-3</c:v>
                </c:pt>
              </c:numCache>
            </c:numRef>
          </c:val>
          <c:smooth val="0"/>
          <c:extLst>
            <c:ext xmlns:c16="http://schemas.microsoft.com/office/drawing/2014/chart" uri="{C3380CC4-5D6E-409C-BE32-E72D297353CC}">
              <c16:uniqueId val="{00000005-4302-4CB9-BE01-B5540523274A}"/>
            </c:ext>
          </c:extLst>
        </c:ser>
        <c:ser>
          <c:idx val="6"/>
          <c:order val="6"/>
          <c:tx>
            <c:strRef>
              <c:f>'BDJ-8 E&amp;G SCH142 Amort Rates'!$A$45</c:f>
              <c:strCache>
                <c:ptCount val="1"/>
                <c:pt idx="0">
                  <c:v>SCH 12 &amp; 26 - TOTAL</c:v>
                </c:pt>
              </c:strCache>
            </c:strRef>
          </c:tx>
          <c:spPr>
            <a:ln w="28575" cap="rnd">
              <a:solidFill>
                <a:schemeClr val="accent1">
                  <a:lumMod val="60000"/>
                </a:schemeClr>
              </a:solidFill>
              <a:round/>
            </a:ln>
            <a:effectLst/>
          </c:spPr>
          <c:marker>
            <c:symbol val="none"/>
          </c:marker>
          <c:val>
            <c:numRef>
              <c:f>'BDJ-8 E&amp;G SCH142 Amort Rates'!$B$45:$H$45</c:f>
              <c:numCache>
                <c:formatCode>_("$"* #,##0.000000_);_("$"* \(#,##0.000000\);_("$"* "-"??_);_(@_)</c:formatCode>
                <c:ptCount val="7"/>
                <c:pt idx="0">
                  <c:v>8.5000000000000006E-5</c:v>
                </c:pt>
                <c:pt idx="1">
                  <c:v>-1.27E-4</c:v>
                </c:pt>
                <c:pt idx="2">
                  <c:v>1.3799999999999999E-4</c:v>
                </c:pt>
                <c:pt idx="3">
                  <c:v>1.94E-4</c:v>
                </c:pt>
                <c:pt idx="4">
                  <c:v>5.5999999999999999E-5</c:v>
                </c:pt>
                <c:pt idx="5">
                  <c:v>1.614E-3</c:v>
                </c:pt>
                <c:pt idx="6">
                  <c:v>2.8540000000000002E-3</c:v>
                </c:pt>
              </c:numCache>
            </c:numRef>
          </c:val>
          <c:smooth val="0"/>
          <c:extLst>
            <c:ext xmlns:c16="http://schemas.microsoft.com/office/drawing/2014/chart" uri="{C3380CC4-5D6E-409C-BE32-E72D297353CC}">
              <c16:uniqueId val="{00000006-4302-4CB9-BE01-B5540523274A}"/>
            </c:ext>
          </c:extLst>
        </c:ser>
        <c:ser>
          <c:idx val="7"/>
          <c:order val="7"/>
          <c:tx>
            <c:strRef>
              <c:f>'BDJ-8 E&amp;G SCH142 Amort Rates'!$A$51</c:f>
              <c:strCache>
                <c:ptCount val="1"/>
                <c:pt idx="0">
                  <c:v>SCH 10 &amp; 31 - TOTAL</c:v>
                </c:pt>
              </c:strCache>
            </c:strRef>
          </c:tx>
          <c:spPr>
            <a:ln w="28575" cap="rnd">
              <a:solidFill>
                <a:schemeClr val="accent2">
                  <a:lumMod val="60000"/>
                </a:schemeClr>
              </a:solidFill>
              <a:round/>
            </a:ln>
            <a:effectLst/>
          </c:spPr>
          <c:marker>
            <c:symbol val="none"/>
          </c:marker>
          <c:val>
            <c:numRef>
              <c:f>'BDJ-8 E&amp;G SCH142 Amort Rates'!$B$51:$H$51</c:f>
              <c:numCache>
                <c:formatCode>_("$"* #,##0.000000_);_("$"* \(#,##0.000000\);_("$"* "-"??_);_(@_)</c:formatCode>
                <c:ptCount val="7"/>
                <c:pt idx="0">
                  <c:v>-5.5999999999999999E-5</c:v>
                </c:pt>
                <c:pt idx="1">
                  <c:v>-2.5399999999999999E-4</c:v>
                </c:pt>
                <c:pt idx="2">
                  <c:v>8.2200000000000003E-4</c:v>
                </c:pt>
                <c:pt idx="3">
                  <c:v>1.168E-3</c:v>
                </c:pt>
                <c:pt idx="4">
                  <c:v>3.4600000000000001E-4</c:v>
                </c:pt>
                <c:pt idx="5">
                  <c:v>2.0750000000000005E-3</c:v>
                </c:pt>
                <c:pt idx="6">
                  <c:v>2.8479999999999998E-3</c:v>
                </c:pt>
              </c:numCache>
            </c:numRef>
          </c:val>
          <c:smooth val="0"/>
          <c:extLst>
            <c:ext xmlns:c16="http://schemas.microsoft.com/office/drawing/2014/chart" uri="{C3380CC4-5D6E-409C-BE32-E72D297353CC}">
              <c16:uniqueId val="{00000007-4302-4CB9-BE01-B5540523274A}"/>
            </c:ext>
          </c:extLst>
        </c:ser>
        <c:ser>
          <c:idx val="8"/>
          <c:order val="8"/>
          <c:tx>
            <c:strRef>
              <c:f>'BDJ-8 E&amp;G SCH142 Amort Rates'!$A$57</c:f>
              <c:strCache>
                <c:ptCount val="1"/>
                <c:pt idx="0">
                  <c:v>SCH 46 &amp; 49 - TOTAL</c:v>
                </c:pt>
              </c:strCache>
            </c:strRef>
          </c:tx>
          <c:spPr>
            <a:ln w="28575" cap="rnd">
              <a:solidFill>
                <a:schemeClr val="accent3">
                  <a:lumMod val="60000"/>
                </a:schemeClr>
              </a:solidFill>
              <a:round/>
            </a:ln>
            <a:effectLst/>
          </c:spPr>
          <c:marker>
            <c:symbol val="none"/>
          </c:marker>
          <c:val>
            <c:numRef>
              <c:f>'BDJ-8 E&amp;G SCH142 Amort Rates'!$B$57:$H$57</c:f>
              <c:numCache>
                <c:formatCode>_("$"* #,##0.000000_);_("$"* \(#,##0.000000\);_("$"* "-"??_);_(@_)</c:formatCode>
                <c:ptCount val="7"/>
                <c:pt idx="0">
                  <c:v>1.323E-3</c:v>
                </c:pt>
                <c:pt idx="1">
                  <c:v>1.84E-4</c:v>
                </c:pt>
                <c:pt idx="2">
                  <c:v>0</c:v>
                </c:pt>
                <c:pt idx="3">
                  <c:v>0</c:v>
                </c:pt>
                <c:pt idx="4">
                  <c:v>0</c:v>
                </c:pt>
                <c:pt idx="5">
                  <c:v>0</c:v>
                </c:pt>
                <c:pt idx="6">
                  <c:v>0</c:v>
                </c:pt>
              </c:numCache>
            </c:numRef>
          </c:val>
          <c:smooth val="0"/>
          <c:extLst>
            <c:ext xmlns:c16="http://schemas.microsoft.com/office/drawing/2014/chart" uri="{C3380CC4-5D6E-409C-BE32-E72D297353CC}">
              <c16:uniqueId val="{00000008-4302-4CB9-BE01-B5540523274A}"/>
            </c:ext>
          </c:extLst>
        </c:ser>
        <c:dLbls>
          <c:showLegendKey val="0"/>
          <c:showVal val="0"/>
          <c:showCatName val="0"/>
          <c:showSerName val="0"/>
          <c:showPercent val="0"/>
          <c:showBubbleSize val="0"/>
        </c:dLbls>
        <c:smooth val="0"/>
        <c:axId val="1068854792"/>
        <c:axId val="1068854464"/>
      </c:lineChart>
      <c:catAx>
        <c:axId val="1068854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854464"/>
        <c:crosses val="autoZero"/>
        <c:auto val="1"/>
        <c:lblAlgn val="ctr"/>
        <c:lblOffset val="100"/>
        <c:noMultiLvlLbl val="0"/>
      </c:catAx>
      <c:valAx>
        <c:axId val="106885446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0000_);_(&quot;$&quot;* \(#,##0.000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854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Gas Decoupling SCH 142 Rate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0"/>
          <c:tx>
            <c:strRef>
              <c:f>'BDJ-8 E&amp;G SCH142 Amort Rates'!$A$65</c:f>
              <c:strCache>
                <c:ptCount val="1"/>
                <c:pt idx="0">
                  <c:v>TOTAL Gas SCH142 per Therm</c:v>
                </c:pt>
              </c:strCache>
            </c:strRef>
          </c:tx>
          <c:spPr>
            <a:ln w="28575" cap="rnd">
              <a:solidFill>
                <a:srgbClr val="7030A0"/>
              </a:solidFill>
              <a:prstDash val="sysDash"/>
              <a:round/>
            </a:ln>
            <a:effectLst/>
          </c:spPr>
          <c:marker>
            <c:symbol val="none"/>
          </c:marker>
          <c:cat>
            <c:strRef>
              <c:f>'BDJ-8 E&amp;G SCH142 Amort Rates'!$B$6:$H$6</c:f>
              <c:strCache>
                <c:ptCount val="7"/>
                <c:pt idx="0">
                  <c:v>2018 Filing</c:v>
                </c:pt>
                <c:pt idx="1">
                  <c:v>2019 Filing</c:v>
                </c:pt>
                <c:pt idx="2">
                  <c:v>2020 Filing</c:v>
                </c:pt>
                <c:pt idx="3">
                  <c:v>2019 GRC Filing</c:v>
                </c:pt>
                <c:pt idx="4">
                  <c:v>2019 GRC Correction Filing</c:v>
                </c:pt>
                <c:pt idx="5">
                  <c:v>2021 Filing</c:v>
                </c:pt>
                <c:pt idx="6">
                  <c:v>2022 Filing ***</c:v>
                </c:pt>
              </c:strCache>
            </c:strRef>
          </c:cat>
          <c:val>
            <c:numRef>
              <c:f>'BDJ-8 E&amp;G SCH142 Amort Rates'!$B$65:$H$65</c:f>
              <c:numCache>
                <c:formatCode>_("$"* #,##0.000000_);_("$"* \(#,##0.000000\);_("$"* "-"??_);_(@_)</c:formatCode>
                <c:ptCount val="7"/>
                <c:pt idx="0">
                  <c:v>0.10811</c:v>
                </c:pt>
                <c:pt idx="1">
                  <c:v>8.1400000000000014E-3</c:v>
                </c:pt>
                <c:pt idx="2">
                  <c:v>-7.8900000000000012E-3</c:v>
                </c:pt>
                <c:pt idx="3">
                  <c:v>-7.8900000000000012E-3</c:v>
                </c:pt>
                <c:pt idx="4">
                  <c:v>-7.8900000000000012E-3</c:v>
                </c:pt>
                <c:pt idx="5">
                  <c:v>3.5630000000000002E-2</c:v>
                </c:pt>
                <c:pt idx="6">
                  <c:v>7.3399999999999993E-3</c:v>
                </c:pt>
              </c:numCache>
            </c:numRef>
          </c:val>
          <c:smooth val="0"/>
          <c:extLst>
            <c:ext xmlns:c16="http://schemas.microsoft.com/office/drawing/2014/chart" uri="{C3380CC4-5D6E-409C-BE32-E72D297353CC}">
              <c16:uniqueId val="{00000000-9FF5-47CC-9703-67435A542DB5}"/>
            </c:ext>
          </c:extLst>
        </c:ser>
        <c:ser>
          <c:idx val="0"/>
          <c:order val="1"/>
          <c:tx>
            <c:strRef>
              <c:f>'BDJ-8 E&amp;G SCH142 Amort Rates'!$A$62</c:f>
              <c:strCache>
                <c:ptCount val="1"/>
                <c:pt idx="0">
                  <c:v>SCH 23 &amp; 53</c:v>
                </c:pt>
              </c:strCache>
            </c:strRef>
          </c:tx>
          <c:spPr>
            <a:ln w="28575" cap="rnd">
              <a:solidFill>
                <a:schemeClr val="accent1"/>
              </a:solidFill>
              <a:round/>
            </a:ln>
            <a:effectLst/>
          </c:spPr>
          <c:marker>
            <c:symbol val="none"/>
          </c:marker>
          <c:val>
            <c:numRef>
              <c:f>'BDJ-8 E&amp;G SCH142 Amort Rates'!$B$62:$H$62</c:f>
              <c:numCache>
                <c:formatCode>_("$"* #,##0.000000_);_("$"* \(#,##0.000000\);_("$"* "-"??_);_(@_)</c:formatCode>
                <c:ptCount val="7"/>
                <c:pt idx="0">
                  <c:v>8.1549999999999997E-2</c:v>
                </c:pt>
                <c:pt idx="1">
                  <c:v>1.9550000000000001E-2</c:v>
                </c:pt>
                <c:pt idx="2">
                  <c:v>1.2319999999999999E-2</c:v>
                </c:pt>
                <c:pt idx="3">
                  <c:v>1.2319999999999999E-2</c:v>
                </c:pt>
                <c:pt idx="4">
                  <c:v>1.2319999999999999E-2</c:v>
                </c:pt>
                <c:pt idx="5">
                  <c:v>2.2519999999999998E-2</c:v>
                </c:pt>
                <c:pt idx="6">
                  <c:v>8.6800000000000002E-3</c:v>
                </c:pt>
              </c:numCache>
            </c:numRef>
          </c:val>
          <c:smooth val="0"/>
          <c:extLst>
            <c:ext xmlns:c16="http://schemas.microsoft.com/office/drawing/2014/chart" uri="{C3380CC4-5D6E-409C-BE32-E72D297353CC}">
              <c16:uniqueId val="{00000001-9FF5-47CC-9703-67435A542DB5}"/>
            </c:ext>
          </c:extLst>
        </c:ser>
        <c:ser>
          <c:idx val="1"/>
          <c:order val="2"/>
          <c:tx>
            <c:strRef>
              <c:f>'BDJ-8 E&amp;G SCH142 Amort Rates'!$A$63</c:f>
              <c:strCache>
                <c:ptCount val="1"/>
                <c:pt idx="0">
                  <c:v>SCH 31 &amp; 31T</c:v>
                </c:pt>
              </c:strCache>
            </c:strRef>
          </c:tx>
          <c:spPr>
            <a:ln w="28575" cap="rnd">
              <a:solidFill>
                <a:schemeClr val="accent2"/>
              </a:solidFill>
              <a:round/>
            </a:ln>
            <a:effectLst/>
          </c:spPr>
          <c:marker>
            <c:symbol val="none"/>
          </c:marker>
          <c:val>
            <c:numRef>
              <c:f>'BDJ-8 E&amp;G SCH142 Amort Rates'!$B$63:$H$63</c:f>
              <c:numCache>
                <c:formatCode>_("$"* #,##0.000000_);_("$"* \(#,##0.000000\);_("$"* "-"??_);_(@_)</c:formatCode>
                <c:ptCount val="7"/>
                <c:pt idx="0">
                  <c:v>7.26E-3</c:v>
                </c:pt>
                <c:pt idx="1">
                  <c:v>-1.04E-2</c:v>
                </c:pt>
                <c:pt idx="2">
                  <c:v>-7.3899999999999999E-3</c:v>
                </c:pt>
                <c:pt idx="3">
                  <c:v>-7.3899999999999999E-3</c:v>
                </c:pt>
                <c:pt idx="4">
                  <c:v>-7.3899999999999999E-3</c:v>
                </c:pt>
                <c:pt idx="5">
                  <c:v>3.2280000000000003E-2</c:v>
                </c:pt>
                <c:pt idx="6">
                  <c:v>1.5570000000000001E-2</c:v>
                </c:pt>
              </c:numCache>
            </c:numRef>
          </c:val>
          <c:smooth val="0"/>
          <c:extLst>
            <c:ext xmlns:c16="http://schemas.microsoft.com/office/drawing/2014/chart" uri="{C3380CC4-5D6E-409C-BE32-E72D297353CC}">
              <c16:uniqueId val="{00000002-9FF5-47CC-9703-67435A542DB5}"/>
            </c:ext>
          </c:extLst>
        </c:ser>
        <c:ser>
          <c:idx val="2"/>
          <c:order val="3"/>
          <c:tx>
            <c:strRef>
              <c:f>'BDJ-8 E&amp;G SCH142 Amort Rates'!$A$64</c:f>
              <c:strCache>
                <c:ptCount val="1"/>
                <c:pt idx="0">
                  <c:v>SCH 41, 41T, 86 &amp; 86T</c:v>
                </c:pt>
              </c:strCache>
            </c:strRef>
          </c:tx>
          <c:spPr>
            <a:ln w="28575" cap="rnd">
              <a:solidFill>
                <a:schemeClr val="accent3"/>
              </a:solidFill>
              <a:round/>
            </a:ln>
            <a:effectLst/>
          </c:spPr>
          <c:marker>
            <c:symbol val="none"/>
          </c:marker>
          <c:val>
            <c:numRef>
              <c:f>'BDJ-8 E&amp;G SCH142 Amort Rates'!$B$64:$H$64</c:f>
              <c:numCache>
                <c:formatCode>_("$"* #,##0.000000_);_("$"* \(#,##0.000000\);_("$"* "-"??_);_(@_)</c:formatCode>
                <c:ptCount val="7"/>
                <c:pt idx="0">
                  <c:v>1.9300000000000001E-2</c:v>
                </c:pt>
                <c:pt idx="1">
                  <c:v>-1.01E-3</c:v>
                </c:pt>
                <c:pt idx="2">
                  <c:v>-1.282E-2</c:v>
                </c:pt>
                <c:pt idx="3">
                  <c:v>-1.282E-2</c:v>
                </c:pt>
                <c:pt idx="4">
                  <c:v>-1.282E-2</c:v>
                </c:pt>
                <c:pt idx="5">
                  <c:v>-1.917E-2</c:v>
                </c:pt>
                <c:pt idx="6">
                  <c:v>-1.6910000000000001E-2</c:v>
                </c:pt>
              </c:numCache>
            </c:numRef>
          </c:val>
          <c:smooth val="0"/>
          <c:extLst>
            <c:ext xmlns:c16="http://schemas.microsoft.com/office/drawing/2014/chart" uri="{C3380CC4-5D6E-409C-BE32-E72D297353CC}">
              <c16:uniqueId val="{00000003-9FF5-47CC-9703-67435A542DB5}"/>
            </c:ext>
          </c:extLst>
        </c:ser>
        <c:dLbls>
          <c:showLegendKey val="0"/>
          <c:showVal val="0"/>
          <c:showCatName val="0"/>
          <c:showSerName val="0"/>
          <c:showPercent val="0"/>
          <c:showBubbleSize val="0"/>
        </c:dLbls>
        <c:smooth val="0"/>
        <c:axId val="1068854792"/>
        <c:axId val="1068854464"/>
      </c:lineChart>
      <c:catAx>
        <c:axId val="1068854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854464"/>
        <c:crosses val="autoZero"/>
        <c:auto val="1"/>
        <c:lblAlgn val="ctr"/>
        <c:lblOffset val="100"/>
        <c:noMultiLvlLbl val="0"/>
      </c:catAx>
      <c:valAx>
        <c:axId val="106885446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0000_);_(&quot;$&quot;* \(#,##0.000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854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Decoupling Rate Impacts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'BDJ-8 E SCH142 Rev Rate Impact'!$B$42</c:f>
              <c:strCache>
                <c:ptCount val="1"/>
                <c:pt idx="0">
                  <c:v>Schedules 7</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Impact'!$C$42:$E$42</c:f>
              <c:numCache>
                <c:formatCode>_("$"* #,##0_);_("$"* \(#,##0\);_("$"* "-"_);_(@_)</c:formatCode>
                <c:ptCount val="3"/>
                <c:pt idx="0">
                  <c:v>20137000</c:v>
                </c:pt>
                <c:pt idx="1">
                  <c:v>1284000</c:v>
                </c:pt>
                <c:pt idx="2">
                  <c:v>-4519000</c:v>
                </c:pt>
              </c:numCache>
            </c:numRef>
          </c:val>
          <c:smooth val="0"/>
          <c:extLst>
            <c:ext xmlns:c16="http://schemas.microsoft.com/office/drawing/2014/chart" uri="{C3380CC4-5D6E-409C-BE32-E72D297353CC}">
              <c16:uniqueId val="{00000000-57FB-4C04-B508-A68B06FEE183}"/>
            </c:ext>
          </c:extLst>
        </c:ser>
        <c:ser>
          <c:idx val="1"/>
          <c:order val="1"/>
          <c:tx>
            <c:strRef>
              <c:f>'BDJ-8 E SCH142 Rev Rate Impact'!$B$43</c:f>
              <c:strCache>
                <c:ptCount val="1"/>
                <c:pt idx="0">
                  <c:v>Schedules 8 &amp; 24</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Impact'!$C$43:$E$43</c:f>
              <c:numCache>
                <c:formatCode>_("$"* #,##0_);_("$"* \(#,##0\);_("$"* "-"_);_(@_)</c:formatCode>
                <c:ptCount val="3"/>
                <c:pt idx="0">
                  <c:v>4882000</c:v>
                </c:pt>
                <c:pt idx="1">
                  <c:v>-628000</c:v>
                </c:pt>
                <c:pt idx="2">
                  <c:v>8777000</c:v>
                </c:pt>
              </c:numCache>
            </c:numRef>
          </c:val>
          <c:smooth val="0"/>
          <c:extLst>
            <c:ext xmlns:c16="http://schemas.microsoft.com/office/drawing/2014/chart" uri="{C3380CC4-5D6E-409C-BE32-E72D297353CC}">
              <c16:uniqueId val="{00000001-57FB-4C04-B508-A68B06FEE183}"/>
            </c:ext>
          </c:extLst>
        </c:ser>
        <c:ser>
          <c:idx val="2"/>
          <c:order val="2"/>
          <c:tx>
            <c:strRef>
              <c:f>'BDJ-8 E SCH142 Rev Rate Impact'!$B$44</c:f>
              <c:strCache>
                <c:ptCount val="1"/>
                <c:pt idx="0">
                  <c:v>Schedules 7A, 11, 25, 29, 35 &amp; 43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Impact'!$C$44:$E$44</c:f>
              <c:numCache>
                <c:formatCode>_("$"* #,##0_);_("$"* \(#,##0\);_("$"* "-"_);_(@_)</c:formatCode>
                <c:ptCount val="3"/>
                <c:pt idx="0">
                  <c:v>-7087000</c:v>
                </c:pt>
                <c:pt idx="1">
                  <c:v>1695000</c:v>
                </c:pt>
                <c:pt idx="2">
                  <c:v>8780000</c:v>
                </c:pt>
              </c:numCache>
            </c:numRef>
          </c:val>
          <c:smooth val="0"/>
          <c:extLst>
            <c:ext xmlns:c16="http://schemas.microsoft.com/office/drawing/2014/chart" uri="{C3380CC4-5D6E-409C-BE32-E72D297353CC}">
              <c16:uniqueId val="{00000002-57FB-4C04-B508-A68B06FEE183}"/>
            </c:ext>
          </c:extLst>
        </c:ser>
        <c:ser>
          <c:idx val="3"/>
          <c:order val="3"/>
          <c:tx>
            <c:strRef>
              <c:f>'BDJ-8 E SCH142 Rev Rate Impact'!$B$45</c:f>
              <c:strCache>
                <c:ptCount val="1"/>
                <c:pt idx="0">
                  <c:v>Schedules 40/SC</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Impact'!$C$45:$E$45</c:f>
              <c:numCache>
                <c:formatCode>_("$"* #,##0_);_("$"* \(#,##0\);_("$"* "-"_);_(@_)</c:formatCode>
                <c:ptCount val="3"/>
                <c:pt idx="0">
                  <c:v>1398000</c:v>
                </c:pt>
                <c:pt idx="1">
                  <c:v>201000</c:v>
                </c:pt>
                <c:pt idx="2">
                  <c:v>302000</c:v>
                </c:pt>
              </c:numCache>
            </c:numRef>
          </c:val>
          <c:smooth val="0"/>
          <c:extLst>
            <c:ext xmlns:c16="http://schemas.microsoft.com/office/drawing/2014/chart" uri="{C3380CC4-5D6E-409C-BE32-E72D297353CC}">
              <c16:uniqueId val="{00000003-57FB-4C04-B508-A68B06FEE183}"/>
            </c:ext>
          </c:extLst>
        </c:ser>
        <c:ser>
          <c:idx val="4"/>
          <c:order val="4"/>
          <c:tx>
            <c:strRef>
              <c:f>'BDJ-8 E SCH142 Rev Rate Impact'!$B$46</c:f>
              <c:strCache>
                <c:ptCount val="1"/>
                <c:pt idx="0">
                  <c:v>Schedules 12 &amp; 26</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Impact'!$C$46:$E$46</c:f>
              <c:numCache>
                <c:formatCode>_("$"* #,##0_);_("$"* \(#,##0\);_("$"* "-"_);_(@_)</c:formatCode>
                <c:ptCount val="3"/>
                <c:pt idx="0">
                  <c:v>1484000</c:v>
                </c:pt>
                <c:pt idx="1">
                  <c:v>-138000</c:v>
                </c:pt>
                <c:pt idx="2">
                  <c:v>4570000</c:v>
                </c:pt>
              </c:numCache>
            </c:numRef>
          </c:val>
          <c:smooth val="0"/>
          <c:extLst>
            <c:ext xmlns:c16="http://schemas.microsoft.com/office/drawing/2014/chart" uri="{C3380CC4-5D6E-409C-BE32-E72D297353CC}">
              <c16:uniqueId val="{00000004-57FB-4C04-B508-A68B06FEE183}"/>
            </c:ext>
          </c:extLst>
        </c:ser>
        <c:ser>
          <c:idx val="5"/>
          <c:order val="5"/>
          <c:tx>
            <c:strRef>
              <c:f>'BDJ-8 E SCH142 Rev Rate Impact'!$B$47</c:f>
              <c:strCache>
                <c:ptCount val="1"/>
                <c:pt idx="0">
                  <c:v>Schedules 10 &amp; 31</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Impact'!$C$47:$E$47</c:f>
              <c:numCache>
                <c:formatCode>_("$"* #,##0_);_("$"* \(#,##0\);_("$"* "-"_);_(@_)</c:formatCode>
                <c:ptCount val="3"/>
                <c:pt idx="0">
                  <c:v>531000</c:v>
                </c:pt>
                <c:pt idx="1">
                  <c:v>2139000</c:v>
                </c:pt>
                <c:pt idx="2">
                  <c:v>3478000</c:v>
                </c:pt>
              </c:numCache>
            </c:numRef>
          </c:val>
          <c:smooth val="0"/>
          <c:extLst>
            <c:ext xmlns:c16="http://schemas.microsoft.com/office/drawing/2014/chart" uri="{C3380CC4-5D6E-409C-BE32-E72D297353CC}">
              <c16:uniqueId val="{00000005-57FB-4C04-B508-A68B06FEE183}"/>
            </c:ext>
          </c:extLst>
        </c:ser>
        <c:ser>
          <c:idx val="6"/>
          <c:order val="6"/>
          <c:tx>
            <c:strRef>
              <c:f>'BDJ-8 E SCH142 Rev Rate Impact'!$B$48</c:f>
              <c:strCache>
                <c:ptCount val="1"/>
                <c:pt idx="0">
                  <c:v>Schedules 46 &amp; 49</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'BDJ-8 E SCH142 Rev Rate Impact'!$C$41:$E$41</c:f>
              <c:numCache>
                <c:formatCode>General</c:formatCode>
                <c:ptCount val="3"/>
                <c:pt idx="0">
                  <c:v>2018</c:v>
                </c:pt>
                <c:pt idx="1">
                  <c:v>2019</c:v>
                </c:pt>
                <c:pt idx="2">
                  <c:v>2020</c:v>
                </c:pt>
              </c:numCache>
            </c:numRef>
          </c:cat>
          <c:val>
            <c:numRef>
              <c:f>'BDJ-8 E SCH142 Rev Rate Impact'!$C$48:$E$48</c:f>
              <c:numCache>
                <c:formatCode>_("$"* #,##0_);_("$"* \(#,##0\);_("$"* "-"_);_(@_)</c:formatCode>
                <c:ptCount val="3"/>
                <c:pt idx="0">
                  <c:v>-777000</c:v>
                </c:pt>
                <c:pt idx="1">
                  <c:v>-115000</c:v>
                </c:pt>
                <c:pt idx="2">
                  <c:v>0</c:v>
                </c:pt>
              </c:numCache>
            </c:numRef>
          </c:val>
          <c:smooth val="0"/>
          <c:extLst>
            <c:ext xmlns:c16="http://schemas.microsoft.com/office/drawing/2014/chart" uri="{C3380CC4-5D6E-409C-BE32-E72D297353CC}">
              <c16:uniqueId val="{00000006-57FB-4C04-B508-A68B06FEE183}"/>
            </c:ext>
          </c:extLst>
        </c:ser>
        <c:dLbls>
          <c:showLegendKey val="0"/>
          <c:showVal val="0"/>
          <c:showCatName val="0"/>
          <c:showSerName val="0"/>
          <c:showPercent val="0"/>
          <c:showBubbleSize val="0"/>
        </c:dLbls>
        <c:marker val="1"/>
        <c:smooth val="0"/>
        <c:axId val="745973656"/>
        <c:axId val="823046000"/>
      </c:lineChart>
      <c:catAx>
        <c:axId val="745973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046000"/>
        <c:crosses val="autoZero"/>
        <c:auto val="1"/>
        <c:lblAlgn val="ctr"/>
        <c:lblOffset val="100"/>
        <c:noMultiLvlLbl val="0"/>
      </c:catAx>
      <c:valAx>
        <c:axId val="8230460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9736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a:t>
            </a:r>
            <a:r>
              <a:rPr lang="en-US" baseline="0"/>
              <a:t> Decoupling Rate Impacts</a:t>
            </a:r>
            <a:endParaRPr lang="en-US"/>
          </a:p>
        </c:rich>
      </c:tx>
      <c:layout>
        <c:manualLayout>
          <c:xMode val="edge"/>
          <c:yMode val="edge"/>
          <c:x val="0.34049690540006039"/>
          <c:y val="2.32220574194321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'BDJ-8 G SCH142 Rev Rate Impact'!$B$28</c:f>
              <c:strCache>
                <c:ptCount val="1"/>
                <c:pt idx="0">
                  <c:v>Schedules 23 &amp; 53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'BDJ-8 G SCH142 Rev Rate Impact'!$C$27:$E$27</c:f>
              <c:numCache>
                <c:formatCode>General</c:formatCode>
                <c:ptCount val="3"/>
                <c:pt idx="0">
                  <c:v>2018</c:v>
                </c:pt>
                <c:pt idx="1">
                  <c:v>2019</c:v>
                </c:pt>
                <c:pt idx="2">
                  <c:v>2020</c:v>
                </c:pt>
              </c:numCache>
            </c:numRef>
          </c:cat>
          <c:val>
            <c:numRef>
              <c:f>'BDJ-8 G SCH142 Rev Rate Impact'!$C$28:$E$28</c:f>
              <c:numCache>
                <c:formatCode>_("$"* #,##0_);_("$"* \(#,##0\);_("$"* "-"_);_(@_)</c:formatCode>
                <c:ptCount val="3"/>
                <c:pt idx="0">
                  <c:v>-39644297.049999997</c:v>
                </c:pt>
                <c:pt idx="1">
                  <c:v>-4439198.32</c:v>
                </c:pt>
                <c:pt idx="2">
                  <c:v>6389046.9100000001</c:v>
                </c:pt>
              </c:numCache>
            </c:numRef>
          </c:val>
          <c:smooth val="0"/>
          <c:extLst>
            <c:ext xmlns:c16="http://schemas.microsoft.com/office/drawing/2014/chart" uri="{C3380CC4-5D6E-409C-BE32-E72D297353CC}">
              <c16:uniqueId val="{00000000-EF76-4FC9-B998-839DAC78B3C3}"/>
            </c:ext>
          </c:extLst>
        </c:ser>
        <c:ser>
          <c:idx val="1"/>
          <c:order val="1"/>
          <c:tx>
            <c:strRef>
              <c:f>'BDJ-8 G SCH142 Rev Rate Impact'!$B$29</c:f>
              <c:strCache>
                <c:ptCount val="1"/>
                <c:pt idx="0">
                  <c:v>Schedules 31 &amp; 31T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'BDJ-8 G SCH142 Rev Rate Impact'!$C$27:$E$27</c:f>
              <c:numCache>
                <c:formatCode>General</c:formatCode>
                <c:ptCount val="3"/>
                <c:pt idx="0">
                  <c:v>2018</c:v>
                </c:pt>
                <c:pt idx="1">
                  <c:v>2019</c:v>
                </c:pt>
                <c:pt idx="2">
                  <c:v>2020</c:v>
                </c:pt>
              </c:numCache>
            </c:numRef>
          </c:cat>
          <c:val>
            <c:numRef>
              <c:f>'BDJ-8 G SCH142 Rev Rate Impact'!$C$29:$E$29</c:f>
              <c:numCache>
                <c:formatCode>_("$"* #,##0_);_("$"* \(#,##0\);_("$"* "-"_);_(@_)</c:formatCode>
                <c:ptCount val="3"/>
                <c:pt idx="0">
                  <c:v>-4212611.3000000007</c:v>
                </c:pt>
                <c:pt idx="1">
                  <c:v>725529.74</c:v>
                </c:pt>
                <c:pt idx="2">
                  <c:v>9228462.7200000007</c:v>
                </c:pt>
              </c:numCache>
            </c:numRef>
          </c:val>
          <c:smooth val="0"/>
          <c:extLst>
            <c:ext xmlns:c16="http://schemas.microsoft.com/office/drawing/2014/chart" uri="{C3380CC4-5D6E-409C-BE32-E72D297353CC}">
              <c16:uniqueId val="{00000001-EF76-4FC9-B998-839DAC78B3C3}"/>
            </c:ext>
          </c:extLst>
        </c:ser>
        <c:ser>
          <c:idx val="2"/>
          <c:order val="2"/>
          <c:tx>
            <c:strRef>
              <c:f>'BDJ-8 G SCH142 Rev Rate Impact'!$B$30</c:f>
              <c:strCache>
                <c:ptCount val="1"/>
                <c:pt idx="0">
                  <c:v>Schedules 41, 41T, 86 &amp; 86T</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'BDJ-8 G SCH142 Rev Rate Impact'!$C$27:$E$27</c:f>
              <c:numCache>
                <c:formatCode>General</c:formatCode>
                <c:ptCount val="3"/>
                <c:pt idx="0">
                  <c:v>2018</c:v>
                </c:pt>
                <c:pt idx="1">
                  <c:v>2019</c:v>
                </c:pt>
                <c:pt idx="2">
                  <c:v>2020</c:v>
                </c:pt>
              </c:numCache>
            </c:numRef>
          </c:cat>
          <c:val>
            <c:numRef>
              <c:f>'BDJ-8 G SCH142 Rev Rate Impact'!$C$30:$E$30</c:f>
              <c:numCache>
                <c:formatCode>_("$"* #,##0_);_("$"* \(#,##0\);_("$"* "-"_);_(@_)</c:formatCode>
                <c:ptCount val="3"/>
                <c:pt idx="0">
                  <c:v>-2042419.16</c:v>
                </c:pt>
                <c:pt idx="1">
                  <c:v>-1123987.17</c:v>
                </c:pt>
                <c:pt idx="2">
                  <c:v>-579531.43999999994</c:v>
                </c:pt>
              </c:numCache>
            </c:numRef>
          </c:val>
          <c:smooth val="0"/>
          <c:extLst>
            <c:ext xmlns:c16="http://schemas.microsoft.com/office/drawing/2014/chart" uri="{C3380CC4-5D6E-409C-BE32-E72D297353CC}">
              <c16:uniqueId val="{00000002-EF76-4FC9-B998-839DAC78B3C3}"/>
            </c:ext>
          </c:extLst>
        </c:ser>
        <c:dLbls>
          <c:showLegendKey val="0"/>
          <c:showVal val="0"/>
          <c:showCatName val="0"/>
          <c:showSerName val="0"/>
          <c:showPercent val="0"/>
          <c:showBubbleSize val="0"/>
        </c:dLbls>
        <c:marker val="1"/>
        <c:smooth val="0"/>
        <c:axId val="747068936"/>
        <c:axId val="747071888"/>
      </c:lineChart>
      <c:catAx>
        <c:axId val="747068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071888"/>
        <c:crosses val="autoZero"/>
        <c:auto val="1"/>
        <c:lblAlgn val="ctr"/>
        <c:lblOffset val="100"/>
        <c:noMultiLvlLbl val="0"/>
      </c:catAx>
      <c:valAx>
        <c:axId val="74707188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0689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'BDJ-8 E Revenue Stability'!$E$6</c:f>
              <c:strCache>
                <c:ptCount val="1"/>
                <c:pt idx="0">
                  <c:v>Total Revenue**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'BDJ-8 E Revenue Stability'!$B$7:$B$10</c:f>
              <c:strCache>
                <c:ptCount val="4"/>
                <c:pt idx="0">
                  <c:v>2018</c:v>
                </c:pt>
                <c:pt idx="1">
                  <c:v>2019</c:v>
                </c:pt>
                <c:pt idx="2">
                  <c:v>2020</c:v>
                </c:pt>
                <c:pt idx="3">
                  <c:v>2021***</c:v>
                </c:pt>
              </c:strCache>
            </c:strRef>
          </c:cat>
          <c:val>
            <c:numRef>
              <c:f>'BDJ-8 E Revenue Stability'!$E$7:$E$10</c:f>
              <c:numCache>
                <c:formatCode>_("$"* #,##0_);_("$"* \(#,##0\);_("$"* "-"??_);_(@_)</c:formatCode>
                <c:ptCount val="4"/>
                <c:pt idx="0">
                  <c:v>2173933508.8999996</c:v>
                </c:pt>
                <c:pt idx="1">
                  <c:v>2134098222.9900002</c:v>
                </c:pt>
                <c:pt idx="2">
                  <c:v>2117110593.5900002</c:v>
                </c:pt>
                <c:pt idx="3">
                  <c:v>2304002549.3224945</c:v>
                </c:pt>
              </c:numCache>
            </c:numRef>
          </c:val>
          <c:smooth val="0"/>
          <c:extLst>
            <c:ext xmlns:c16="http://schemas.microsoft.com/office/drawing/2014/chart" uri="{C3380CC4-5D6E-409C-BE32-E72D297353CC}">
              <c16:uniqueId val="{00000000-81CD-4E5F-BE28-001CF7E9082F}"/>
            </c:ext>
          </c:extLst>
        </c:ser>
        <c:ser>
          <c:idx val="1"/>
          <c:order val="1"/>
          <c:tx>
            <c:strRef>
              <c:f>'BDJ-8 E Revenue Stability'!$G$6</c:f>
              <c:strCache>
                <c:ptCount val="1"/>
                <c:pt idx="0">
                  <c:v>Total Revenue (Including Decoupling Deferrals)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'BDJ-8 E Revenue Stability'!$B$7:$B$10</c:f>
              <c:strCache>
                <c:ptCount val="4"/>
                <c:pt idx="0">
                  <c:v>2018</c:v>
                </c:pt>
                <c:pt idx="1">
                  <c:v>2019</c:v>
                </c:pt>
                <c:pt idx="2">
                  <c:v>2020</c:v>
                </c:pt>
                <c:pt idx="3">
                  <c:v>2021***</c:v>
                </c:pt>
              </c:strCache>
            </c:strRef>
          </c:cat>
          <c:val>
            <c:numRef>
              <c:f>'BDJ-8 E Revenue Stability'!$G$7:$G$10</c:f>
              <c:numCache>
                <c:formatCode>_("$"* #,##0_);_("$"* \(#,##0\);_("$"* "-"??_);_(@_)</c:formatCode>
                <c:ptCount val="4"/>
                <c:pt idx="0">
                  <c:v>2193071805.0649786</c:v>
                </c:pt>
                <c:pt idx="1">
                  <c:v>2150663658.5629025</c:v>
                </c:pt>
                <c:pt idx="2">
                  <c:v>2166995034.7818508</c:v>
                </c:pt>
                <c:pt idx="3">
                  <c:v>2302792933.6747546</c:v>
                </c:pt>
              </c:numCache>
            </c:numRef>
          </c:val>
          <c:smooth val="0"/>
          <c:extLst>
            <c:ext xmlns:c16="http://schemas.microsoft.com/office/drawing/2014/chart" uri="{C3380CC4-5D6E-409C-BE32-E72D297353CC}">
              <c16:uniqueId val="{00000001-81CD-4E5F-BE28-001CF7E9082F}"/>
            </c:ext>
          </c:extLst>
        </c:ser>
        <c:dLbls>
          <c:showLegendKey val="0"/>
          <c:showVal val="0"/>
          <c:showCatName val="0"/>
          <c:showSerName val="0"/>
          <c:showPercent val="0"/>
          <c:showBubbleSize val="0"/>
        </c:dLbls>
        <c:marker val="1"/>
        <c:smooth val="0"/>
        <c:axId val="1064697424"/>
        <c:axId val="1064701360"/>
      </c:lineChart>
      <c:catAx>
        <c:axId val="106469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701360"/>
        <c:crosses val="autoZero"/>
        <c:auto val="1"/>
        <c:lblAlgn val="ctr"/>
        <c:lblOffset val="100"/>
        <c:noMultiLvlLbl val="0"/>
      </c:catAx>
      <c:valAx>
        <c:axId val="1064701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697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27.xml"/><Relationship Id="rId3" Type="http://schemas.openxmlformats.org/officeDocument/2006/relationships/chart" Target="../charts/chart22.xml"/><Relationship Id="rId7" Type="http://schemas.openxmlformats.org/officeDocument/2006/relationships/chart" Target="../charts/chart26.xml"/><Relationship Id="rId12" Type="http://schemas.openxmlformats.org/officeDocument/2006/relationships/chart" Target="../charts/chart31.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5" Type="http://schemas.openxmlformats.org/officeDocument/2006/relationships/chart" Target="../charts/chart36.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57150</xdr:colOff>
      <xdr:row>56</xdr:row>
      <xdr:rowOff>28575</xdr:rowOff>
    </xdr:from>
    <xdr:to>
      <xdr:col>5</xdr:col>
      <xdr:colOff>0</xdr:colOff>
      <xdr:row>76</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142876</xdr:colOff>
      <xdr:row>56</xdr:row>
      <xdr:rowOff>57150</xdr:rowOff>
    </xdr:from>
    <xdr:to>
      <xdr:col>16</xdr:col>
      <xdr:colOff>9525</xdr:colOff>
      <xdr:row>76</xdr:row>
      <xdr:rowOff>85725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123825</xdr:colOff>
      <xdr:row>7</xdr:row>
      <xdr:rowOff>9531</xdr:rowOff>
    </xdr:from>
    <xdr:to>
      <xdr:col>13</xdr:col>
      <xdr:colOff>28575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114299</xdr:colOff>
      <xdr:row>20</xdr:row>
      <xdr:rowOff>19050</xdr:rowOff>
    </xdr:from>
    <xdr:to>
      <xdr:col>13</xdr:col>
      <xdr:colOff>19050</xdr:colOff>
      <xdr:row>31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7</xdr:row>
      <xdr:rowOff>9525</xdr:rowOff>
    </xdr:from>
    <xdr:to>
      <xdr:col>22</xdr:col>
      <xdr:colOff>19050</xdr:colOff>
      <xdr:row>18</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142874</xdr:colOff>
      <xdr:row>20</xdr:row>
      <xdr:rowOff>1</xdr:rowOff>
    </xdr:from>
    <xdr:to>
      <xdr:col>22</xdr:col>
      <xdr:colOff>9525</xdr:colOff>
      <xdr:row>31</xdr:row>
      <xdr:rowOff>28575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104775</xdr:colOff>
      <xdr:row>32</xdr:row>
      <xdr:rowOff>0</xdr:rowOff>
    </xdr:from>
    <xdr:to>
      <xdr:col>13</xdr:col>
      <xdr:colOff>76200</xdr:colOff>
      <xdr:row>43</xdr:row>
      <xdr:rowOff>28575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142875</xdr:colOff>
      <xdr:row>31</xdr:row>
      <xdr:rowOff>171450</xdr:rowOff>
    </xdr:from>
    <xdr:to>
      <xdr:col>22</xdr:col>
      <xdr:colOff>9526</xdr:colOff>
      <xdr:row>43</xdr:row>
      <xdr:rowOff>9525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104775</xdr:colOff>
      <xdr:row>43</xdr:row>
      <xdr:rowOff>180975</xdr:rowOff>
    </xdr:from>
    <xdr:to>
      <xdr:col>13</xdr:col>
      <xdr:colOff>76200</xdr:colOff>
      <xdr:row>55</xdr:row>
      <xdr:rowOff>19050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133350</xdr:colOff>
      <xdr:row>44</xdr:row>
      <xdr:rowOff>0</xdr:rowOff>
    </xdr:from>
    <xdr:to>
      <xdr:col>22</xdr:col>
      <xdr:colOff>1</xdr:colOff>
      <xdr:row>55</xdr:row>
      <xdr:rowOff>28575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104775</xdr:colOff>
      <xdr:row>55</xdr:row>
      <xdr:rowOff>180975</xdr:rowOff>
    </xdr:from>
    <xdr:to>
      <xdr:col>13</xdr:col>
      <xdr:colOff>76200</xdr:colOff>
      <xdr:row>67</xdr:row>
      <xdr:rowOff>19050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123825</xdr:colOff>
      <xdr:row>55</xdr:row>
      <xdr:rowOff>180975</xdr:rowOff>
    </xdr:from>
    <xdr:to>
      <xdr:col>21</xdr:col>
      <xdr:colOff>600076</xdr:colOff>
      <xdr:row>67</xdr:row>
      <xdr:rowOff>19050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66675</xdr:colOff>
      <xdr:row>68</xdr:row>
      <xdr:rowOff>19050</xdr:rowOff>
    </xdr:from>
    <xdr:to>
      <xdr:col>13</xdr:col>
      <xdr:colOff>38100</xdr:colOff>
      <xdr:row>81</xdr:row>
      <xdr:rowOff>47625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123825</xdr:colOff>
      <xdr:row>68</xdr:row>
      <xdr:rowOff>9525</xdr:rowOff>
    </xdr:from>
    <xdr:to>
      <xdr:col>21</xdr:col>
      <xdr:colOff>600076</xdr:colOff>
      <xdr:row>81</xdr:row>
      <xdr:rowOff>38100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95256</xdr:colOff>
      <xdr:row>7</xdr:row>
      <xdr:rowOff>38106</xdr:rowOff>
    </xdr:from>
    <xdr:to>
      <xdr:col>13</xdr:col>
      <xdr:colOff>295275</xdr:colOff>
      <xdr:row>18</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133350</xdr:colOff>
      <xdr:row>20</xdr:row>
      <xdr:rowOff>0</xdr:rowOff>
    </xdr:from>
    <xdr:to>
      <xdr:col>13</xdr:col>
      <xdr:colOff>304799</xdr:colOff>
      <xdr:row>31</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371475</xdr:colOff>
      <xdr:row>7</xdr:row>
      <xdr:rowOff>38100</xdr:rowOff>
    </xdr:from>
    <xdr:to>
      <xdr:col>21</xdr:col>
      <xdr:colOff>571494</xdr:colOff>
      <xdr:row>19</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371475</xdr:colOff>
      <xdr:row>20</xdr:row>
      <xdr:rowOff>9524</xdr:rowOff>
    </xdr:from>
    <xdr:to>
      <xdr:col>22</xdr:col>
      <xdr:colOff>9525</xdr:colOff>
      <xdr:row>31</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142875</xdr:colOff>
      <xdr:row>32</xdr:row>
      <xdr:rowOff>19050</xdr:rowOff>
    </xdr:from>
    <xdr:to>
      <xdr:col>13</xdr:col>
      <xdr:colOff>314324</xdr:colOff>
      <xdr:row>48</xdr:row>
      <xdr:rowOff>57150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371475</xdr:colOff>
      <xdr:row>32</xdr:row>
      <xdr:rowOff>0</xdr:rowOff>
    </xdr:from>
    <xdr:to>
      <xdr:col>22</xdr:col>
      <xdr:colOff>9525</xdr:colOff>
      <xdr:row>48</xdr:row>
      <xdr:rowOff>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138111</xdr:colOff>
      <xdr:row>7</xdr:row>
      <xdr:rowOff>57150</xdr:rowOff>
    </xdr:from>
    <xdr:to>
      <xdr:col>16</xdr:col>
      <xdr:colOff>571500</xdr:colOff>
      <xdr:row>24</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133350</xdr:colOff>
      <xdr:row>30</xdr:row>
      <xdr:rowOff>76200</xdr:rowOff>
    </xdr:from>
    <xdr:to>
      <xdr:col>16</xdr:col>
      <xdr:colOff>566739</xdr:colOff>
      <xdr:row>46</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104775</xdr:colOff>
      <xdr:row>10</xdr:row>
      <xdr:rowOff>0</xdr:rowOff>
    </xdr:from>
    <xdr:to>
      <xdr:col>16</xdr:col>
      <xdr:colOff>1</xdr:colOff>
      <xdr:row>33</xdr:row>
      <xdr:rowOff>123824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76201</xdr:colOff>
      <xdr:row>41</xdr:row>
      <xdr:rowOff>0</xdr:rowOff>
    </xdr:from>
    <xdr:to>
      <xdr:col>16</xdr:col>
      <xdr:colOff>9525</xdr:colOff>
      <xdr:row>65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104774</xdr:colOff>
      <xdr:row>9</xdr:row>
      <xdr:rowOff>47624</xdr:rowOff>
    </xdr:from>
    <xdr:to>
      <xdr:col>15</xdr:col>
      <xdr:colOff>600075</xdr:colOff>
      <xdr:row>35</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32</xdr:row>
      <xdr:rowOff>4762</xdr:rowOff>
    </xdr:from>
    <xdr:to>
      <xdr:col>7</xdr:col>
      <xdr:colOff>561975</xdr:colOff>
      <xdr:row>47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16</xdr:row>
      <xdr:rowOff>19050</xdr:rowOff>
    </xdr:from>
    <xdr:to>
      <xdr:col>5</xdr:col>
      <xdr:colOff>0</xdr:colOff>
      <xdr:row>30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xdr:colOff>
      <xdr:row>15</xdr:row>
      <xdr:rowOff>190499</xdr:rowOff>
    </xdr:from>
    <xdr:to>
      <xdr:col>10</xdr:col>
      <xdr:colOff>1</xdr:colOff>
      <xdr:row>30</xdr:row>
      <xdr:rowOff>190499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66674</xdr:colOff>
      <xdr:row>16</xdr:row>
      <xdr:rowOff>9525</xdr:rowOff>
    </xdr:from>
    <xdr:to>
      <xdr:col>14</xdr:col>
      <xdr:colOff>638174</xdr:colOff>
      <xdr:row>30</xdr:row>
      <xdr:rowOff>190499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228600</xdr:colOff>
      <xdr:row>25</xdr:row>
      <xdr:rowOff>14287</xdr:rowOff>
    </xdr:from>
    <xdr:to>
      <xdr:col>17</xdr:col>
      <xdr:colOff>590549</xdr:colOff>
      <xdr:row>40</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76200</xdr:colOff>
      <xdr:row>24</xdr:row>
      <xdr:rowOff>142874</xdr:rowOff>
    </xdr:from>
    <xdr:to>
      <xdr:col>26</xdr:col>
      <xdr:colOff>704850</xdr:colOff>
      <xdr:row>40</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400050</xdr:colOff>
      <xdr:row>21</xdr:row>
      <xdr:rowOff>133350</xdr:rowOff>
    </xdr:from>
    <xdr:to>
      <xdr:col>7</xdr:col>
      <xdr:colOff>266700</xdr:colOff>
      <xdr:row>40</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15</xdr:row>
      <xdr:rowOff>171450</xdr:rowOff>
    </xdr:from>
    <xdr:to>
      <xdr:col>4</xdr:col>
      <xdr:colOff>847725</xdr:colOff>
      <xdr:row>30</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xdr:colOff>
      <xdr:row>15</xdr:row>
      <xdr:rowOff>180975</xdr:rowOff>
    </xdr:from>
    <xdr:to>
      <xdr:col>9</xdr:col>
      <xdr:colOff>104775</xdr:colOff>
      <xdr:row>30</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219075</xdr:colOff>
      <xdr:row>16</xdr:row>
      <xdr:rowOff>0</xdr:rowOff>
    </xdr:from>
    <xdr:to>
      <xdr:col>13</xdr:col>
      <xdr:colOff>533400</xdr:colOff>
      <xdr:row>30</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15</xdr:col>
      <xdr:colOff>238125</xdr:colOff>
      <xdr:row>14</xdr:row>
      <xdr:rowOff>61913</xdr:rowOff>
    </xdr:from>
    <xdr:to>
      <xdr:col>28</xdr:col>
      <xdr:colOff>390525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17</xdr:row>
      <xdr:rowOff>38100</xdr:rowOff>
    </xdr:from>
    <xdr:to>
      <xdr:col>7</xdr:col>
      <xdr:colOff>457200</xdr:colOff>
      <xdr:row>30</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2.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5.bin"/><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7.bin"/><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8.bin"/><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workbookViewId="0">
      <pane ySplit="4" topLeftCell="A5" activePane="bottomLeft" state="frozen"/>
      <selection pane="bottomLeft" activeCell="C31" sqref="C31"/>
    </sheetView>
  </sheetViews>
  <sheetFormatPr defaultRowHeight="11.25"/>
  <cols>
    <col min="1" max="2" width="2.42578125" style="2" customWidth="1"/>
    <col min="3" max="3" width="32.7109375" style="2" bestFit="1" customWidth="1"/>
    <col min="4" max="4" width="9.85546875" style="2" customWidth="1"/>
    <col min="5" max="5" width="9.140625" style="2"/>
    <col min="6" max="6" width="26.7109375" style="2" bestFit="1" customWidth="1"/>
    <col min="7" max="16384" width="9.140625" style="2"/>
  </cols>
  <sheetData>
    <row r="1" spans="1:6" s="3" customFormat="1">
      <c r="A1" s="3" t="str">
        <f>'BDJ-8 E&amp;G Low Income Analysis'!A1:P1</f>
        <v>Puget Sound Energy</v>
      </c>
    </row>
    <row r="2" spans="1:6" s="3" customFormat="1">
      <c r="A2" s="3" t="str">
        <f>'BDJ-8 E&amp;G Low Income Analysis'!A2:P2</f>
        <v>2022 GRC Electric and Gas Decoupling Study (2018 - 2021)</v>
      </c>
    </row>
    <row r="4" spans="1:6">
      <c r="B4" s="13" t="s">
        <v>339</v>
      </c>
      <c r="C4" s="13"/>
      <c r="D4" s="13" t="s">
        <v>366</v>
      </c>
      <c r="E4" s="13" t="s">
        <v>340</v>
      </c>
      <c r="F4" s="188" t="s">
        <v>365</v>
      </c>
    </row>
    <row r="6" spans="1:6">
      <c r="B6" s="27" t="s">
        <v>343</v>
      </c>
      <c r="C6" s="27"/>
      <c r="D6" s="27"/>
    </row>
    <row r="7" spans="1:6">
      <c r="C7" s="63" t="s">
        <v>362</v>
      </c>
      <c r="D7" s="2" t="s">
        <v>367</v>
      </c>
      <c r="E7" s="2" t="s">
        <v>341</v>
      </c>
    </row>
    <row r="9" spans="1:6">
      <c r="B9" s="27" t="s">
        <v>344</v>
      </c>
      <c r="C9" s="27"/>
      <c r="D9" s="27"/>
    </row>
    <row r="10" spans="1:6">
      <c r="C10" s="63" t="s">
        <v>342</v>
      </c>
      <c r="D10" s="2" t="s">
        <v>368</v>
      </c>
      <c r="E10" s="2" t="s">
        <v>341</v>
      </c>
    </row>
    <row r="12" spans="1:6">
      <c r="B12" s="27" t="s">
        <v>345</v>
      </c>
      <c r="C12" s="27"/>
      <c r="D12" s="27"/>
    </row>
    <row r="13" spans="1:6">
      <c r="C13" s="63" t="s">
        <v>363</v>
      </c>
      <c r="D13" s="2" t="s">
        <v>369</v>
      </c>
      <c r="E13" s="2" t="s">
        <v>341</v>
      </c>
    </row>
    <row r="14" spans="1:6">
      <c r="C14" s="63" t="s">
        <v>346</v>
      </c>
      <c r="D14" s="2" t="s">
        <v>370</v>
      </c>
      <c r="E14" s="2" t="s">
        <v>341</v>
      </c>
    </row>
    <row r="15" spans="1:6">
      <c r="C15" s="63" t="s">
        <v>347</v>
      </c>
      <c r="D15" s="2" t="s">
        <v>371</v>
      </c>
      <c r="E15" s="2" t="s">
        <v>341</v>
      </c>
    </row>
    <row r="16" spans="1:6">
      <c r="C16" s="63" t="s">
        <v>361</v>
      </c>
      <c r="D16" s="2" t="s">
        <v>372</v>
      </c>
      <c r="E16" s="2" t="s">
        <v>341</v>
      </c>
    </row>
    <row r="17" spans="2:5">
      <c r="C17" s="63" t="s">
        <v>360</v>
      </c>
      <c r="D17" s="2" t="s">
        <v>373</v>
      </c>
      <c r="E17" s="2" t="s">
        <v>341</v>
      </c>
    </row>
    <row r="18" spans="2:5">
      <c r="C18" s="63" t="s">
        <v>359</v>
      </c>
      <c r="D18" s="2" t="s">
        <v>374</v>
      </c>
      <c r="E18" s="2" t="s">
        <v>341</v>
      </c>
    </row>
    <row r="20" spans="2:5">
      <c r="B20" s="27" t="s">
        <v>358</v>
      </c>
      <c r="C20" s="27"/>
      <c r="D20" s="27"/>
    </row>
    <row r="21" spans="2:5">
      <c r="C21" s="63" t="s">
        <v>357</v>
      </c>
      <c r="D21" s="2" t="s">
        <v>375</v>
      </c>
      <c r="E21" s="2" t="s">
        <v>341</v>
      </c>
    </row>
    <row r="22" spans="2:5">
      <c r="C22" s="63" t="s">
        <v>356</v>
      </c>
      <c r="D22" s="2" t="s">
        <v>376</v>
      </c>
      <c r="E22" s="2" t="s">
        <v>341</v>
      </c>
    </row>
    <row r="23" spans="2:5">
      <c r="C23" s="63" t="s">
        <v>355</v>
      </c>
      <c r="D23" s="2" t="s">
        <v>377</v>
      </c>
      <c r="E23" s="2" t="s">
        <v>341</v>
      </c>
    </row>
    <row r="24" spans="2:5">
      <c r="C24" s="63" t="s">
        <v>354</v>
      </c>
      <c r="D24" s="2" t="s">
        <v>378</v>
      </c>
      <c r="E24" s="2" t="s">
        <v>341</v>
      </c>
    </row>
    <row r="26" spans="2:5">
      <c r="B26" s="27" t="s">
        <v>353</v>
      </c>
      <c r="C26" s="27"/>
      <c r="D26" s="27"/>
    </row>
    <row r="27" spans="2:5">
      <c r="C27" s="63" t="s">
        <v>352</v>
      </c>
      <c r="D27" s="2" t="s">
        <v>379</v>
      </c>
      <c r="E27" s="2" t="s">
        <v>341</v>
      </c>
    </row>
    <row r="28" spans="2:5">
      <c r="C28" s="63" t="s">
        <v>351</v>
      </c>
      <c r="D28" s="2" t="s">
        <v>380</v>
      </c>
      <c r="E28" s="2" t="s">
        <v>341</v>
      </c>
    </row>
    <row r="30" spans="2:5">
      <c r="B30" s="27" t="s">
        <v>350</v>
      </c>
      <c r="C30" s="27"/>
      <c r="D30" s="27"/>
    </row>
    <row r="31" spans="2:5">
      <c r="C31" s="63" t="s">
        <v>349</v>
      </c>
      <c r="D31" s="2" t="s">
        <v>381</v>
      </c>
      <c r="E31" s="2" t="s">
        <v>341</v>
      </c>
    </row>
    <row r="32" spans="2:5">
      <c r="C32" s="63" t="s">
        <v>348</v>
      </c>
      <c r="D32" s="2" t="s">
        <v>382</v>
      </c>
      <c r="E32" s="2" t="s">
        <v>341</v>
      </c>
    </row>
    <row r="33" spans="3:4">
      <c r="C33" s="63"/>
      <c r="D33" s="63"/>
    </row>
    <row r="34" spans="3:4">
      <c r="C34" s="63"/>
      <c r="D34" s="63"/>
    </row>
  </sheetData>
  <hyperlinks>
    <hyperlink ref="C7" location="'BDJ-8 E&amp;G Low Income Analysis'!A1" display="BDJ-8 E&amp;G Low Income"/>
    <hyperlink ref="C10" location="'BDJ-8 E&amp;G Conservation Savings'!A1" display="BDJ-8 E&amp;G Conservation Savings"/>
    <hyperlink ref="C13" location="'BDJ-8 E&amp;G SCH142 Amort Rates'!A1" display="BDJ-8 E&amp;G SCH 142 Amort Rates"/>
    <hyperlink ref="C14" location="'BDJ-8 E&amp;G Rate Change (Cap%)'!A1" display="BDJ-8 E&amp;G Rate Change (Cap%)"/>
    <hyperlink ref="C15" location="'BDJ-8 E Deferrals (Rate Cap)'!A1" display="BDJ-8 E Deferrals (Rate Cap)"/>
    <hyperlink ref="C16" location="'BDJ-8 G Deferrals (Rate Cap) '!A1" display="BDJ-8 G Deferrals (Rate Cap) "/>
    <hyperlink ref="C17" location="'BDJ-8 E SCH142 Rev Rate Impact'!A1" display="BDJ-8 E SCH142 Rev Rate Impact"/>
    <hyperlink ref="C18" location="'BDJ-8 G SCH142 Rev Rate Impact'!A1" display="BDJ-8 G SCH142 Rev Rate Impact"/>
    <hyperlink ref="C21" location="'BDJ-8 E Revenue Stability'!A1" display="BDJ-8 E Revenue Stability"/>
    <hyperlink ref="C22" location="'BDJ-8 E SCH142 Per Customer '!A1" display="BDJ-8 E SCH142 Per Customer "/>
    <hyperlink ref="C23" location="'BDJ-8 G Revenue Stability'!A1" display="BDJ-8 G Revenue Stability"/>
    <hyperlink ref="C24" location="'BDJ-8 G SCH142 Per Customer '!A1" display="BDJ-8 G SCH142 Per Customer "/>
    <hyperlink ref="C27" location="'BDJ-8 E Weather Normalized'!A1" display="BDJ-8 E Weather Normalized"/>
    <hyperlink ref="C28" location="'BDJ-8 G Weather Normalized'!A1" display="BDJ-8 G Weather Normalized"/>
    <hyperlink ref="C31" location="'BDJ-8 E Deferral Group'!A1" display="BDJ-8 E Deferral Group"/>
    <hyperlink ref="C32" location="'BDJ-8 G Deferral Group'!A1" display="BDJ-8 G Deferral Group"/>
  </hyperlinks>
  <pageMargins left="0.7" right="0.7" top="0.75" bottom="0.75" header="0.3" footer="0.3"/>
  <pageSetup orientation="portrait" horizontalDpi="1200" verticalDpi="1200"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I32"/>
  <sheetViews>
    <sheetView workbookViewId="0">
      <pane ySplit="9" topLeftCell="A10" activePane="bottomLeft" state="frozen"/>
      <selection activeCell="F97" sqref="F97"/>
      <selection pane="bottomLeft" sqref="A1:XFD1048576"/>
    </sheetView>
  </sheetViews>
  <sheetFormatPr defaultRowHeight="11.25"/>
  <cols>
    <col min="1" max="1" width="30.42578125" style="11" bestFit="1" customWidth="1"/>
    <col min="2" max="2" width="21.140625" style="11" bestFit="1" customWidth="1"/>
    <col min="3" max="3" width="14.5703125" style="11" bestFit="1" customWidth="1"/>
    <col min="4" max="4" width="11.28515625" style="11" bestFit="1" customWidth="1"/>
    <col min="5" max="5" width="14.5703125" style="11" bestFit="1" customWidth="1"/>
    <col min="6" max="6" width="10.42578125" style="11" bestFit="1" customWidth="1"/>
    <col min="7" max="7" width="14.5703125" style="11" bestFit="1" customWidth="1"/>
    <col min="8" max="8" width="8.7109375" style="11" bestFit="1" customWidth="1"/>
    <col min="9" max="9" width="14.5703125" style="11" bestFit="1" customWidth="1"/>
    <col min="10" max="10" width="8.7109375" style="11" bestFit="1" customWidth="1"/>
    <col min="11" max="11" width="14.5703125" style="11" bestFit="1" customWidth="1"/>
    <col min="12" max="12" width="8.7109375" style="11" bestFit="1" customWidth="1"/>
    <col min="13" max="16384" width="9.140625" style="11"/>
  </cols>
  <sheetData>
    <row r="1" spans="1:9" ht="15">
      <c r="A1" s="169" t="str">
        <f>'BDJ-8 E&amp;G Low Income Analysis'!A1:P1</f>
        <v>Puget Sound Energy</v>
      </c>
      <c r="B1" s="156"/>
      <c r="C1" s="156"/>
      <c r="D1" s="156"/>
      <c r="E1" s="156"/>
      <c r="F1" s="156"/>
      <c r="G1" s="156"/>
      <c r="H1" s="156"/>
      <c r="I1" s="60"/>
    </row>
    <row r="2" spans="1:9" ht="15">
      <c r="A2" s="169" t="str">
        <f>'BDJ-8 E&amp;G Low Income Analysis'!A2:P2</f>
        <v>2022 GRC Electric and Gas Decoupling Study (2018 - 2021)</v>
      </c>
      <c r="B2" s="156"/>
      <c r="C2" s="156"/>
      <c r="D2" s="156"/>
      <c r="E2" s="156"/>
      <c r="F2" s="156"/>
      <c r="G2" s="156"/>
      <c r="H2" s="156"/>
      <c r="I2" s="60"/>
    </row>
    <row r="3" spans="1:9" ht="15">
      <c r="A3" s="169" t="str">
        <f>'BDJ-8 E&amp;G Low Income Analysis'!A3:P3</f>
        <v>Exhibit BDJ-8</v>
      </c>
      <c r="B3" s="156"/>
      <c r="C3" s="156"/>
      <c r="D3" s="156"/>
      <c r="E3" s="156"/>
      <c r="F3" s="156"/>
      <c r="G3" s="156"/>
      <c r="H3" s="156"/>
      <c r="I3" s="60"/>
    </row>
    <row r="4" spans="1:9" ht="15">
      <c r="A4" s="169" t="s">
        <v>316</v>
      </c>
      <c r="B4" s="156" t="s">
        <v>316</v>
      </c>
      <c r="C4" s="156"/>
      <c r="D4" s="156"/>
      <c r="E4" s="156"/>
      <c r="F4" s="156"/>
      <c r="G4" s="156"/>
      <c r="H4" s="156"/>
      <c r="I4" s="60"/>
    </row>
    <row r="6" spans="1:9" ht="15">
      <c r="A6" s="90"/>
      <c r="B6" s="90"/>
      <c r="C6" s="177" t="s">
        <v>79</v>
      </c>
      <c r="D6" s="178"/>
      <c r="E6" s="177" t="s">
        <v>78</v>
      </c>
      <c r="F6" s="178"/>
      <c r="G6" s="177" t="s">
        <v>77</v>
      </c>
      <c r="H6" s="178"/>
    </row>
    <row r="7" spans="1:9" ht="15" customHeight="1">
      <c r="A7" s="30"/>
      <c r="B7" s="30" t="s">
        <v>108</v>
      </c>
      <c r="C7" s="173" t="s">
        <v>75</v>
      </c>
      <c r="D7" s="174"/>
      <c r="E7" s="173" t="s">
        <v>74</v>
      </c>
      <c r="F7" s="174"/>
      <c r="G7" s="173" t="s">
        <v>73</v>
      </c>
      <c r="H7" s="174"/>
    </row>
    <row r="8" spans="1:9" ht="15">
      <c r="A8" s="91" t="s">
        <v>24</v>
      </c>
      <c r="B8" s="91" t="s">
        <v>109</v>
      </c>
      <c r="C8" s="175">
        <v>43586</v>
      </c>
      <c r="D8" s="176"/>
      <c r="E8" s="175">
        <v>43952</v>
      </c>
      <c r="F8" s="176"/>
      <c r="G8" s="175">
        <v>44317</v>
      </c>
      <c r="H8" s="176"/>
    </row>
    <row r="9" spans="1:9">
      <c r="A9" s="91"/>
      <c r="B9" s="91"/>
      <c r="C9" s="103" t="s">
        <v>110</v>
      </c>
      <c r="D9" s="104" t="s">
        <v>111</v>
      </c>
      <c r="E9" s="103" t="s">
        <v>110</v>
      </c>
      <c r="F9" s="104" t="s">
        <v>111</v>
      </c>
      <c r="G9" s="103" t="s">
        <v>110</v>
      </c>
      <c r="H9" s="104" t="s">
        <v>111</v>
      </c>
    </row>
    <row r="10" spans="1:9">
      <c r="A10" s="89"/>
      <c r="B10" s="89"/>
      <c r="C10" s="75"/>
      <c r="D10" s="75"/>
      <c r="E10" s="75"/>
      <c r="F10" s="75"/>
    </row>
    <row r="11" spans="1:9">
      <c r="A11" s="11" t="s">
        <v>2</v>
      </c>
      <c r="B11" s="75" t="s">
        <v>131</v>
      </c>
      <c r="C11" s="96">
        <v>-39644297.049999997</v>
      </c>
      <c r="D11" s="97">
        <v>-6.5238218325554445E-2</v>
      </c>
      <c r="E11" s="96">
        <v>-4439198.32</v>
      </c>
      <c r="F11" s="97">
        <v>-6.7981964135746184E-3</v>
      </c>
      <c r="G11" s="96">
        <v>6389046.9100000001</v>
      </c>
      <c r="H11" s="97">
        <v>9.2854252627424232E-3</v>
      </c>
    </row>
    <row r="12" spans="1:9">
      <c r="A12" s="11" t="s">
        <v>132</v>
      </c>
      <c r="B12" s="75">
        <v>16</v>
      </c>
      <c r="C12" s="96">
        <v>0</v>
      </c>
      <c r="D12" s="97">
        <v>0</v>
      </c>
      <c r="E12" s="96">
        <v>0</v>
      </c>
      <c r="F12" s="97">
        <v>0</v>
      </c>
      <c r="G12" s="96">
        <v>0</v>
      </c>
      <c r="H12" s="97">
        <v>0</v>
      </c>
    </row>
    <row r="13" spans="1:9">
      <c r="A13" s="11" t="s">
        <v>133</v>
      </c>
      <c r="B13" s="75">
        <v>31</v>
      </c>
      <c r="C13" s="96">
        <v>-4212220.82</v>
      </c>
      <c r="D13" s="97">
        <v>-2.3486479405805866E-2</v>
      </c>
      <c r="E13" s="96">
        <v>725462.74</v>
      </c>
      <c r="F13" s="97">
        <v>3.3304382815466356E-3</v>
      </c>
      <c r="G13" s="96">
        <v>9227599.2400000002</v>
      </c>
      <c r="H13" s="97">
        <v>4.0976567184016689E-2</v>
      </c>
    </row>
    <row r="14" spans="1:9">
      <c r="A14" s="11" t="s">
        <v>134</v>
      </c>
      <c r="B14" s="75">
        <v>41</v>
      </c>
      <c r="C14" s="96">
        <v>-1384822.81</v>
      </c>
      <c r="D14" s="97">
        <v>-3.9454853794825183E-2</v>
      </c>
      <c r="E14" s="96">
        <v>-774277.50999999989</v>
      </c>
      <c r="F14" s="97">
        <v>-1.7256766614900079E-2</v>
      </c>
      <c r="G14" s="96">
        <v>-419782.61</v>
      </c>
      <c r="H14" s="97">
        <v>-9.8626090539382701E-3</v>
      </c>
    </row>
    <row r="15" spans="1:9">
      <c r="A15" s="11" t="s">
        <v>135</v>
      </c>
      <c r="B15" s="75">
        <v>85</v>
      </c>
      <c r="C15" s="96">
        <v>0</v>
      </c>
      <c r="D15" s="97">
        <v>0</v>
      </c>
      <c r="E15" s="96">
        <v>0</v>
      </c>
      <c r="F15" s="97">
        <v>0</v>
      </c>
      <c r="G15" s="96">
        <v>0</v>
      </c>
      <c r="H15" s="97">
        <v>0</v>
      </c>
    </row>
    <row r="16" spans="1:9">
      <c r="A16" s="11" t="s">
        <v>136</v>
      </c>
      <c r="B16" s="75">
        <v>86</v>
      </c>
      <c r="C16" s="96">
        <v>-186409.53999999998</v>
      </c>
      <c r="D16" s="97">
        <v>-4.1823851892270128E-2</v>
      </c>
      <c r="E16" s="96">
        <v>-87543.59</v>
      </c>
      <c r="F16" s="97">
        <v>-1.8355408636968641E-2</v>
      </c>
      <c r="G16" s="96">
        <v>-20557.199999999997</v>
      </c>
      <c r="H16" s="97">
        <v>-7.3719679400559767E-3</v>
      </c>
    </row>
    <row r="17" spans="1:8">
      <c r="A17" s="11" t="s">
        <v>137</v>
      </c>
      <c r="B17" s="75">
        <v>87</v>
      </c>
      <c r="C17" s="96">
        <v>0</v>
      </c>
      <c r="D17" s="97">
        <v>0</v>
      </c>
      <c r="E17" s="96">
        <v>0</v>
      </c>
      <c r="F17" s="97">
        <v>0</v>
      </c>
      <c r="G17" s="96">
        <v>0</v>
      </c>
      <c r="H17" s="97">
        <v>0</v>
      </c>
    </row>
    <row r="18" spans="1:8">
      <c r="A18" s="11" t="s">
        <v>138</v>
      </c>
      <c r="B18" s="75" t="s">
        <v>139</v>
      </c>
      <c r="C18" s="96">
        <v>-390.48</v>
      </c>
      <c r="D18" s="97">
        <v>-2.3397706939279166E-2</v>
      </c>
      <c r="E18" s="96">
        <v>67</v>
      </c>
      <c r="F18" s="97">
        <v>4.08090939044545E-3</v>
      </c>
      <c r="G18" s="96">
        <v>863.48</v>
      </c>
      <c r="H18" s="97">
        <v>5.2925367924150687E-2</v>
      </c>
    </row>
    <row r="19" spans="1:8">
      <c r="A19" s="11" t="s">
        <v>140</v>
      </c>
      <c r="B19" s="75" t="s">
        <v>141</v>
      </c>
      <c r="C19" s="96">
        <v>-465914.4</v>
      </c>
      <c r="D19" s="97">
        <v>-8.1722076380455616E-2</v>
      </c>
      <c r="E19" s="96">
        <v>-259280.82</v>
      </c>
      <c r="F19" s="97">
        <v>-4.8222246014151211E-2</v>
      </c>
      <c r="G19" s="96">
        <v>-138057.72999999998</v>
      </c>
      <c r="H19" s="97">
        <v>-2.6297680970862904E-2</v>
      </c>
    </row>
    <row r="20" spans="1:8">
      <c r="A20" s="11" t="s">
        <v>142</v>
      </c>
      <c r="B20" s="75" t="s">
        <v>143</v>
      </c>
      <c r="C20" s="96">
        <v>0</v>
      </c>
      <c r="D20" s="97">
        <v>0</v>
      </c>
      <c r="E20" s="96">
        <v>0</v>
      </c>
      <c r="F20" s="97">
        <v>0</v>
      </c>
      <c r="G20" s="96">
        <v>0</v>
      </c>
      <c r="H20" s="97">
        <v>0</v>
      </c>
    </row>
    <row r="21" spans="1:8">
      <c r="A21" s="11" t="s">
        <v>144</v>
      </c>
      <c r="B21" s="75" t="s">
        <v>145</v>
      </c>
      <c r="C21" s="96">
        <v>-5272.41</v>
      </c>
      <c r="D21" s="97">
        <v>-8.5611105928207629E-2</v>
      </c>
      <c r="E21" s="96">
        <v>-2885.25</v>
      </c>
      <c r="F21" s="97">
        <v>-5.2090833420863271E-2</v>
      </c>
      <c r="G21" s="96">
        <v>-1133.9000000000001</v>
      </c>
      <c r="H21" s="97">
        <v>-2.815708596740996E-2</v>
      </c>
    </row>
    <row r="22" spans="1:8">
      <c r="A22" s="11" t="s">
        <v>146</v>
      </c>
      <c r="B22" s="75" t="s">
        <v>147</v>
      </c>
      <c r="C22" s="96">
        <v>0</v>
      </c>
      <c r="D22" s="97">
        <v>0</v>
      </c>
      <c r="E22" s="96">
        <v>0</v>
      </c>
      <c r="F22" s="97">
        <v>0</v>
      </c>
      <c r="G22" s="96">
        <v>0</v>
      </c>
      <c r="H22" s="97">
        <v>0</v>
      </c>
    </row>
    <row r="23" spans="1:8">
      <c r="A23" s="11" t="s">
        <v>148</v>
      </c>
      <c r="C23" s="96">
        <v>0</v>
      </c>
      <c r="D23" s="97">
        <v>0</v>
      </c>
      <c r="E23" s="96">
        <v>0</v>
      </c>
      <c r="F23" s="97">
        <v>0</v>
      </c>
      <c r="G23" s="96">
        <v>0</v>
      </c>
      <c r="H23" s="97">
        <v>0</v>
      </c>
    </row>
    <row r="24" spans="1:8" ht="12" thickBot="1">
      <c r="A24" s="31" t="s">
        <v>0</v>
      </c>
      <c r="B24" s="31"/>
      <c r="C24" s="105">
        <v>-45899327.50999999</v>
      </c>
      <c r="D24" s="106">
        <v>-5.3474610419303306E-2</v>
      </c>
      <c r="E24" s="105">
        <v>-4837655.75</v>
      </c>
      <c r="F24" s="106">
        <v>-5.0505468256307837E-3</v>
      </c>
      <c r="G24" s="105">
        <v>15037978.190000001</v>
      </c>
      <c r="H24" s="106">
        <v>1.5207655693089243E-2</v>
      </c>
    </row>
    <row r="25" spans="1:8" ht="12" thickTop="1"/>
    <row r="27" spans="1:8">
      <c r="C27" s="100">
        <v>2018</v>
      </c>
      <c r="D27" s="100">
        <v>2019</v>
      </c>
      <c r="E27" s="100">
        <v>2020</v>
      </c>
    </row>
    <row r="28" spans="1:8">
      <c r="A28" s="107" t="s">
        <v>53</v>
      </c>
      <c r="B28" s="11" t="s">
        <v>149</v>
      </c>
      <c r="C28" s="96">
        <f>C11</f>
        <v>-39644297.049999997</v>
      </c>
      <c r="D28" s="96">
        <f>E11</f>
        <v>-4439198.32</v>
      </c>
      <c r="E28" s="96">
        <f>G11</f>
        <v>6389046.9100000001</v>
      </c>
    </row>
    <row r="29" spans="1:8">
      <c r="A29" s="107" t="s">
        <v>124</v>
      </c>
      <c r="B29" s="11" t="s">
        <v>150</v>
      </c>
      <c r="C29" s="96">
        <f>C13+C18</f>
        <v>-4212611.3000000007</v>
      </c>
      <c r="D29" s="96">
        <f>E13+E18</f>
        <v>725529.74</v>
      </c>
      <c r="E29" s="96">
        <f>G13+G18</f>
        <v>9228462.7200000007</v>
      </c>
    </row>
    <row r="30" spans="1:8">
      <c r="A30" s="107" t="s">
        <v>124</v>
      </c>
      <c r="B30" s="11" t="s">
        <v>151</v>
      </c>
      <c r="C30" s="96">
        <f>C14+C19+C16+C21</f>
        <v>-2042419.16</v>
      </c>
      <c r="D30" s="96">
        <f>E14+E19+E16+E21</f>
        <v>-1123987.17</v>
      </c>
      <c r="E30" s="96">
        <f>G14+G19+G16+G21</f>
        <v>-579531.43999999994</v>
      </c>
    </row>
    <row r="31" spans="1:8">
      <c r="B31" s="102"/>
      <c r="C31" s="96"/>
      <c r="D31" s="96"/>
      <c r="E31" s="96"/>
    </row>
    <row r="32" spans="1:8">
      <c r="B32" s="96"/>
      <c r="C32" s="96"/>
      <c r="D32" s="96"/>
    </row>
  </sheetData>
  <mergeCells count="13">
    <mergeCell ref="C6:D6"/>
    <mergeCell ref="E6:F6"/>
    <mergeCell ref="G6:H6"/>
    <mergeCell ref="A1:H1"/>
    <mergeCell ref="A2:H2"/>
    <mergeCell ref="A3:H3"/>
    <mergeCell ref="A4:H4"/>
    <mergeCell ref="C7:D7"/>
    <mergeCell ref="E7:F7"/>
    <mergeCell ref="G7:H7"/>
    <mergeCell ref="C8:D8"/>
    <mergeCell ref="E8:F8"/>
    <mergeCell ref="G8:H8"/>
  </mergeCells>
  <pageMargins left="0.7" right="0.7" top="0.75" bottom="0.75" header="0.3" footer="0.3"/>
  <pageSetup scale="92" orientation="landscape" horizontalDpi="1200" verticalDpi="1200" r:id="rId1"/>
  <headerFooter>
    <oddFooter>&amp;R&amp;F
&amp;A</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L37" sqref="L37"/>
    </sheetView>
  </sheetViews>
  <sheetFormatPr defaultRowHeight="15"/>
  <sheetData/>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R29"/>
  <sheetViews>
    <sheetView workbookViewId="0">
      <selection sqref="A1:K1"/>
    </sheetView>
  </sheetViews>
  <sheetFormatPr defaultRowHeight="15"/>
  <cols>
    <col min="1" max="1" width="9.140625" style="108"/>
    <col min="2" max="2" width="6.140625" style="108" bestFit="1" customWidth="1"/>
    <col min="3" max="3" width="10.28515625" style="108" bestFit="1" customWidth="1"/>
    <col min="4" max="4" width="12.85546875" style="108" bestFit="1" customWidth="1"/>
    <col min="5" max="5" width="15.140625" style="108" bestFit="1" customWidth="1"/>
    <col min="6" max="6" width="11.5703125" style="108" bestFit="1" customWidth="1"/>
    <col min="7" max="7" width="15.140625" style="108" bestFit="1" customWidth="1"/>
    <col min="8" max="8" width="9.140625" style="108"/>
    <col min="9" max="9" width="12.140625" style="108" customWidth="1"/>
    <col min="10" max="10" width="9.42578125" style="108" bestFit="1" customWidth="1"/>
    <col min="11" max="11" width="13.42578125" style="108" customWidth="1"/>
    <col min="12" max="12" width="10.7109375" style="108" customWidth="1"/>
    <col min="13" max="13" width="10.85546875" style="108" customWidth="1"/>
    <col min="14" max="14" width="12.85546875" style="108" bestFit="1" customWidth="1"/>
    <col min="15" max="16" width="9.85546875" style="108" customWidth="1"/>
    <col min="17" max="17" width="13.5703125" style="108" customWidth="1"/>
    <col min="18" max="18" width="15.85546875" style="108" customWidth="1"/>
    <col min="19" max="19" width="13.140625" style="108" customWidth="1"/>
    <col min="20" max="22" width="9.85546875" style="108" customWidth="1"/>
    <col min="23" max="16384" width="9.140625" style="108"/>
  </cols>
  <sheetData>
    <row r="1" spans="1:18">
      <c r="A1" s="169" t="str">
        <f>'BDJ-8 E&amp;G Low Income Analysis'!A1:P1</f>
        <v>Puget Sound Energy</v>
      </c>
      <c r="B1" s="169"/>
      <c r="C1" s="169"/>
      <c r="D1" s="169"/>
      <c r="E1" s="169"/>
      <c r="F1" s="169"/>
      <c r="G1" s="169"/>
      <c r="H1" s="169"/>
      <c r="I1" s="169"/>
      <c r="J1" s="154"/>
      <c r="K1" s="154"/>
    </row>
    <row r="2" spans="1:18" ht="15" customHeight="1">
      <c r="A2" s="169" t="str">
        <f>'BDJ-8 E&amp;G Low Income Analysis'!A2:P2</f>
        <v>2022 GRC Electric and Gas Decoupling Study (2018 - 2021)</v>
      </c>
      <c r="B2" s="169"/>
      <c r="C2" s="169"/>
      <c r="D2" s="169"/>
      <c r="E2" s="169"/>
      <c r="F2" s="169"/>
      <c r="G2" s="169"/>
      <c r="H2" s="169"/>
      <c r="I2" s="169"/>
      <c r="J2" s="154"/>
      <c r="K2" s="154"/>
    </row>
    <row r="3" spans="1:18" ht="15" customHeight="1">
      <c r="A3" s="169" t="str">
        <f>'BDJ-8 E&amp;G Low Income Analysis'!A3:P3</f>
        <v>Exhibit BDJ-8</v>
      </c>
      <c r="B3" s="169"/>
      <c r="C3" s="169"/>
      <c r="D3" s="169"/>
      <c r="E3" s="169"/>
      <c r="F3" s="169"/>
      <c r="G3" s="169"/>
      <c r="H3" s="169"/>
      <c r="I3" s="169"/>
      <c r="J3" s="154"/>
      <c r="K3" s="154"/>
    </row>
    <row r="4" spans="1:18" ht="15" customHeight="1">
      <c r="A4" s="169" t="s">
        <v>317</v>
      </c>
      <c r="B4" s="169"/>
      <c r="C4" s="169"/>
      <c r="D4" s="169"/>
      <c r="E4" s="169"/>
      <c r="F4" s="169"/>
      <c r="G4" s="169"/>
      <c r="H4" s="169"/>
      <c r="I4" s="169"/>
      <c r="J4" s="154"/>
      <c r="K4" s="154"/>
    </row>
    <row r="6" spans="1:18" ht="57">
      <c r="B6" s="11"/>
      <c r="C6" s="109" t="s">
        <v>7</v>
      </c>
      <c r="D6" s="109" t="s">
        <v>8</v>
      </c>
      <c r="E6" s="110" t="s">
        <v>9</v>
      </c>
      <c r="F6" s="109" t="s">
        <v>336</v>
      </c>
      <c r="G6" s="109" t="s">
        <v>11</v>
      </c>
      <c r="H6" s="110" t="s">
        <v>12</v>
      </c>
      <c r="I6" s="109" t="s">
        <v>13</v>
      </c>
      <c r="J6" s="110" t="s">
        <v>14</v>
      </c>
      <c r="K6" s="109" t="s">
        <v>15</v>
      </c>
    </row>
    <row r="7" spans="1:18">
      <c r="B7" s="31">
        <v>2018</v>
      </c>
      <c r="C7" s="111">
        <v>1149789</v>
      </c>
      <c r="D7" s="111">
        <v>22733007039.051788</v>
      </c>
      <c r="E7" s="87">
        <v>2173933508.8999996</v>
      </c>
      <c r="F7" s="87">
        <v>19138296.164979108</v>
      </c>
      <c r="G7" s="87">
        <f>E7+F7</f>
        <v>2193071805.0649786</v>
      </c>
      <c r="H7" s="112">
        <f>E7/C7</f>
        <v>1890.7238709885028</v>
      </c>
      <c r="I7" s="112">
        <f>G7/C7</f>
        <v>1907.3689216586508</v>
      </c>
      <c r="J7" s="57">
        <f>E7/D7</f>
        <v>9.5628946279105009E-2</v>
      </c>
      <c r="K7" s="57">
        <f>G7/D7</f>
        <v>9.6470818897720856E-2</v>
      </c>
    </row>
    <row r="8" spans="1:18">
      <c r="B8" s="31">
        <v>2019</v>
      </c>
      <c r="C8" s="111">
        <v>1165698</v>
      </c>
      <c r="D8" s="111">
        <v>23162556944.433125</v>
      </c>
      <c r="E8" s="87">
        <v>2134098222.9900002</v>
      </c>
      <c r="F8" s="87">
        <v>16565435.57290202</v>
      </c>
      <c r="G8" s="87">
        <f>E8+F8</f>
        <v>2150663658.5629025</v>
      </c>
      <c r="H8" s="112">
        <f>E8/C8</f>
        <v>1830.7470914336304</v>
      </c>
      <c r="I8" s="112">
        <f>G8/C8</f>
        <v>1844.9578351879325</v>
      </c>
      <c r="J8" s="57">
        <f>E8/D8</f>
        <v>9.2135692450090581E-2</v>
      </c>
      <c r="K8" s="57">
        <f>G8/D8</f>
        <v>9.2850874094873692E-2</v>
      </c>
    </row>
    <row r="9" spans="1:18">
      <c r="B9" s="31">
        <v>2020</v>
      </c>
      <c r="C9" s="111">
        <v>1181578</v>
      </c>
      <c r="D9" s="111">
        <v>22315908266.372166</v>
      </c>
      <c r="E9" s="87">
        <v>2117110593.5900002</v>
      </c>
      <c r="F9" s="87">
        <v>49884441.191850878</v>
      </c>
      <c r="G9" s="87">
        <f>E9+F9</f>
        <v>2166995034.7818508</v>
      </c>
      <c r="H9" s="112">
        <f>E9/C9</f>
        <v>1791.7654133624696</v>
      </c>
      <c r="I9" s="112">
        <f>G9/C9</f>
        <v>1833.9839052367688</v>
      </c>
      <c r="J9" s="57">
        <f>E9/D9</f>
        <v>9.4870016865066312E-2</v>
      </c>
      <c r="K9" s="57">
        <f>G9/D9</f>
        <v>9.7105392660503762E-2</v>
      </c>
    </row>
    <row r="10" spans="1:18">
      <c r="B10" s="31" t="s">
        <v>16</v>
      </c>
      <c r="C10" s="111">
        <v>1195607</v>
      </c>
      <c r="D10" s="111">
        <v>22784018589.984306</v>
      </c>
      <c r="E10" s="87">
        <v>2304002549.3224945</v>
      </c>
      <c r="F10" s="87">
        <v>-1209615.6477399617</v>
      </c>
      <c r="G10" s="87">
        <f>E10+F10</f>
        <v>2302792933.6747546</v>
      </c>
      <c r="H10" s="112">
        <f>E10/C10</f>
        <v>1927.0567580505087</v>
      </c>
      <c r="I10" s="112">
        <f>G10/C10</f>
        <v>1926.0450412842636</v>
      </c>
      <c r="J10" s="57">
        <f>E10/D10</f>
        <v>0.10112362488746027</v>
      </c>
      <c r="K10" s="57">
        <f>G10/D10</f>
        <v>0.10107053435635126</v>
      </c>
    </row>
    <row r="11" spans="1:18">
      <c r="A11" s="11" t="s">
        <v>318</v>
      </c>
    </row>
    <row r="12" spans="1:18">
      <c r="A12" s="11" t="s">
        <v>319</v>
      </c>
    </row>
    <row r="13" spans="1:18">
      <c r="A13" s="11" t="s">
        <v>320</v>
      </c>
    </row>
    <row r="14" spans="1:18">
      <c r="A14" s="11"/>
    </row>
    <row r="15" spans="1:18">
      <c r="A15" s="36" t="s">
        <v>20</v>
      </c>
      <c r="B15" s="36"/>
      <c r="C15" s="36"/>
      <c r="D15" s="36"/>
      <c r="F15" s="36" t="s">
        <v>21</v>
      </c>
      <c r="G15" s="36"/>
      <c r="H15" s="36"/>
      <c r="I15" s="36"/>
      <c r="K15" s="36" t="s">
        <v>22</v>
      </c>
      <c r="M15" s="36"/>
      <c r="O15" s="36"/>
      <c r="R15" s="36"/>
    </row>
    <row r="24" ht="14.25" customHeight="1"/>
    <row r="29" ht="16.5" customHeight="1"/>
  </sheetData>
  <mergeCells count="4">
    <mergeCell ref="A1:K1"/>
    <mergeCell ref="A2:K2"/>
    <mergeCell ref="A3:K3"/>
    <mergeCell ref="A4:K4"/>
  </mergeCells>
  <pageMargins left="0.7" right="0.7" top="0.75" bottom="0.75" header="0.3" footer="0.3"/>
  <pageSetup scale="53" orientation="landscape" horizontalDpi="1200" verticalDpi="1200" r:id="rId1"/>
  <headerFooter>
    <oddFooter>&amp;R&amp;F
&amp;A</oddFooter>
  </headerFooter>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C27"/>
  <sheetViews>
    <sheetView zoomScaleNormal="100" workbookViewId="0">
      <selection sqref="A1:XFD1048576"/>
    </sheetView>
  </sheetViews>
  <sheetFormatPr defaultRowHeight="11.25"/>
  <cols>
    <col min="1" max="1" width="38.140625" style="11" customWidth="1"/>
    <col min="2" max="2" width="20.5703125" style="11" bestFit="1" customWidth="1"/>
    <col min="3" max="3" width="10" style="11" bestFit="1" customWidth="1"/>
    <col min="4" max="4" width="13.85546875" style="11" bestFit="1" customWidth="1"/>
    <col min="5" max="5" width="11.28515625" style="11" customWidth="1"/>
    <col min="6" max="6" width="8.7109375" style="11" customWidth="1"/>
    <col min="7" max="7" width="9.42578125" style="11" customWidth="1"/>
    <col min="8" max="8" width="11.140625" style="11" customWidth="1"/>
    <col min="9" max="9" width="0.5703125" style="11" customWidth="1"/>
    <col min="10" max="10" width="9.85546875" style="11" customWidth="1"/>
    <col min="11" max="11" width="14.7109375" style="11" bestFit="1" customWidth="1"/>
    <col min="12" max="12" width="10.7109375" style="11" bestFit="1" customWidth="1"/>
    <col min="13" max="14" width="9.140625" style="11"/>
    <col min="15" max="15" width="9.85546875" style="11" customWidth="1"/>
    <col min="16" max="16" width="13.85546875" style="11" bestFit="1" customWidth="1"/>
    <col min="17" max="17" width="10.42578125" style="11" bestFit="1" customWidth="1"/>
    <col min="18" max="19" width="9.140625" style="11"/>
    <col min="20" max="20" width="9.85546875" style="11" customWidth="1"/>
    <col min="21" max="21" width="13.85546875" style="11" bestFit="1" customWidth="1"/>
    <col min="22" max="22" width="10.7109375" style="11" bestFit="1" customWidth="1"/>
    <col min="23" max="23" width="8.5703125" style="11" bestFit="1" customWidth="1"/>
    <col min="24" max="24" width="9" style="11" bestFit="1" customWidth="1"/>
    <col min="25" max="25" width="9.85546875" style="11" customWidth="1"/>
    <col min="26" max="26" width="12.85546875" style="11" bestFit="1" customWidth="1"/>
    <col min="27" max="27" width="10.7109375" style="11" bestFit="1" customWidth="1"/>
    <col min="28" max="16384" width="9.140625" style="11"/>
  </cols>
  <sheetData>
    <row r="1" spans="1:29" ht="15">
      <c r="A1" s="169" t="str">
        <f>'BDJ-8 E&amp;G Low Income Analysis'!A1:P1</f>
        <v>Puget Sound Energy</v>
      </c>
      <c r="B1" s="169"/>
      <c r="C1" s="169"/>
      <c r="D1" s="169"/>
      <c r="E1" s="169"/>
      <c r="F1" s="169"/>
      <c r="G1" s="169"/>
      <c r="H1" s="169"/>
      <c r="I1" s="154"/>
      <c r="J1" s="154"/>
      <c r="K1" s="154"/>
      <c r="L1" s="154"/>
      <c r="M1" s="154"/>
      <c r="N1" s="154"/>
      <c r="O1" s="154"/>
      <c r="P1" s="154"/>
      <c r="Q1" s="154"/>
      <c r="R1" s="154"/>
      <c r="S1" s="154"/>
      <c r="T1" s="154"/>
      <c r="U1" s="154"/>
      <c r="V1" s="154"/>
      <c r="W1" s="154"/>
      <c r="X1" s="154"/>
      <c r="Y1" s="154"/>
      <c r="Z1" s="154"/>
      <c r="AA1" s="154"/>
      <c r="AB1" s="154"/>
      <c r="AC1" s="154"/>
    </row>
    <row r="2" spans="1:29" ht="11.25" customHeight="1">
      <c r="A2" s="169" t="str">
        <f>'BDJ-8 E&amp;G Low Income Analysis'!A2:P2</f>
        <v>2022 GRC Electric and Gas Decoupling Study (2018 - 2021)</v>
      </c>
      <c r="B2" s="169"/>
      <c r="C2" s="169"/>
      <c r="D2" s="169"/>
      <c r="E2" s="169"/>
      <c r="F2" s="169"/>
      <c r="G2" s="169"/>
      <c r="H2" s="169"/>
      <c r="I2" s="154"/>
      <c r="J2" s="154"/>
      <c r="K2" s="154"/>
      <c r="L2" s="154"/>
      <c r="M2" s="154"/>
      <c r="N2" s="154"/>
      <c r="O2" s="154"/>
      <c r="P2" s="154"/>
      <c r="Q2" s="154"/>
      <c r="R2" s="154"/>
      <c r="S2" s="154"/>
      <c r="T2" s="154"/>
      <c r="U2" s="154"/>
      <c r="V2" s="154"/>
      <c r="W2" s="154"/>
      <c r="X2" s="154"/>
      <c r="Y2" s="154"/>
      <c r="Z2" s="154"/>
      <c r="AA2" s="154"/>
      <c r="AB2" s="154"/>
      <c r="AC2" s="154"/>
    </row>
    <row r="3" spans="1:29" ht="15">
      <c r="A3" s="169" t="str">
        <f>'BDJ-8 E&amp;G Low Income Analysis'!A3:P3</f>
        <v>Exhibit BDJ-8</v>
      </c>
      <c r="B3" s="169"/>
      <c r="C3" s="169"/>
      <c r="D3" s="169"/>
      <c r="E3" s="169"/>
      <c r="F3" s="169"/>
      <c r="G3" s="169"/>
      <c r="H3" s="169"/>
      <c r="I3" s="154"/>
      <c r="J3" s="154"/>
      <c r="K3" s="154"/>
      <c r="L3" s="154"/>
      <c r="M3" s="154"/>
      <c r="N3" s="154"/>
      <c r="O3" s="154"/>
      <c r="P3" s="154"/>
      <c r="Q3" s="154"/>
      <c r="R3" s="154"/>
      <c r="S3" s="154"/>
      <c r="T3" s="154"/>
      <c r="U3" s="154"/>
      <c r="V3" s="154"/>
      <c r="W3" s="154"/>
      <c r="X3" s="154"/>
      <c r="Y3" s="154"/>
      <c r="Z3" s="154"/>
      <c r="AA3" s="154"/>
      <c r="AB3" s="154"/>
      <c r="AC3" s="154"/>
    </row>
    <row r="4" spans="1:29" ht="11.25" customHeight="1">
      <c r="A4" s="169" t="s">
        <v>323</v>
      </c>
      <c r="B4" s="169"/>
      <c r="C4" s="169"/>
      <c r="D4" s="169"/>
      <c r="E4" s="169"/>
      <c r="F4" s="169"/>
      <c r="G4" s="169"/>
      <c r="H4" s="169"/>
      <c r="I4" s="154"/>
      <c r="J4" s="154"/>
      <c r="K4" s="154"/>
      <c r="L4" s="154"/>
      <c r="M4" s="154"/>
      <c r="N4" s="154"/>
      <c r="O4" s="154"/>
      <c r="P4" s="154"/>
      <c r="Q4" s="154"/>
      <c r="R4" s="154"/>
      <c r="S4" s="154"/>
      <c r="T4" s="154"/>
      <c r="U4" s="154"/>
      <c r="V4" s="154"/>
      <c r="W4" s="154"/>
      <c r="X4" s="154"/>
      <c r="Y4" s="154"/>
      <c r="Z4" s="154"/>
      <c r="AA4" s="154"/>
      <c r="AB4" s="154"/>
      <c r="AC4" s="154"/>
    </row>
    <row r="5" spans="1:29" ht="15">
      <c r="J5" s="166">
        <v>2018</v>
      </c>
      <c r="K5" s="183"/>
      <c r="L5" s="183"/>
      <c r="M5" s="183"/>
      <c r="N5" s="184"/>
      <c r="O5" s="166">
        <v>2019</v>
      </c>
      <c r="P5" s="183"/>
      <c r="Q5" s="183"/>
      <c r="R5" s="183"/>
      <c r="S5" s="184"/>
      <c r="T5" s="166">
        <v>2020</v>
      </c>
      <c r="U5" s="183"/>
      <c r="V5" s="183"/>
      <c r="W5" s="183"/>
      <c r="X5" s="184"/>
      <c r="Y5" s="166" t="s">
        <v>16</v>
      </c>
      <c r="Z5" s="183"/>
      <c r="AA5" s="183"/>
      <c r="AB5" s="183"/>
      <c r="AC5" s="184"/>
    </row>
    <row r="6" spans="1:29" ht="11.25" customHeight="1">
      <c r="A6" s="60"/>
      <c r="B6" s="60"/>
      <c r="C6" s="60"/>
      <c r="D6" s="60"/>
      <c r="E6" s="177" t="s">
        <v>23</v>
      </c>
      <c r="F6" s="180"/>
      <c r="G6" s="180"/>
      <c r="H6" s="181"/>
      <c r="J6" s="118"/>
      <c r="K6" s="30"/>
      <c r="L6" s="173" t="s">
        <v>23</v>
      </c>
      <c r="M6" s="165"/>
      <c r="N6" s="182"/>
      <c r="O6" s="118"/>
      <c r="P6" s="30"/>
      <c r="Q6" s="173" t="s">
        <v>23</v>
      </c>
      <c r="R6" s="165"/>
      <c r="S6" s="182"/>
      <c r="T6" s="118"/>
      <c r="U6" s="30"/>
      <c r="V6" s="173" t="s">
        <v>23</v>
      </c>
      <c r="W6" s="165"/>
      <c r="X6" s="182"/>
      <c r="Y6" s="118"/>
      <c r="Z6" s="30"/>
      <c r="AA6" s="173" t="s">
        <v>23</v>
      </c>
      <c r="AB6" s="165"/>
      <c r="AC6" s="182"/>
    </row>
    <row r="7" spans="1:29" s="95" customFormat="1" ht="45">
      <c r="A7" s="119" t="s">
        <v>24</v>
      </c>
      <c r="B7" s="110" t="s">
        <v>25</v>
      </c>
      <c r="C7" s="110" t="s">
        <v>26</v>
      </c>
      <c r="D7" s="110" t="s">
        <v>27</v>
      </c>
      <c r="E7" s="119" t="s">
        <v>28</v>
      </c>
      <c r="F7" s="110" t="s">
        <v>29</v>
      </c>
      <c r="G7" s="110" t="s">
        <v>30</v>
      </c>
      <c r="H7" s="120" t="s">
        <v>31</v>
      </c>
      <c r="J7" s="119" t="s">
        <v>26</v>
      </c>
      <c r="K7" s="110" t="s">
        <v>27</v>
      </c>
      <c r="L7" s="119" t="s">
        <v>28</v>
      </c>
      <c r="M7" s="110" t="s">
        <v>29</v>
      </c>
      <c r="N7" s="120" t="s">
        <v>31</v>
      </c>
      <c r="O7" s="119" t="s">
        <v>26</v>
      </c>
      <c r="P7" s="110" t="s">
        <v>27</v>
      </c>
      <c r="Q7" s="119" t="s">
        <v>28</v>
      </c>
      <c r="R7" s="110" t="s">
        <v>29</v>
      </c>
      <c r="S7" s="120" t="s">
        <v>31</v>
      </c>
      <c r="T7" s="119" t="s">
        <v>26</v>
      </c>
      <c r="U7" s="110" t="s">
        <v>27</v>
      </c>
      <c r="V7" s="119" t="s">
        <v>28</v>
      </c>
      <c r="W7" s="110" t="s">
        <v>29</v>
      </c>
      <c r="X7" s="120" t="s">
        <v>31</v>
      </c>
      <c r="Y7" s="119" t="s">
        <v>26</v>
      </c>
      <c r="Z7" s="110" t="s">
        <v>27</v>
      </c>
      <c r="AA7" s="119" t="s">
        <v>28</v>
      </c>
      <c r="AB7" s="110" t="s">
        <v>29</v>
      </c>
      <c r="AC7" s="120" t="s">
        <v>31</v>
      </c>
    </row>
    <row r="8" spans="1:29">
      <c r="J8" s="121"/>
      <c r="K8" s="90"/>
      <c r="L8" s="90"/>
      <c r="M8" s="90"/>
      <c r="N8" s="122"/>
      <c r="O8" s="121"/>
      <c r="P8" s="90"/>
      <c r="Q8" s="90"/>
      <c r="R8" s="90"/>
      <c r="S8" s="122"/>
      <c r="T8" s="121"/>
      <c r="U8" s="90"/>
      <c r="V8" s="90"/>
      <c r="W8" s="90"/>
      <c r="X8" s="122"/>
      <c r="Y8" s="121"/>
      <c r="Z8" s="90"/>
      <c r="AA8" s="90"/>
      <c r="AB8" s="90"/>
      <c r="AC8" s="122"/>
    </row>
    <row r="9" spans="1:29">
      <c r="A9" s="11" t="s">
        <v>32</v>
      </c>
      <c r="B9" s="11" t="s">
        <v>33</v>
      </c>
      <c r="C9" s="111">
        <v>1032099</v>
      </c>
      <c r="D9" s="87">
        <v>4775618853.3562202</v>
      </c>
      <c r="E9" s="87">
        <v>4769704.0299999984</v>
      </c>
      <c r="F9" s="113">
        <f t="shared" ref="F9:F16" si="0">E9/D9</f>
        <v>9.9876145405698269E-4</v>
      </c>
      <c r="G9" s="87">
        <f t="shared" ref="G9:G16" si="1">E9/C9</f>
        <v>4.6213629022022094</v>
      </c>
      <c r="H9" s="87">
        <f t="shared" ref="H9:H16" si="2">G9/4</f>
        <v>1.1553407255505523</v>
      </c>
      <c r="J9" s="123">
        <v>1010572</v>
      </c>
      <c r="K9" s="124">
        <v>1147274164.9899998</v>
      </c>
      <c r="L9" s="87">
        <v>-2909535.0200000009</v>
      </c>
      <c r="M9" s="114">
        <f t="shared" ref="M9:M16" si="3">L9/K9</f>
        <v>-2.5360416095705964E-3</v>
      </c>
      <c r="N9" s="115">
        <f t="shared" ref="N9:N16" si="4">L9/J9</f>
        <v>-2.8790972043555541</v>
      </c>
      <c r="O9" s="123">
        <v>1025022</v>
      </c>
      <c r="P9" s="124">
        <v>1139054837.45</v>
      </c>
      <c r="Q9" s="87">
        <v>-990760.40000000037</v>
      </c>
      <c r="R9" s="114">
        <f t="shared" ref="R9:R16" si="5">Q9/P9</f>
        <v>-8.6980922026371778E-4</v>
      </c>
      <c r="S9" s="115">
        <f t="shared" ref="S9:S16" si="6">Q9/O9</f>
        <v>-0.96657476620014049</v>
      </c>
      <c r="T9" s="123">
        <v>1039594</v>
      </c>
      <c r="U9" s="124">
        <v>1186285223.03</v>
      </c>
      <c r="V9" s="87">
        <v>8071337.9100000001</v>
      </c>
      <c r="W9" s="114">
        <f t="shared" ref="W9:W16" si="7">V9/U9</f>
        <v>6.8038762966163022E-3</v>
      </c>
      <c r="X9" s="115">
        <f t="shared" ref="X9:X16" si="8">V9/T9</f>
        <v>7.7639327564414575</v>
      </c>
      <c r="Y9" s="123">
        <v>1053210</v>
      </c>
      <c r="Z9" s="124">
        <v>1303004627.8862197</v>
      </c>
      <c r="AA9" s="87">
        <v>598661.54000000015</v>
      </c>
      <c r="AB9" s="114">
        <f t="shared" ref="AB9:AB16" si="9">AA9/Z9</f>
        <v>4.5944697907264546E-4</v>
      </c>
      <c r="AC9" s="115">
        <f t="shared" ref="AC9:AC16" si="10">AA9/Y9</f>
        <v>0.56841611834297068</v>
      </c>
    </row>
    <row r="10" spans="1:29">
      <c r="A10" s="11" t="s">
        <v>34</v>
      </c>
      <c r="B10" s="11" t="s">
        <v>35</v>
      </c>
      <c r="C10" s="111">
        <v>123103</v>
      </c>
      <c r="D10" s="87">
        <v>1190519221.2678313</v>
      </c>
      <c r="E10" s="87">
        <v>24971842.489999995</v>
      </c>
      <c r="F10" s="113">
        <f t="shared" si="0"/>
        <v>2.0975589510773697E-2</v>
      </c>
      <c r="G10" s="87">
        <f t="shared" si="1"/>
        <v>202.85324070087646</v>
      </c>
      <c r="H10" s="87">
        <f t="shared" si="2"/>
        <v>50.713310175219114</v>
      </c>
      <c r="J10" s="123">
        <v>121590</v>
      </c>
      <c r="K10" s="124">
        <v>295087009.11000001</v>
      </c>
      <c r="L10" s="87">
        <v>3282715.03</v>
      </c>
      <c r="M10" s="114">
        <f t="shared" si="3"/>
        <v>1.1124566411448825E-2</v>
      </c>
      <c r="N10" s="115">
        <f t="shared" si="4"/>
        <v>26.998232009211282</v>
      </c>
      <c r="O10" s="123">
        <v>122527</v>
      </c>
      <c r="P10" s="124">
        <v>294043530.08000004</v>
      </c>
      <c r="Q10" s="87">
        <v>5909652.1100000013</v>
      </c>
      <c r="R10" s="114">
        <f t="shared" si="5"/>
        <v>2.0097881794549841E-2</v>
      </c>
      <c r="S10" s="115">
        <f t="shared" si="6"/>
        <v>48.231427440482513</v>
      </c>
      <c r="T10" s="123">
        <v>123364</v>
      </c>
      <c r="U10" s="124">
        <v>281008637.31</v>
      </c>
      <c r="V10" s="87">
        <v>7076619.1299999999</v>
      </c>
      <c r="W10" s="114">
        <f t="shared" si="7"/>
        <v>2.5182923904909348E-2</v>
      </c>
      <c r="X10" s="115">
        <f t="shared" si="8"/>
        <v>57.363729532116338</v>
      </c>
      <c r="Y10" s="123">
        <v>124931</v>
      </c>
      <c r="Z10" s="124">
        <v>320380044.76783121</v>
      </c>
      <c r="AA10" s="87">
        <v>8702856.2199999988</v>
      </c>
      <c r="AB10" s="114">
        <f t="shared" si="9"/>
        <v>2.7164164441972876E-2</v>
      </c>
      <c r="AC10" s="115">
        <f t="shared" si="10"/>
        <v>69.661302799145119</v>
      </c>
    </row>
    <row r="11" spans="1:29">
      <c r="A11" s="11" t="s">
        <v>36</v>
      </c>
      <c r="B11" s="11" t="s">
        <v>37</v>
      </c>
      <c r="C11" s="111">
        <v>8538</v>
      </c>
      <c r="D11" s="87">
        <v>1241848553.0549757</v>
      </c>
      <c r="E11" s="87">
        <v>8956352.6099999994</v>
      </c>
      <c r="F11" s="113">
        <f t="shared" si="0"/>
        <v>7.2121134158969445E-3</v>
      </c>
      <c r="G11" s="87">
        <f t="shared" si="1"/>
        <v>1048.9989002108221</v>
      </c>
      <c r="H11" s="87">
        <f t="shared" si="2"/>
        <v>262.24972505270551</v>
      </c>
      <c r="J11" s="123">
        <v>8308</v>
      </c>
      <c r="K11" s="124">
        <v>318895272.10000002</v>
      </c>
      <c r="L11" s="87">
        <v>4115788.1899999995</v>
      </c>
      <c r="M11" s="114">
        <f t="shared" si="3"/>
        <v>1.2906394512833541E-2</v>
      </c>
      <c r="N11" s="115">
        <f t="shared" si="4"/>
        <v>495.40060062590265</v>
      </c>
      <c r="O11" s="123">
        <v>8508</v>
      </c>
      <c r="P11" s="124">
        <v>311402678.22000003</v>
      </c>
      <c r="Q11" s="87">
        <v>89246.520000000222</v>
      </c>
      <c r="R11" s="114">
        <f t="shared" si="5"/>
        <v>2.8659522297669278E-4</v>
      </c>
      <c r="S11" s="115">
        <f t="shared" si="6"/>
        <v>10.489717912552917</v>
      </c>
      <c r="T11" s="123">
        <v>8621</v>
      </c>
      <c r="U11" s="124">
        <v>284383766.5</v>
      </c>
      <c r="V11" s="87">
        <v>-848256.41</v>
      </c>
      <c r="W11" s="114">
        <f t="shared" si="7"/>
        <v>-2.9827877323651665E-3</v>
      </c>
      <c r="X11" s="115">
        <f t="shared" si="8"/>
        <v>-98.394201368750728</v>
      </c>
      <c r="Y11" s="123">
        <v>8717</v>
      </c>
      <c r="Z11" s="124">
        <v>327166836.23497605</v>
      </c>
      <c r="AA11" s="87">
        <v>5599574.3099999996</v>
      </c>
      <c r="AB11" s="114">
        <f t="shared" si="9"/>
        <v>1.7115348164379054E-2</v>
      </c>
      <c r="AC11" s="115">
        <f t="shared" si="10"/>
        <v>642.3740174371917</v>
      </c>
    </row>
    <row r="12" spans="1:29">
      <c r="A12" s="11" t="s">
        <v>38</v>
      </c>
      <c r="B12" s="11" t="s">
        <v>39</v>
      </c>
      <c r="C12" s="111">
        <v>826</v>
      </c>
      <c r="D12" s="87">
        <v>693718341.57821357</v>
      </c>
      <c r="E12" s="87">
        <v>5293456.68</v>
      </c>
      <c r="F12" s="113">
        <f t="shared" si="0"/>
        <v>7.630556037998581E-3</v>
      </c>
      <c r="G12" s="87">
        <f t="shared" si="1"/>
        <v>6408.5431961259073</v>
      </c>
      <c r="H12" s="87">
        <f t="shared" si="2"/>
        <v>1602.1357990314768</v>
      </c>
      <c r="J12" s="123">
        <v>831</v>
      </c>
      <c r="K12" s="124">
        <v>176919774.58000001</v>
      </c>
      <c r="L12" s="87">
        <v>-344106.74</v>
      </c>
      <c r="M12" s="114">
        <f t="shared" si="3"/>
        <v>-1.9449874431328815E-3</v>
      </c>
      <c r="N12" s="115">
        <f t="shared" si="4"/>
        <v>-414.08753309265944</v>
      </c>
      <c r="O12" s="123">
        <v>825</v>
      </c>
      <c r="P12" s="124">
        <v>172578902.91999999</v>
      </c>
      <c r="Q12" s="87">
        <v>809084.37</v>
      </c>
      <c r="R12" s="114">
        <f t="shared" si="5"/>
        <v>4.6881997527534174E-3</v>
      </c>
      <c r="S12" s="115">
        <f t="shared" si="6"/>
        <v>980.70832727272727</v>
      </c>
      <c r="T12" s="123">
        <v>821</v>
      </c>
      <c r="U12" s="124">
        <v>162809537.00999999</v>
      </c>
      <c r="V12" s="87">
        <v>1348784.35</v>
      </c>
      <c r="W12" s="114">
        <f t="shared" si="7"/>
        <v>8.2844308433673384E-3</v>
      </c>
      <c r="X12" s="115">
        <f t="shared" si="8"/>
        <v>1642.8554811205847</v>
      </c>
      <c r="Y12" s="123">
        <v>827</v>
      </c>
      <c r="Z12" s="124">
        <v>181410127.06821355</v>
      </c>
      <c r="AA12" s="87">
        <v>3479694.6999999997</v>
      </c>
      <c r="AB12" s="114">
        <f t="shared" si="9"/>
        <v>1.9181369619412539E-2</v>
      </c>
      <c r="AC12" s="115">
        <f t="shared" si="10"/>
        <v>4207.6114873035067</v>
      </c>
    </row>
    <row r="13" spans="1:29">
      <c r="A13" s="11" t="s">
        <v>40</v>
      </c>
      <c r="B13" s="11" t="s">
        <v>41</v>
      </c>
      <c r="C13" s="111">
        <v>483</v>
      </c>
      <c r="D13" s="87">
        <v>472324410.00268859</v>
      </c>
      <c r="E13" s="87">
        <v>4586545.46</v>
      </c>
      <c r="F13" s="113">
        <f t="shared" si="0"/>
        <v>9.7105831561275693E-3</v>
      </c>
      <c r="G13" s="87">
        <f t="shared" si="1"/>
        <v>9495.9533333333329</v>
      </c>
      <c r="H13" s="87">
        <f t="shared" si="2"/>
        <v>2373.9883333333332</v>
      </c>
      <c r="J13" s="123">
        <v>482</v>
      </c>
      <c r="K13" s="124">
        <v>117115350.62</v>
      </c>
      <c r="L13" s="87">
        <v>-246032.65</v>
      </c>
      <c r="M13" s="114">
        <f t="shared" si="3"/>
        <v>-2.1007720055272118E-3</v>
      </c>
      <c r="N13" s="115">
        <f t="shared" si="4"/>
        <v>-510.44118257261408</v>
      </c>
      <c r="O13" s="123">
        <v>484</v>
      </c>
      <c r="P13" s="124">
        <v>113061486.46000001</v>
      </c>
      <c r="Q13" s="87">
        <v>-34573.129999999997</v>
      </c>
      <c r="R13" s="114">
        <f t="shared" si="5"/>
        <v>-3.0579051348516998E-4</v>
      </c>
      <c r="S13" s="115">
        <f t="shared" si="6"/>
        <v>-71.432086776859492</v>
      </c>
      <c r="T13" s="123">
        <v>481</v>
      </c>
      <c r="U13" s="124">
        <v>111125713.58999999</v>
      </c>
      <c r="V13" s="87">
        <v>1574584.83</v>
      </c>
      <c r="W13" s="114">
        <f t="shared" si="7"/>
        <v>1.4169401294550556E-2</v>
      </c>
      <c r="X13" s="115">
        <f t="shared" si="8"/>
        <v>3273.5651351351353</v>
      </c>
      <c r="Y13" s="123">
        <v>487</v>
      </c>
      <c r="Z13" s="124">
        <v>131021859.33268854</v>
      </c>
      <c r="AA13" s="87">
        <v>3292566.41</v>
      </c>
      <c r="AB13" s="114">
        <f t="shared" si="9"/>
        <v>2.5129901428429358E-2</v>
      </c>
      <c r="AC13" s="115">
        <f t="shared" si="10"/>
        <v>6760.9166529774129</v>
      </c>
    </row>
    <row r="14" spans="1:29">
      <c r="A14" s="11" t="s">
        <v>42</v>
      </c>
      <c r="B14" s="11" t="s">
        <v>43</v>
      </c>
      <c r="C14" s="111">
        <v>111</v>
      </c>
      <c r="D14" s="87">
        <v>96374551.198349148</v>
      </c>
      <c r="E14" s="87">
        <v>4837470.2065900518</v>
      </c>
      <c r="F14" s="113">
        <f t="shared" si="0"/>
        <v>5.0194477135712103E-2</v>
      </c>
      <c r="G14" s="87">
        <f t="shared" si="1"/>
        <v>43580.81267198245</v>
      </c>
      <c r="H14" s="87">
        <f t="shared" si="2"/>
        <v>10895.203167995613</v>
      </c>
      <c r="J14" s="123">
        <v>129</v>
      </c>
      <c r="K14" s="124">
        <v>42744118.340000004</v>
      </c>
      <c r="L14" s="87">
        <v>776379.95000000007</v>
      </c>
      <c r="M14" s="114">
        <f t="shared" si="3"/>
        <v>1.8163433476962434E-2</v>
      </c>
      <c r="N14" s="115">
        <f t="shared" si="4"/>
        <v>6018.4492248062024</v>
      </c>
      <c r="O14" s="123">
        <v>122</v>
      </c>
      <c r="P14" s="124">
        <v>29425355.350000001</v>
      </c>
      <c r="Q14" s="87">
        <v>1583688.8565900514</v>
      </c>
      <c r="R14" s="114">
        <f t="shared" si="5"/>
        <v>5.3820551621309526E-2</v>
      </c>
      <c r="S14" s="115">
        <f t="shared" si="6"/>
        <v>12981.056201557798</v>
      </c>
      <c r="T14" s="123">
        <v>111</v>
      </c>
      <c r="U14" s="124">
        <v>17800010.690000001</v>
      </c>
      <c r="V14" s="87">
        <v>1786252.7700000003</v>
      </c>
      <c r="W14" s="114">
        <f t="shared" si="7"/>
        <v>0.10035121894637469</v>
      </c>
      <c r="X14" s="115">
        <f t="shared" si="8"/>
        <v>16092.3672972973</v>
      </c>
      <c r="Y14" s="123">
        <v>81</v>
      </c>
      <c r="Z14" s="124">
        <v>6405066.8183491668</v>
      </c>
      <c r="AA14" s="87">
        <v>691148.63</v>
      </c>
      <c r="AB14" s="114">
        <f t="shared" si="9"/>
        <v>0.10790654486538763</v>
      </c>
      <c r="AC14" s="115">
        <f t="shared" si="10"/>
        <v>8532.6991358024698</v>
      </c>
    </row>
    <row r="15" spans="1:29">
      <c r="A15" s="11" t="s">
        <v>44</v>
      </c>
      <c r="B15" s="11" t="s">
        <v>45</v>
      </c>
      <c r="C15" s="111">
        <v>24</v>
      </c>
      <c r="D15" s="87">
        <v>182423763.76181352</v>
      </c>
      <c r="E15" s="87">
        <v>1170479.51</v>
      </c>
      <c r="F15" s="113">
        <f t="shared" si="0"/>
        <v>6.4162666412708597E-3</v>
      </c>
      <c r="G15" s="87">
        <f t="shared" si="1"/>
        <v>48769.979583333334</v>
      </c>
      <c r="H15" s="87">
        <f t="shared" si="2"/>
        <v>12192.494895833333</v>
      </c>
      <c r="J15" s="123">
        <v>25</v>
      </c>
      <c r="K15" s="124">
        <v>45401545.520000003</v>
      </c>
      <c r="L15" s="87">
        <v>784879.4</v>
      </c>
      <c r="M15" s="114">
        <f t="shared" si="3"/>
        <v>1.7287504004775561E-2</v>
      </c>
      <c r="N15" s="115">
        <f t="shared" si="4"/>
        <v>31395.175999999999</v>
      </c>
      <c r="O15" s="123">
        <v>25</v>
      </c>
      <c r="P15" s="124">
        <v>45514148.600000001</v>
      </c>
      <c r="Q15" s="87">
        <v>346946.09</v>
      </c>
      <c r="R15" s="114">
        <f t="shared" si="5"/>
        <v>7.6228184129978433E-3</v>
      </c>
      <c r="S15" s="115">
        <f t="shared" si="6"/>
        <v>13877.8436</v>
      </c>
      <c r="T15" s="123">
        <v>25</v>
      </c>
      <c r="U15" s="124">
        <v>45361928.149999999</v>
      </c>
      <c r="V15" s="87">
        <v>38654.019999999997</v>
      </c>
      <c r="W15" s="114">
        <f t="shared" si="7"/>
        <v>8.5212471286893478E-4</v>
      </c>
      <c r="X15" s="115">
        <f t="shared" si="8"/>
        <v>1546.1607999999999</v>
      </c>
      <c r="Y15" s="123">
        <v>23</v>
      </c>
      <c r="Z15" s="124">
        <v>46146141.491813466</v>
      </c>
      <c r="AA15" s="87">
        <v>0</v>
      </c>
      <c r="AB15" s="114">
        <f t="shared" si="9"/>
        <v>0</v>
      </c>
      <c r="AC15" s="115">
        <f t="shared" si="10"/>
        <v>0</v>
      </c>
    </row>
    <row r="16" spans="1:29" ht="12" thickBot="1">
      <c r="A16" s="125" t="s">
        <v>3</v>
      </c>
      <c r="B16" s="125"/>
      <c r="C16" s="126">
        <f>SUM(C9:C15)</f>
        <v>1165184</v>
      </c>
      <c r="D16" s="117">
        <f>SUM(D9:D15)</f>
        <v>8652827694.2200928</v>
      </c>
      <c r="E16" s="117">
        <f>SUM(E9:E15)</f>
        <v>54585850.986590043</v>
      </c>
      <c r="F16" s="116">
        <f t="shared" si="0"/>
        <v>6.3084407682187232E-3</v>
      </c>
      <c r="G16" s="117">
        <f t="shared" si="1"/>
        <v>46.847408638112128</v>
      </c>
      <c r="H16" s="117">
        <f t="shared" si="2"/>
        <v>11.711852159528032</v>
      </c>
      <c r="J16" s="127">
        <f>SUM(J9:J15)</f>
        <v>1141937</v>
      </c>
      <c r="K16" s="117">
        <f>SUM(K9:K15)</f>
        <v>2143437235.2599995</v>
      </c>
      <c r="L16" s="117">
        <f>SUM(L9:L15)</f>
        <v>5460088.1599999983</v>
      </c>
      <c r="M16" s="116">
        <f t="shared" si="3"/>
        <v>2.5473515483357217E-3</v>
      </c>
      <c r="N16" s="128">
        <f t="shared" si="4"/>
        <v>4.7814267862412709</v>
      </c>
      <c r="O16" s="127">
        <f>SUM(O9:O15)</f>
        <v>1157513</v>
      </c>
      <c r="P16" s="117">
        <f>SUM(P9:P15)</f>
        <v>2105080939.0800002</v>
      </c>
      <c r="Q16" s="117">
        <f>SUM(Q9:Q15)</f>
        <v>7713284.4165900527</v>
      </c>
      <c r="R16" s="116">
        <f t="shared" si="5"/>
        <v>3.6641272425187838E-3</v>
      </c>
      <c r="S16" s="128">
        <f t="shared" si="6"/>
        <v>6.6636697960109759</v>
      </c>
      <c r="T16" s="127">
        <f>SUM(T9:T15)</f>
        <v>1173017</v>
      </c>
      <c r="U16" s="117">
        <f>SUM(U9:U15)</f>
        <v>2088774816.28</v>
      </c>
      <c r="V16" s="117">
        <f>SUM(V9:V15)</f>
        <v>19047976.599999998</v>
      </c>
      <c r="W16" s="116">
        <f t="shared" si="7"/>
        <v>9.1192101951532815E-3</v>
      </c>
      <c r="X16" s="128">
        <f t="shared" si="8"/>
        <v>16.23844888863503</v>
      </c>
      <c r="Y16" s="127">
        <f>SUM(Y9:Y15)</f>
        <v>1188276</v>
      </c>
      <c r="Z16" s="117">
        <f>SUM(Z9:Z15)</f>
        <v>2315534703.6000919</v>
      </c>
      <c r="AA16" s="117">
        <f>SUM(AA9:AA15)</f>
        <v>22364501.809999999</v>
      </c>
      <c r="AB16" s="116">
        <f t="shared" si="9"/>
        <v>9.6584610782246751E-3</v>
      </c>
      <c r="AC16" s="128">
        <f t="shared" si="10"/>
        <v>18.820965676324356</v>
      </c>
    </row>
    <row r="17" spans="1:29" ht="12" thickTop="1">
      <c r="D17" s="86"/>
      <c r="J17" s="129"/>
      <c r="K17" s="130"/>
      <c r="L17" s="130"/>
      <c r="M17" s="130"/>
      <c r="N17" s="131"/>
      <c r="O17" s="129"/>
      <c r="P17" s="130"/>
      <c r="Q17" s="130"/>
      <c r="R17" s="130"/>
      <c r="S17" s="131"/>
      <c r="T17" s="129"/>
      <c r="U17" s="130"/>
      <c r="V17" s="130"/>
      <c r="W17" s="130"/>
      <c r="X17" s="131"/>
      <c r="Y17" s="129"/>
      <c r="Z17" s="130"/>
      <c r="AA17" s="130"/>
      <c r="AB17" s="130"/>
      <c r="AC17" s="131"/>
    </row>
    <row r="18" spans="1:29">
      <c r="A18" s="11" t="s">
        <v>324</v>
      </c>
      <c r="D18" s="86"/>
    </row>
    <row r="19" spans="1:29">
      <c r="A19" s="11" t="s">
        <v>319</v>
      </c>
      <c r="D19" s="86"/>
    </row>
    <row r="20" spans="1:29" ht="33.75">
      <c r="A20" s="11" t="s">
        <v>320</v>
      </c>
      <c r="D20" s="86"/>
      <c r="L20" s="109" t="s">
        <v>33</v>
      </c>
      <c r="M20" s="109" t="s">
        <v>35</v>
      </c>
      <c r="N20" s="109" t="s">
        <v>37</v>
      </c>
      <c r="O20" s="109" t="s">
        <v>46</v>
      </c>
      <c r="P20" s="109" t="s">
        <v>39</v>
      </c>
      <c r="Q20" s="109" t="s">
        <v>41</v>
      </c>
      <c r="R20" s="109" t="s">
        <v>45</v>
      </c>
    </row>
    <row r="21" spans="1:29">
      <c r="A21" s="11" t="s">
        <v>325</v>
      </c>
      <c r="K21" s="31">
        <v>2018</v>
      </c>
      <c r="L21" s="112">
        <f>$N$9</f>
        <v>-2.8790972043555541</v>
      </c>
      <c r="M21" s="112">
        <f>$N$10</f>
        <v>26.998232009211282</v>
      </c>
      <c r="N21" s="112">
        <f>$N$11</f>
        <v>495.40060062590265</v>
      </c>
      <c r="O21" s="112">
        <f>$N$14</f>
        <v>6018.4492248062024</v>
      </c>
      <c r="P21" s="112">
        <f>$N$12</f>
        <v>-414.08753309265944</v>
      </c>
      <c r="Q21" s="112">
        <f>$N$13</f>
        <v>-510.44118257261408</v>
      </c>
      <c r="R21" s="112">
        <f>$N$15</f>
        <v>31395.175999999999</v>
      </c>
    </row>
    <row r="22" spans="1:29">
      <c r="K22" s="31">
        <v>2019</v>
      </c>
      <c r="L22" s="112">
        <f>$S$9</f>
        <v>-0.96657476620014049</v>
      </c>
      <c r="M22" s="112">
        <f>$S$10</f>
        <v>48.231427440482513</v>
      </c>
      <c r="N22" s="112">
        <f>$S$11</f>
        <v>10.489717912552917</v>
      </c>
      <c r="O22" s="112">
        <f>$S$14</f>
        <v>12981.056201557798</v>
      </c>
      <c r="P22" s="112">
        <f>$S$12</f>
        <v>980.70832727272727</v>
      </c>
      <c r="Q22" s="112">
        <f>$S$13</f>
        <v>-71.432086776859492</v>
      </c>
      <c r="R22" s="112">
        <f>$S$15</f>
        <v>13877.8436</v>
      </c>
    </row>
    <row r="23" spans="1:29">
      <c r="K23" s="31">
        <v>2020</v>
      </c>
      <c r="L23" s="112">
        <f>$X$9</f>
        <v>7.7639327564414575</v>
      </c>
      <c r="M23" s="112">
        <f>$X$10</f>
        <v>57.363729532116338</v>
      </c>
      <c r="N23" s="112">
        <f>$X$11</f>
        <v>-98.394201368750728</v>
      </c>
      <c r="O23" s="112">
        <f>$X$14</f>
        <v>16092.3672972973</v>
      </c>
      <c r="P23" s="112">
        <f>$X$12</f>
        <v>1642.8554811205847</v>
      </c>
      <c r="Q23" s="112">
        <f>$X$13</f>
        <v>3273.5651351351353</v>
      </c>
      <c r="R23" s="112">
        <f>$X$15</f>
        <v>1546.1607999999999</v>
      </c>
    </row>
    <row r="24" spans="1:29">
      <c r="K24" s="132" t="s">
        <v>16</v>
      </c>
      <c r="L24" s="112">
        <f>$AC$9</f>
        <v>0.56841611834297068</v>
      </c>
      <c r="M24" s="112">
        <f>$AC$10</f>
        <v>69.661302799145119</v>
      </c>
      <c r="N24" s="112">
        <f>$AC$11</f>
        <v>642.3740174371917</v>
      </c>
      <c r="O24" s="112">
        <f>$AC$14</f>
        <v>8532.6991358024698</v>
      </c>
      <c r="P24" s="112">
        <f>$AC$12</f>
        <v>4207.6114873035067</v>
      </c>
      <c r="Q24" s="112">
        <f>$AC$13</f>
        <v>6760.9166529774129</v>
      </c>
      <c r="R24" s="112">
        <f>$AC$15</f>
        <v>0</v>
      </c>
    </row>
    <row r="27" spans="1:29">
      <c r="J27" s="112"/>
      <c r="K27" s="112"/>
      <c r="L27" s="112"/>
      <c r="M27" s="112"/>
      <c r="N27" s="112"/>
      <c r="O27" s="112"/>
    </row>
  </sheetData>
  <mergeCells count="13">
    <mergeCell ref="A1:AC1"/>
    <mergeCell ref="A2:AC2"/>
    <mergeCell ref="A3:AC3"/>
    <mergeCell ref="A4:AC4"/>
    <mergeCell ref="T5:X5"/>
    <mergeCell ref="Y5:AC5"/>
    <mergeCell ref="O5:S5"/>
    <mergeCell ref="J5:N5"/>
    <mergeCell ref="E6:H6"/>
    <mergeCell ref="L6:N6"/>
    <mergeCell ref="Q6:S6"/>
    <mergeCell ref="V6:X6"/>
    <mergeCell ref="AA6:AC6"/>
  </mergeCells>
  <pageMargins left="0.7" right="0.7" top="0.75" bottom="0.75" header="0.3" footer="0.3"/>
  <pageSetup scale="32" orientation="landscape" horizontalDpi="1200" verticalDpi="1200" r:id="rId1"/>
  <headerFooter>
    <oddFooter>&amp;R&amp;F
&amp;A</oddFooter>
  </headerFooter>
  <colBreaks count="1" manualBreakCount="1">
    <brk id="8" max="41" man="1"/>
  </colBreaks>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R29"/>
  <sheetViews>
    <sheetView workbookViewId="0">
      <selection sqref="A1:XFD1048576"/>
    </sheetView>
  </sheetViews>
  <sheetFormatPr defaultRowHeight="15"/>
  <cols>
    <col min="1" max="1" width="9.140625" style="108"/>
    <col min="2" max="2" width="6.140625" style="108" bestFit="1" customWidth="1"/>
    <col min="3" max="3" width="10.28515625" style="108" bestFit="1" customWidth="1"/>
    <col min="4" max="4" width="12" style="108" bestFit="1" customWidth="1"/>
    <col min="5" max="5" width="12.85546875" style="108" bestFit="1" customWidth="1"/>
    <col min="6" max="6" width="10.7109375" style="108" bestFit="1" customWidth="1"/>
    <col min="7" max="7" width="12.85546875" style="108" bestFit="1" customWidth="1"/>
    <col min="8" max="8" width="11.28515625" style="108" customWidth="1"/>
    <col min="9" max="11" width="12.140625" style="108" bestFit="1" customWidth="1"/>
    <col min="12" max="13" width="9.140625" style="108"/>
    <col min="14" max="19" width="11.5703125" style="108" customWidth="1"/>
    <col min="20" max="16384" width="9.140625" style="108"/>
  </cols>
  <sheetData>
    <row r="1" spans="1:18" ht="15" customHeight="1">
      <c r="A1" s="169" t="str">
        <f>'BDJ-8 E&amp;G Low Income Analysis'!A1:P1</f>
        <v>Puget Sound Energy</v>
      </c>
      <c r="B1" s="169"/>
      <c r="C1" s="169"/>
      <c r="D1" s="169"/>
      <c r="E1" s="169"/>
      <c r="F1" s="169"/>
      <c r="G1" s="169"/>
      <c r="H1" s="169"/>
      <c r="I1" s="169"/>
      <c r="J1" s="154"/>
      <c r="K1" s="154"/>
    </row>
    <row r="2" spans="1:18" ht="15" customHeight="1">
      <c r="A2" s="169" t="str">
        <f>'BDJ-8 E&amp;G Low Income Analysis'!A2:P2</f>
        <v>2022 GRC Electric and Gas Decoupling Study (2018 - 2021)</v>
      </c>
      <c r="B2" s="169"/>
      <c r="C2" s="169"/>
      <c r="D2" s="169"/>
      <c r="E2" s="169"/>
      <c r="F2" s="169"/>
      <c r="G2" s="169"/>
      <c r="H2" s="169"/>
      <c r="I2" s="169"/>
      <c r="J2" s="154"/>
      <c r="K2" s="154"/>
    </row>
    <row r="3" spans="1:18" ht="15" customHeight="1">
      <c r="A3" s="169" t="str">
        <f>'BDJ-8 E&amp;G Low Income Analysis'!A3:P3</f>
        <v>Exhibit BDJ-8</v>
      </c>
      <c r="B3" s="169"/>
      <c r="C3" s="169"/>
      <c r="D3" s="169"/>
      <c r="E3" s="169"/>
      <c r="F3" s="169"/>
      <c r="G3" s="169"/>
      <c r="H3" s="169"/>
      <c r="I3" s="169"/>
      <c r="J3" s="154"/>
      <c r="K3" s="154"/>
    </row>
    <row r="4" spans="1:18" ht="15" customHeight="1">
      <c r="A4" s="169" t="s">
        <v>326</v>
      </c>
      <c r="B4" s="169"/>
      <c r="C4" s="169"/>
      <c r="D4" s="169"/>
      <c r="E4" s="169"/>
      <c r="F4" s="169"/>
      <c r="G4" s="169"/>
      <c r="H4" s="169"/>
      <c r="I4" s="169"/>
      <c r="J4" s="154"/>
      <c r="K4" s="154"/>
    </row>
    <row r="6" spans="1:18" ht="57">
      <c r="B6" s="11"/>
      <c r="C6" s="109" t="s">
        <v>7</v>
      </c>
      <c r="D6" s="109" t="s">
        <v>47</v>
      </c>
      <c r="E6" s="110" t="s">
        <v>9</v>
      </c>
      <c r="F6" s="109" t="s">
        <v>10</v>
      </c>
      <c r="G6" s="109" t="s">
        <v>11</v>
      </c>
      <c r="H6" s="110" t="s">
        <v>12</v>
      </c>
      <c r="I6" s="109" t="s">
        <v>48</v>
      </c>
      <c r="J6" s="110" t="s">
        <v>49</v>
      </c>
      <c r="K6" s="109" t="s">
        <v>50</v>
      </c>
    </row>
    <row r="7" spans="1:18">
      <c r="B7" s="31">
        <v>2018</v>
      </c>
      <c r="C7" s="111">
        <v>830780</v>
      </c>
      <c r="D7" s="111">
        <v>1137939745.1601946</v>
      </c>
      <c r="E7" s="87">
        <v>876539096.16000009</v>
      </c>
      <c r="F7" s="87">
        <v>6406596.523053132</v>
      </c>
      <c r="G7" s="87">
        <f>E7+F7</f>
        <v>882945692.68305326</v>
      </c>
      <c r="H7" s="112">
        <f>E7/C7</f>
        <v>1055.0796795300803</v>
      </c>
      <c r="I7" s="112">
        <f>G7/C7</f>
        <v>1062.7912235285553</v>
      </c>
      <c r="J7" s="57">
        <f>E7/D7</f>
        <v>0.77028603657446237</v>
      </c>
      <c r="K7" s="57">
        <f>G7/D7</f>
        <v>0.77591603284649813</v>
      </c>
    </row>
    <row r="8" spans="1:18">
      <c r="B8" s="31">
        <v>2019</v>
      </c>
      <c r="C8" s="111">
        <v>841427</v>
      </c>
      <c r="D8" s="111">
        <v>1178699691.3569288</v>
      </c>
      <c r="E8" s="87">
        <v>885107537.29999995</v>
      </c>
      <c r="F8" s="87">
        <v>2451618.7956722379</v>
      </c>
      <c r="G8" s="87">
        <f>E8+F8</f>
        <v>887559156.09567213</v>
      </c>
      <c r="H8" s="112">
        <f>E8/C8</f>
        <v>1051.9124502779207</v>
      </c>
      <c r="I8" s="112">
        <f>G8/C8</f>
        <v>1054.8260943559835</v>
      </c>
      <c r="J8" s="57">
        <f>E8/D8</f>
        <v>0.75091861293444206</v>
      </c>
      <c r="K8" s="57">
        <f>G8/D8</f>
        <v>0.75299854797951693</v>
      </c>
    </row>
    <row r="9" spans="1:18">
      <c r="B9" s="31">
        <v>2020</v>
      </c>
      <c r="C9" s="111">
        <v>850719</v>
      </c>
      <c r="D9" s="111">
        <v>1122937598.5360961</v>
      </c>
      <c r="E9" s="87">
        <v>954811853.50999999</v>
      </c>
      <c r="F9" s="87">
        <v>19758792.273876894</v>
      </c>
      <c r="G9" s="87">
        <f>E9+F9</f>
        <v>974570645.7838769</v>
      </c>
      <c r="H9" s="112">
        <f>E9/C9</f>
        <v>1122.3586795522376</v>
      </c>
      <c r="I9" s="112">
        <f>G9/C9</f>
        <v>1145.5846710651542</v>
      </c>
      <c r="J9" s="57">
        <f>E9/D9</f>
        <v>0.850280420528023</v>
      </c>
      <c r="K9" s="57">
        <f>G9/D9</f>
        <v>0.86787604854834677</v>
      </c>
    </row>
    <row r="10" spans="1:18">
      <c r="B10" s="31" t="s">
        <v>16</v>
      </c>
      <c r="C10" s="111">
        <v>860605</v>
      </c>
      <c r="D10" s="111">
        <v>1178265979.2246418</v>
      </c>
      <c r="E10" s="87">
        <v>1044388763.7281022</v>
      </c>
      <c r="F10" s="87">
        <v>6203635.3166380832</v>
      </c>
      <c r="G10" s="87">
        <f>E10+F10</f>
        <v>1050592399.0447403</v>
      </c>
      <c r="H10" s="112">
        <f>E10/C10</f>
        <v>1213.5518196246851</v>
      </c>
      <c r="I10" s="112">
        <f>G10/C10</f>
        <v>1220.7602779959916</v>
      </c>
      <c r="J10" s="57">
        <f>E10/D10</f>
        <v>0.88637776371627264</v>
      </c>
      <c r="K10" s="57">
        <f>G10/D10</f>
        <v>0.89164281882778529</v>
      </c>
    </row>
    <row r="11" spans="1:18">
      <c r="A11" s="11" t="s">
        <v>17</v>
      </c>
    </row>
    <row r="12" spans="1:18">
      <c r="A12" s="11" t="s">
        <v>18</v>
      </c>
    </row>
    <row r="13" spans="1:18">
      <c r="A13" s="11" t="s">
        <v>19</v>
      </c>
    </row>
    <row r="15" spans="1:18">
      <c r="A15" s="36" t="s">
        <v>20</v>
      </c>
      <c r="B15" s="36"/>
      <c r="C15" s="36"/>
      <c r="D15" s="36"/>
      <c r="F15" s="36" t="s">
        <v>51</v>
      </c>
      <c r="H15" s="36"/>
      <c r="I15" s="36"/>
      <c r="J15" s="36" t="s">
        <v>22</v>
      </c>
      <c r="K15" s="36"/>
      <c r="P15" s="36"/>
      <c r="R15" s="36"/>
    </row>
    <row r="24" ht="14.25" customHeight="1"/>
    <row r="29" ht="16.5" customHeight="1"/>
  </sheetData>
  <mergeCells count="4">
    <mergeCell ref="A1:K1"/>
    <mergeCell ref="A2:K2"/>
    <mergeCell ref="A3:K3"/>
    <mergeCell ref="A4:K4"/>
  </mergeCells>
  <pageMargins left="0.7" right="0.7" top="0.75" bottom="0.75" header="0.3" footer="0.3"/>
  <customProperties>
    <customPr name="_pios_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C22"/>
  <sheetViews>
    <sheetView workbookViewId="0">
      <selection sqref="A1:XFD1048576"/>
    </sheetView>
  </sheetViews>
  <sheetFormatPr defaultRowHeight="11.25"/>
  <cols>
    <col min="1" max="1" width="18.28515625" style="11" customWidth="1"/>
    <col min="2" max="2" width="11.140625" style="11" customWidth="1"/>
    <col min="3" max="3" width="10" style="11" customWidth="1"/>
    <col min="4" max="4" width="13.28515625" style="11" bestFit="1" customWidth="1"/>
    <col min="5" max="5" width="10.7109375" style="11" bestFit="1" customWidth="1"/>
    <col min="6" max="6" width="8.5703125" style="11" bestFit="1" customWidth="1"/>
    <col min="7" max="7" width="8.28515625" style="11" bestFit="1" customWidth="1"/>
    <col min="8" max="8" width="8.7109375" style="11" bestFit="1" customWidth="1"/>
    <col min="9" max="9" width="0.5703125" style="11" customWidth="1"/>
    <col min="10" max="10" width="10" style="11" bestFit="1" customWidth="1"/>
    <col min="11" max="11" width="11.5703125" style="11" bestFit="1" customWidth="1"/>
    <col min="12" max="12" width="10.7109375" style="11" customWidth="1"/>
    <col min="13" max="13" width="8.5703125" style="11" bestFit="1" customWidth="1"/>
    <col min="14" max="14" width="9" style="11" bestFit="1" customWidth="1"/>
    <col min="15" max="15" width="10" style="11" bestFit="1" customWidth="1"/>
    <col min="16" max="16" width="11.5703125" style="11" bestFit="1" customWidth="1"/>
    <col min="17" max="17" width="10.7109375" style="11" bestFit="1" customWidth="1"/>
    <col min="18" max="18" width="8.5703125" style="11" bestFit="1" customWidth="1"/>
    <col min="19" max="19" width="9" style="11" bestFit="1" customWidth="1"/>
    <col min="20" max="20" width="10" style="11" bestFit="1" customWidth="1"/>
    <col min="21" max="21" width="11.5703125" style="11" bestFit="1" customWidth="1"/>
    <col min="22" max="22" width="10.42578125" style="11" bestFit="1" customWidth="1"/>
    <col min="23" max="23" width="8.5703125" style="11" bestFit="1" customWidth="1"/>
    <col min="24" max="24" width="9" style="11" bestFit="1" customWidth="1"/>
    <col min="25" max="25" width="10" style="11" bestFit="1" customWidth="1"/>
    <col min="26" max="26" width="12.85546875" style="11" bestFit="1" customWidth="1"/>
    <col min="27" max="27" width="10.7109375" style="11" bestFit="1" customWidth="1"/>
    <col min="28" max="28" width="7.85546875" style="11" bestFit="1" customWidth="1"/>
    <col min="29" max="29" width="9" style="11" bestFit="1" customWidth="1"/>
    <col min="30" max="16384" width="9.140625" style="11"/>
  </cols>
  <sheetData>
    <row r="1" spans="1:29" ht="15">
      <c r="A1" s="169" t="str">
        <f>'BDJ-8 E&amp;G Low Income Analysis'!A1:P1</f>
        <v>Puget Sound Energy</v>
      </c>
      <c r="B1" s="169"/>
      <c r="C1" s="169"/>
      <c r="D1" s="169"/>
      <c r="E1" s="169"/>
      <c r="F1" s="169"/>
      <c r="G1" s="169"/>
      <c r="H1" s="169"/>
      <c r="I1" s="154"/>
      <c r="J1" s="154"/>
      <c r="K1" s="154"/>
      <c r="L1" s="154"/>
      <c r="M1" s="154"/>
      <c r="N1" s="154"/>
      <c r="O1" s="154"/>
      <c r="P1" s="154"/>
      <c r="Q1" s="154"/>
      <c r="R1" s="154"/>
      <c r="S1" s="154"/>
      <c r="T1" s="154"/>
      <c r="U1" s="154"/>
      <c r="V1" s="154"/>
      <c r="W1" s="154"/>
      <c r="X1" s="154"/>
      <c r="Y1" s="154"/>
      <c r="Z1" s="154"/>
      <c r="AA1" s="154"/>
      <c r="AB1" s="154"/>
      <c r="AC1" s="154"/>
    </row>
    <row r="2" spans="1:29" ht="11.25" customHeight="1">
      <c r="A2" s="169" t="str">
        <f>'BDJ-8 E&amp;G Low Income Analysis'!A2:P2</f>
        <v>2022 GRC Electric and Gas Decoupling Study (2018 - 2021)</v>
      </c>
      <c r="B2" s="169"/>
      <c r="C2" s="169"/>
      <c r="D2" s="169"/>
      <c r="E2" s="169"/>
      <c r="F2" s="169"/>
      <c r="G2" s="169"/>
      <c r="H2" s="169"/>
      <c r="I2" s="154"/>
      <c r="J2" s="154"/>
      <c r="K2" s="154"/>
      <c r="L2" s="154"/>
      <c r="M2" s="154"/>
      <c r="N2" s="154"/>
      <c r="O2" s="154"/>
      <c r="P2" s="154"/>
      <c r="Q2" s="154"/>
      <c r="R2" s="154"/>
      <c r="S2" s="154"/>
      <c r="T2" s="154"/>
      <c r="U2" s="154"/>
      <c r="V2" s="154"/>
      <c r="W2" s="154"/>
      <c r="X2" s="154"/>
      <c r="Y2" s="154"/>
      <c r="Z2" s="154"/>
      <c r="AA2" s="154"/>
      <c r="AB2" s="154"/>
      <c r="AC2" s="154"/>
    </row>
    <row r="3" spans="1:29" ht="15">
      <c r="A3" s="169" t="str">
        <f>'BDJ-8 E&amp;G Low Income Analysis'!A3:P3</f>
        <v>Exhibit BDJ-8</v>
      </c>
      <c r="B3" s="169"/>
      <c r="C3" s="169"/>
      <c r="D3" s="169"/>
      <c r="E3" s="169"/>
      <c r="F3" s="169"/>
      <c r="G3" s="169"/>
      <c r="H3" s="169"/>
      <c r="I3" s="154"/>
      <c r="J3" s="154"/>
      <c r="K3" s="154"/>
      <c r="L3" s="154"/>
      <c r="M3" s="154"/>
      <c r="N3" s="154"/>
      <c r="O3" s="154"/>
      <c r="P3" s="154"/>
      <c r="Q3" s="154"/>
      <c r="R3" s="154"/>
      <c r="S3" s="154"/>
      <c r="T3" s="154"/>
      <c r="U3" s="154"/>
      <c r="V3" s="154"/>
      <c r="W3" s="154"/>
      <c r="X3" s="154"/>
      <c r="Y3" s="154"/>
      <c r="Z3" s="154"/>
      <c r="AA3" s="154"/>
      <c r="AB3" s="154"/>
      <c r="AC3" s="154"/>
    </row>
    <row r="4" spans="1:29" ht="15">
      <c r="A4" s="169" t="s">
        <v>327</v>
      </c>
      <c r="B4" s="169"/>
      <c r="C4" s="169"/>
      <c r="D4" s="169"/>
      <c r="E4" s="169"/>
      <c r="F4" s="169"/>
      <c r="G4" s="169"/>
      <c r="H4" s="169"/>
      <c r="I4" s="154"/>
      <c r="J4" s="154"/>
      <c r="K4" s="154"/>
      <c r="L4" s="154"/>
      <c r="M4" s="154"/>
      <c r="N4" s="154"/>
      <c r="O4" s="154"/>
      <c r="P4" s="154"/>
      <c r="Q4" s="154"/>
      <c r="R4" s="154"/>
      <c r="S4" s="154"/>
      <c r="T4" s="154"/>
      <c r="U4" s="154"/>
      <c r="V4" s="154"/>
      <c r="W4" s="154"/>
      <c r="X4" s="154"/>
      <c r="Y4" s="154"/>
      <c r="Z4" s="154"/>
      <c r="AA4" s="154"/>
      <c r="AB4" s="154"/>
      <c r="AC4" s="154"/>
    </row>
    <row r="5" spans="1:29" ht="15">
      <c r="J5" s="166">
        <v>2018</v>
      </c>
      <c r="K5" s="183"/>
      <c r="L5" s="183"/>
      <c r="M5" s="183"/>
      <c r="N5" s="184"/>
      <c r="O5" s="166">
        <v>2019</v>
      </c>
      <c r="P5" s="183"/>
      <c r="Q5" s="183"/>
      <c r="R5" s="183"/>
      <c r="S5" s="184"/>
      <c r="T5" s="166">
        <v>2020</v>
      </c>
      <c r="U5" s="183"/>
      <c r="V5" s="183"/>
      <c r="W5" s="183"/>
      <c r="X5" s="184"/>
      <c r="Y5" s="166" t="s">
        <v>16</v>
      </c>
      <c r="Z5" s="183"/>
      <c r="AA5" s="183"/>
      <c r="AB5" s="183"/>
      <c r="AC5" s="184"/>
    </row>
    <row r="6" spans="1:29" ht="11.25" customHeight="1">
      <c r="A6" s="60"/>
      <c r="B6" s="60"/>
      <c r="C6" s="60"/>
      <c r="D6" s="60"/>
      <c r="E6" s="177" t="s">
        <v>23</v>
      </c>
      <c r="F6" s="180"/>
      <c r="G6" s="180"/>
      <c r="H6" s="181"/>
      <c r="J6" s="133"/>
      <c r="K6" s="134"/>
      <c r="L6" s="177" t="s">
        <v>23</v>
      </c>
      <c r="M6" s="180"/>
      <c r="N6" s="181"/>
      <c r="O6" s="133"/>
      <c r="P6" s="134"/>
      <c r="Q6" s="177" t="s">
        <v>23</v>
      </c>
      <c r="R6" s="180"/>
      <c r="S6" s="181"/>
      <c r="T6" s="133"/>
      <c r="U6" s="134"/>
      <c r="V6" s="177" t="s">
        <v>23</v>
      </c>
      <c r="W6" s="180"/>
      <c r="X6" s="181"/>
      <c r="Y6" s="133"/>
      <c r="Z6" s="134"/>
      <c r="AA6" s="177" t="s">
        <v>23</v>
      </c>
      <c r="AB6" s="180"/>
      <c r="AC6" s="181"/>
    </row>
    <row r="7" spans="1:29" s="95" customFormat="1" ht="45">
      <c r="A7" s="119" t="s">
        <v>24</v>
      </c>
      <c r="B7" s="110" t="s">
        <v>25</v>
      </c>
      <c r="C7" s="110" t="s">
        <v>26</v>
      </c>
      <c r="D7" s="110" t="s">
        <v>52</v>
      </c>
      <c r="E7" s="119" t="s">
        <v>28</v>
      </c>
      <c r="F7" s="110" t="s">
        <v>29</v>
      </c>
      <c r="G7" s="120" t="s">
        <v>30</v>
      </c>
      <c r="H7" s="120" t="s">
        <v>31</v>
      </c>
      <c r="J7" s="119" t="s">
        <v>26</v>
      </c>
      <c r="K7" s="110" t="s">
        <v>27</v>
      </c>
      <c r="L7" s="119" t="s">
        <v>28</v>
      </c>
      <c r="M7" s="110" t="s">
        <v>29</v>
      </c>
      <c r="N7" s="120" t="s">
        <v>31</v>
      </c>
      <c r="O7" s="119" t="s">
        <v>26</v>
      </c>
      <c r="P7" s="110" t="s">
        <v>27</v>
      </c>
      <c r="Q7" s="119" t="s">
        <v>28</v>
      </c>
      <c r="R7" s="110" t="s">
        <v>29</v>
      </c>
      <c r="S7" s="120" t="s">
        <v>31</v>
      </c>
      <c r="T7" s="119" t="s">
        <v>26</v>
      </c>
      <c r="U7" s="110" t="s">
        <v>27</v>
      </c>
      <c r="V7" s="119" t="s">
        <v>28</v>
      </c>
      <c r="W7" s="110" t="s">
        <v>29</v>
      </c>
      <c r="X7" s="120" t="s">
        <v>31</v>
      </c>
      <c r="Y7" s="119" t="s">
        <v>26</v>
      </c>
      <c r="Z7" s="110" t="s">
        <v>27</v>
      </c>
      <c r="AA7" s="119" t="s">
        <v>28</v>
      </c>
      <c r="AB7" s="110" t="s">
        <v>29</v>
      </c>
      <c r="AC7" s="120" t="s">
        <v>31</v>
      </c>
    </row>
    <row r="8" spans="1:29">
      <c r="J8" s="121"/>
      <c r="K8" s="90"/>
      <c r="L8" s="90"/>
      <c r="M8" s="90"/>
      <c r="N8" s="122"/>
      <c r="O8" s="121"/>
      <c r="P8" s="90"/>
      <c r="Q8" s="90"/>
      <c r="R8" s="90"/>
      <c r="S8" s="122"/>
      <c r="T8" s="121"/>
      <c r="U8" s="90"/>
      <c r="V8" s="90"/>
      <c r="W8" s="90"/>
      <c r="X8" s="122"/>
      <c r="Y8" s="121"/>
      <c r="Z8" s="90"/>
      <c r="AA8" s="90"/>
      <c r="AB8" s="90"/>
      <c r="AC8" s="122"/>
    </row>
    <row r="9" spans="1:29">
      <c r="A9" s="11" t="s">
        <v>53</v>
      </c>
      <c r="B9" s="11" t="s">
        <v>54</v>
      </c>
      <c r="C9" s="111">
        <v>786868</v>
      </c>
      <c r="D9" s="87">
        <v>2612559174.7204609</v>
      </c>
      <c r="E9" s="87">
        <v>82260973.810000002</v>
      </c>
      <c r="F9" s="113">
        <f>E9/D9</f>
        <v>3.1486740896041823E-2</v>
      </c>
      <c r="G9" s="87">
        <f>E9/C9</f>
        <v>104.54227876848468</v>
      </c>
      <c r="H9" s="87">
        <f>G9/4</f>
        <v>26.13556969212117</v>
      </c>
      <c r="J9" s="123">
        <v>772124</v>
      </c>
      <c r="K9" s="124">
        <v>599055549</v>
      </c>
      <c r="L9" s="87">
        <v>33358741.75</v>
      </c>
      <c r="M9" s="114">
        <f>L9/K9</f>
        <v>5.5685556716210304E-2</v>
      </c>
      <c r="N9" s="115">
        <f>L9/J9</f>
        <v>43.203865894597243</v>
      </c>
      <c r="O9" s="123">
        <v>782406</v>
      </c>
      <c r="P9" s="124">
        <v>613570613</v>
      </c>
      <c r="Q9" s="87">
        <v>29474460.960000001</v>
      </c>
      <c r="R9" s="114">
        <f>Q9/P9</f>
        <v>4.8037602087699728E-2</v>
      </c>
      <c r="S9" s="115">
        <f>Q9/O9</f>
        <v>37.67156816282084</v>
      </c>
      <c r="T9" s="123">
        <v>791605</v>
      </c>
      <c r="U9" s="124">
        <v>662854829</v>
      </c>
      <c r="V9" s="87">
        <v>9025809.3699999992</v>
      </c>
      <c r="W9" s="114">
        <f>V9/U9</f>
        <v>1.3616570288273481E-2</v>
      </c>
      <c r="X9" s="115">
        <f>V9/T9</f>
        <v>11.401910510924008</v>
      </c>
      <c r="Y9" s="123">
        <v>801337</v>
      </c>
      <c r="Z9" s="124">
        <v>737078183.72046053</v>
      </c>
      <c r="AA9" s="87">
        <v>10401961.73</v>
      </c>
      <c r="AB9" s="114">
        <f>AA9/Z9</f>
        <v>1.4112426550865032E-2</v>
      </c>
      <c r="AC9" s="115">
        <f>AA9/Y9</f>
        <v>12.980758070574552</v>
      </c>
    </row>
    <row r="10" spans="1:29">
      <c r="A10" s="11" t="s">
        <v>55</v>
      </c>
      <c r="B10" s="11" t="s">
        <v>56</v>
      </c>
      <c r="C10" s="111">
        <v>57158</v>
      </c>
      <c r="D10" s="87">
        <v>843082173.49161386</v>
      </c>
      <c r="E10" s="87">
        <v>6040945.3999999994</v>
      </c>
      <c r="F10" s="113">
        <f>E10/D10</f>
        <v>7.1653103219838019E-3</v>
      </c>
      <c r="G10" s="87">
        <f>E10/C10</f>
        <v>105.68853703768501</v>
      </c>
      <c r="H10" s="87">
        <f>G10/4</f>
        <v>26.422134259421252</v>
      </c>
      <c r="J10" s="123">
        <v>56691</v>
      </c>
      <c r="K10" s="124">
        <v>196692350</v>
      </c>
      <c r="L10" s="87">
        <v>5208830.6800000006</v>
      </c>
      <c r="M10" s="114">
        <f>L10/K10</f>
        <v>2.6482121343305933E-2</v>
      </c>
      <c r="N10" s="115">
        <f>L10/J10</f>
        <v>91.881086592228058</v>
      </c>
      <c r="O10" s="123">
        <v>57090</v>
      </c>
      <c r="P10" s="124">
        <v>194721763</v>
      </c>
      <c r="Q10" s="87">
        <v>-461491.20999999996</v>
      </c>
      <c r="R10" s="114">
        <f>Q10/P10</f>
        <v>-2.3700032440647119E-3</v>
      </c>
      <c r="S10" s="115">
        <f>Q10/O10</f>
        <v>-8.0835734804694344</v>
      </c>
      <c r="T10" s="123">
        <v>57296</v>
      </c>
      <c r="U10" s="124">
        <v>207288733</v>
      </c>
      <c r="V10" s="87">
        <v>-1804343.1300000001</v>
      </c>
      <c r="W10" s="114">
        <f>V10/U10</f>
        <v>-8.7044920574626695E-3</v>
      </c>
      <c r="X10" s="115">
        <f>V10/T10</f>
        <v>-31.49160726752304</v>
      </c>
      <c r="Y10" s="123">
        <v>57555</v>
      </c>
      <c r="Z10" s="124">
        <v>244379327.49161381</v>
      </c>
      <c r="AA10" s="87">
        <v>3097949.0599999996</v>
      </c>
      <c r="AB10" s="114">
        <f>AA10/Z10</f>
        <v>1.2676804915531612E-2</v>
      </c>
      <c r="AC10" s="115">
        <f>AA10/Y10</f>
        <v>53.825889323256007</v>
      </c>
    </row>
    <row r="11" spans="1:29">
      <c r="A11" s="11" t="s">
        <v>57</v>
      </c>
      <c r="B11" s="11" t="s">
        <v>58</v>
      </c>
      <c r="C11" s="111">
        <v>1402</v>
      </c>
      <c r="D11" s="87">
        <v>187655871.02248648</v>
      </c>
      <c r="E11" s="87">
        <v>209889.2885800486</v>
      </c>
      <c r="F11" s="113">
        <f>E11/D11</f>
        <v>1.1184797333353771E-3</v>
      </c>
      <c r="G11" s="87">
        <f>E11/C11</f>
        <v>149.70705319546977</v>
      </c>
      <c r="H11" s="87">
        <f>G11/4</f>
        <v>37.426763298867442</v>
      </c>
      <c r="J11" s="123">
        <v>1442</v>
      </c>
      <c r="K11" s="124">
        <v>45182627</v>
      </c>
      <c r="L11" s="87">
        <v>1686313.0622769026</v>
      </c>
      <c r="M11" s="114">
        <f>L11/K11</f>
        <v>3.7322156196825447E-2</v>
      </c>
      <c r="N11" s="115">
        <f>L11/J11</f>
        <v>1169.4265341726093</v>
      </c>
      <c r="O11" s="123">
        <v>1433</v>
      </c>
      <c r="P11" s="124">
        <v>44309472</v>
      </c>
      <c r="Q11" s="87">
        <v>615588.72184737341</v>
      </c>
      <c r="R11" s="114">
        <f>Q11/P11</f>
        <v>1.3892937425374272E-2</v>
      </c>
      <c r="S11" s="115">
        <f>Q11/O11</f>
        <v>429.5804060344546</v>
      </c>
      <c r="T11" s="123">
        <v>1402</v>
      </c>
      <c r="U11" s="124">
        <v>47576070</v>
      </c>
      <c r="V11" s="87">
        <v>-668178.53783963586</v>
      </c>
      <c r="W11" s="114">
        <f>V11/U11</f>
        <v>-1.4044424809355541E-2</v>
      </c>
      <c r="X11" s="115">
        <f>V11/T11</f>
        <v>-476.58954196835651</v>
      </c>
      <c r="Y11" s="123">
        <v>1330</v>
      </c>
      <c r="Z11" s="124">
        <v>50587702.022486463</v>
      </c>
      <c r="AA11" s="87">
        <v>-1423833.9577045916</v>
      </c>
      <c r="AB11" s="114">
        <f>AA11/Z11</f>
        <v>-2.8145851675011664E-2</v>
      </c>
      <c r="AC11" s="115">
        <f>AA11/Y11</f>
        <v>-1070.5518478981892</v>
      </c>
    </row>
    <row r="12" spans="1:29">
      <c r="A12" s="11" t="s">
        <v>59</v>
      </c>
      <c r="B12" s="11" t="s">
        <v>60</v>
      </c>
      <c r="C12" s="111">
        <v>171</v>
      </c>
      <c r="D12" s="87">
        <v>17876342.442454878</v>
      </c>
      <c r="E12" s="87">
        <v>135071.35141995089</v>
      </c>
      <c r="F12" s="113">
        <f>E12/D12</f>
        <v>7.5558717816440616E-3</v>
      </c>
      <c r="G12" s="87">
        <f>E12/C12</f>
        <v>789.89094397632107</v>
      </c>
      <c r="H12" s="87">
        <f>G12/4</f>
        <v>197.47273599408027</v>
      </c>
      <c r="J12" s="123">
        <v>228</v>
      </c>
      <c r="K12" s="124">
        <v>5465382</v>
      </c>
      <c r="L12" s="87">
        <v>206279.54772309732</v>
      </c>
      <c r="M12" s="114">
        <f>L12/K12</f>
        <v>3.7742933197184997E-2</v>
      </c>
      <c r="N12" s="115">
        <f>L12/J12</f>
        <v>904.73485843463732</v>
      </c>
      <c r="O12" s="123">
        <v>205</v>
      </c>
      <c r="P12" s="124">
        <v>4647032</v>
      </c>
      <c r="Q12" s="87">
        <v>80903.868152626586</v>
      </c>
      <c r="R12" s="114">
        <f>Q12/P12</f>
        <v>1.7409793638741154E-2</v>
      </c>
      <c r="S12" s="115">
        <f>Q12/O12</f>
        <v>394.65301537866628</v>
      </c>
      <c r="T12" s="123">
        <v>127</v>
      </c>
      <c r="U12" s="124">
        <v>3849829</v>
      </c>
      <c r="V12" s="87">
        <v>-48727.272160364206</v>
      </c>
      <c r="W12" s="114">
        <f>V12/U12</f>
        <v>-1.265699649526361E-2</v>
      </c>
      <c r="X12" s="115">
        <f>V12/T12</f>
        <v>-383.67930834932446</v>
      </c>
      <c r="Y12" s="123">
        <v>122</v>
      </c>
      <c r="Z12" s="124">
        <v>3914099.4424548801</v>
      </c>
      <c r="AA12" s="87">
        <v>-103384.79229540868</v>
      </c>
      <c r="AB12" s="114">
        <f>AA12/Z12</f>
        <v>-2.6413430168388076E-2</v>
      </c>
      <c r="AC12" s="115">
        <f>AA12/Y12</f>
        <v>-847.41633029023512</v>
      </c>
    </row>
    <row r="13" spans="1:29" ht="12" thickBot="1">
      <c r="A13" s="125" t="s">
        <v>3</v>
      </c>
      <c r="B13" s="125"/>
      <c r="C13" s="126">
        <f>SUM(C9:C12)</f>
        <v>845599</v>
      </c>
      <c r="D13" s="117">
        <f>SUM(D9:D12)</f>
        <v>3661173561.6770163</v>
      </c>
      <c r="E13" s="117">
        <f>SUM(E9:E12)</f>
        <v>88646879.850000009</v>
      </c>
      <c r="F13" s="116">
        <f>E13/D13</f>
        <v>2.4212695289265371E-2</v>
      </c>
      <c r="G13" s="117">
        <f>E13/C13</f>
        <v>104.8332363803647</v>
      </c>
      <c r="H13" s="117">
        <f>G13/4</f>
        <v>26.208309095091174</v>
      </c>
      <c r="J13" s="127">
        <f>SUM(J9:J12)</f>
        <v>830485</v>
      </c>
      <c r="K13" s="117">
        <f>SUM(K9:K12)</f>
        <v>846395908</v>
      </c>
      <c r="L13" s="117">
        <f>SUM(L9:L12)</f>
        <v>40460165.039999999</v>
      </c>
      <c r="M13" s="116">
        <f>L13/K13</f>
        <v>4.780288356498056E-2</v>
      </c>
      <c r="N13" s="128">
        <f>L13/J13</f>
        <v>48.718718628271432</v>
      </c>
      <c r="O13" s="127">
        <f>SUM(O9:O12)</f>
        <v>841134</v>
      </c>
      <c r="P13" s="117">
        <f>SUM(P9:P12)</f>
        <v>857248880</v>
      </c>
      <c r="Q13" s="117">
        <f>SUM(Q9:Q12)</f>
        <v>29709462.34</v>
      </c>
      <c r="R13" s="116">
        <f>Q13/P13</f>
        <v>3.4656752587416621E-2</v>
      </c>
      <c r="S13" s="128">
        <f>Q13/O13</f>
        <v>35.320724569450292</v>
      </c>
      <c r="T13" s="127">
        <f>SUM(T9:T12)</f>
        <v>850430</v>
      </c>
      <c r="U13" s="117">
        <f>SUM(U9:U12)</f>
        <v>921569461</v>
      </c>
      <c r="V13" s="117">
        <f>SUM(V9:V12)</f>
        <v>6504560.4299999988</v>
      </c>
      <c r="W13" s="116">
        <f>V13/U13</f>
        <v>7.0581336570570219E-3</v>
      </c>
      <c r="X13" s="128">
        <f>V13/T13</f>
        <v>7.6485547664122837</v>
      </c>
      <c r="Y13" s="127">
        <f>SUM(Y9:Y12)</f>
        <v>860344</v>
      </c>
      <c r="Z13" s="117">
        <f>SUM(Z9:Z12)</f>
        <v>1035959312.6770157</v>
      </c>
      <c r="AA13" s="117">
        <f>SUM(AA9:AA12)</f>
        <v>11972692.039999997</v>
      </c>
      <c r="AB13" s="116">
        <f>AA13/Z13</f>
        <v>1.155710643602541E-2</v>
      </c>
      <c r="AC13" s="128">
        <f>AA13/Y13</f>
        <v>13.916168462847416</v>
      </c>
    </row>
    <row r="14" spans="1:29" ht="12" thickTop="1">
      <c r="D14" s="86"/>
      <c r="J14" s="129"/>
      <c r="K14" s="130"/>
      <c r="L14" s="130"/>
      <c r="M14" s="130"/>
      <c r="N14" s="131"/>
      <c r="O14" s="129"/>
      <c r="P14" s="130"/>
      <c r="Q14" s="130"/>
      <c r="R14" s="130"/>
      <c r="S14" s="131"/>
      <c r="T14" s="129"/>
      <c r="U14" s="130"/>
      <c r="V14" s="130"/>
      <c r="W14" s="130"/>
      <c r="X14" s="131"/>
      <c r="Y14" s="129"/>
      <c r="Z14" s="130"/>
      <c r="AA14" s="130"/>
      <c r="AB14" s="130"/>
      <c r="AC14" s="131"/>
    </row>
    <row r="15" spans="1:29">
      <c r="A15" s="11" t="s">
        <v>328</v>
      </c>
      <c r="D15" s="86"/>
    </row>
    <row r="16" spans="1:29">
      <c r="A16" s="11" t="s">
        <v>329</v>
      </c>
      <c r="D16" s="86"/>
    </row>
    <row r="17" spans="3:15">
      <c r="D17" s="86"/>
    </row>
    <row r="18" spans="3:15" ht="22.5">
      <c r="L18" s="109" t="s">
        <v>54</v>
      </c>
      <c r="M18" s="109" t="s">
        <v>56</v>
      </c>
      <c r="N18" s="109" t="s">
        <v>58</v>
      </c>
      <c r="O18" s="109" t="s">
        <v>60</v>
      </c>
    </row>
    <row r="19" spans="3:15">
      <c r="C19" s="135"/>
      <c r="D19" s="136"/>
      <c r="E19" s="136"/>
      <c r="F19" s="113"/>
      <c r="G19" s="87"/>
      <c r="H19" s="87"/>
      <c r="K19" s="31">
        <v>2018</v>
      </c>
      <c r="L19" s="112">
        <f>$N$9</f>
        <v>43.203865894597243</v>
      </c>
      <c r="M19" s="112">
        <f>$N$10</f>
        <v>91.881086592228058</v>
      </c>
      <c r="N19" s="112">
        <f>$N$11</f>
        <v>1169.4265341726093</v>
      </c>
      <c r="O19" s="112">
        <f>$N$12</f>
        <v>904.73485843463732</v>
      </c>
    </row>
    <row r="20" spans="3:15">
      <c r="K20" s="31">
        <v>2019</v>
      </c>
      <c r="L20" s="112">
        <f>$S$9</f>
        <v>37.67156816282084</v>
      </c>
      <c r="M20" s="112">
        <f>$S$10</f>
        <v>-8.0835734804694344</v>
      </c>
      <c r="N20" s="112">
        <f>$S$11</f>
        <v>429.5804060344546</v>
      </c>
      <c r="O20" s="112">
        <f>$S$12</f>
        <v>394.65301537866628</v>
      </c>
    </row>
    <row r="21" spans="3:15">
      <c r="K21" s="31">
        <v>2020</v>
      </c>
      <c r="L21" s="112">
        <f>$X$9</f>
        <v>11.401910510924008</v>
      </c>
      <c r="M21" s="112">
        <f>$X$10</f>
        <v>-31.49160726752304</v>
      </c>
      <c r="N21" s="112">
        <f>$X$11</f>
        <v>-476.58954196835651</v>
      </c>
      <c r="O21" s="112">
        <f>$X$12</f>
        <v>-383.67930834932446</v>
      </c>
    </row>
    <row r="22" spans="3:15">
      <c r="K22" s="132" t="s">
        <v>16</v>
      </c>
      <c r="L22" s="112">
        <f>$AC$9</f>
        <v>12.980758070574552</v>
      </c>
      <c r="M22" s="112">
        <f>$AC$10</f>
        <v>53.825889323256007</v>
      </c>
      <c r="N22" s="112">
        <f>$AC$11</f>
        <v>-1070.5518478981892</v>
      </c>
      <c r="O22" s="112">
        <f>$AC$12</f>
        <v>-847.41633029023512</v>
      </c>
    </row>
  </sheetData>
  <mergeCells count="13">
    <mergeCell ref="A1:AC1"/>
    <mergeCell ref="A2:AC2"/>
    <mergeCell ref="A3:AC3"/>
    <mergeCell ref="A4:AC4"/>
    <mergeCell ref="T5:X5"/>
    <mergeCell ref="Y5:AC5"/>
    <mergeCell ref="O5:S5"/>
    <mergeCell ref="J5:N5"/>
    <mergeCell ref="E6:H6"/>
    <mergeCell ref="L6:N6"/>
    <mergeCell ref="Q6:S6"/>
    <mergeCell ref="V6:X6"/>
    <mergeCell ref="AA6:AC6"/>
  </mergeCells>
  <pageMargins left="0.7" right="0.7" top="0.75" bottom="0.75" header="0.3" footer="0.3"/>
  <pageSetup scale="42" orientation="landscape" horizontalDpi="1200" verticalDpi="1200" r:id="rId1"/>
  <headerFooter>
    <oddFooter>&amp;R&amp;F
&amp;A</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S28" sqref="S28"/>
    </sheetView>
  </sheetViews>
  <sheetFormatPr defaultRowHeight="15"/>
  <sheetData/>
  <pageMargins left="0.7" right="0.7" top="0.75" bottom="0.75" header="0.3" footer="0.3"/>
  <customProperties>
    <customPr name="_pios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E85"/>
  <sheetViews>
    <sheetView workbookViewId="0">
      <pane xSplit="1" ySplit="7" topLeftCell="B32" activePane="bottomRight" state="frozen"/>
      <selection sqref="A1:P1"/>
      <selection pane="topRight" sqref="A1:P1"/>
      <selection pane="bottomLeft" sqref="A1:P1"/>
      <selection pane="bottomRight" sqref="A1:XFD1048576"/>
    </sheetView>
  </sheetViews>
  <sheetFormatPr defaultRowHeight="15"/>
  <cols>
    <col min="1" max="1" width="35.85546875" style="11" customWidth="1"/>
    <col min="2" max="5" width="12.5703125" style="11" bestFit="1" customWidth="1"/>
    <col min="6" max="6" width="11.7109375" style="108" customWidth="1"/>
    <col min="7" max="16384" width="9.140625" style="108"/>
  </cols>
  <sheetData>
    <row r="1" spans="1:5">
      <c r="A1" s="169" t="str">
        <f>'BDJ-8 E&amp;G Low Income Analysis'!A1:P1</f>
        <v>Puget Sound Energy</v>
      </c>
      <c r="B1" s="169"/>
      <c r="C1" s="169"/>
      <c r="D1" s="169"/>
      <c r="E1" s="156"/>
    </row>
    <row r="2" spans="1:5">
      <c r="A2" s="169" t="str">
        <f>'BDJ-8 E&amp;G Low Income Analysis'!A2:P2</f>
        <v>2022 GRC Electric and Gas Decoupling Study (2018 - 2021)</v>
      </c>
      <c r="B2" s="169"/>
      <c r="C2" s="169"/>
      <c r="D2" s="169"/>
      <c r="E2" s="156"/>
    </row>
    <row r="3" spans="1:5">
      <c r="A3" s="169" t="str">
        <f>'BDJ-8 E&amp;G Low Income Analysis'!A3:P3</f>
        <v>Exhibit BDJ-8</v>
      </c>
      <c r="B3" s="169"/>
      <c r="C3" s="169"/>
      <c r="D3" s="169"/>
      <c r="E3" s="156"/>
    </row>
    <row r="4" spans="1:5">
      <c r="A4" s="169" t="s">
        <v>330</v>
      </c>
      <c r="B4" s="169"/>
      <c r="C4" s="169"/>
      <c r="D4" s="169"/>
      <c r="E4" s="156"/>
    </row>
    <row r="5" spans="1:5">
      <c r="A5" s="169" t="s">
        <v>164</v>
      </c>
      <c r="B5" s="169"/>
      <c r="C5" s="169"/>
      <c r="D5" s="169"/>
      <c r="E5" s="156"/>
    </row>
    <row r="6" spans="1:5">
      <c r="B6" s="75" t="s">
        <v>165</v>
      </c>
      <c r="C6" s="75" t="s">
        <v>166</v>
      </c>
      <c r="D6" s="75" t="s">
        <v>167</v>
      </c>
      <c r="E6" s="75" t="s">
        <v>168</v>
      </c>
    </row>
    <row r="7" spans="1:5">
      <c r="B7" s="75" t="s">
        <v>169</v>
      </c>
      <c r="C7" s="75" t="s">
        <v>170</v>
      </c>
      <c r="D7" s="75" t="s">
        <v>171</v>
      </c>
      <c r="E7" s="75" t="s">
        <v>172</v>
      </c>
    </row>
    <row r="8" spans="1:5">
      <c r="A8" s="142" t="s">
        <v>173</v>
      </c>
      <c r="B8" s="142"/>
      <c r="C8" s="142"/>
      <c r="D8" s="142"/>
      <c r="E8" s="142"/>
    </row>
    <row r="9" spans="1:5">
      <c r="A9" s="137" t="s">
        <v>174</v>
      </c>
      <c r="B9" s="143">
        <v>10494946.737778736</v>
      </c>
      <c r="C9" s="143">
        <v>10754253.364192488</v>
      </c>
      <c r="D9" s="143">
        <v>10973601.5309266</v>
      </c>
      <c r="E9" s="143">
        <v>11363962.065939877</v>
      </c>
    </row>
    <row r="10" spans="1:5">
      <c r="A10" s="137" t="s">
        <v>175</v>
      </c>
      <c r="B10" s="143">
        <v>10623030.235915333</v>
      </c>
      <c r="C10" s="143">
        <v>10789989.399524659</v>
      </c>
      <c r="D10" s="143">
        <v>11112505.876446143</v>
      </c>
      <c r="E10" s="143">
        <v>11322290.839002825</v>
      </c>
    </row>
    <row r="11" spans="1:5" ht="15.75" thickBot="1">
      <c r="A11" s="137" t="s">
        <v>4</v>
      </c>
      <c r="B11" s="20">
        <f>B10-B9</f>
        <v>128083.49813659675</v>
      </c>
      <c r="C11" s="20">
        <f>C10-C9</f>
        <v>35736.035332171246</v>
      </c>
      <c r="D11" s="20">
        <f>D10-D9</f>
        <v>138904.34551954269</v>
      </c>
      <c r="E11" s="20">
        <f>E10-E9</f>
        <v>-41671.226937051862</v>
      </c>
    </row>
    <row r="12" spans="1:5" ht="15.75" thickTop="1">
      <c r="A12" s="137" t="s">
        <v>176</v>
      </c>
      <c r="B12" s="138">
        <f>B11/B9</f>
        <v>1.2204301873732589E-2</v>
      </c>
      <c r="C12" s="138">
        <f>C11/C9</f>
        <v>3.3229675851936358E-3</v>
      </c>
      <c r="D12" s="138">
        <f>D11/D9</f>
        <v>1.26580453215904E-2</v>
      </c>
      <c r="E12" s="138">
        <f>E11/E9</f>
        <v>-3.6669628686942794E-3</v>
      </c>
    </row>
    <row r="13" spans="1:5">
      <c r="A13" s="144"/>
      <c r="B13" s="143"/>
      <c r="C13" s="143"/>
      <c r="D13" s="143"/>
      <c r="E13" s="143"/>
    </row>
    <row r="14" spans="1:5">
      <c r="A14" s="137" t="s">
        <v>177</v>
      </c>
      <c r="B14" s="145">
        <v>6868.3614993417714</v>
      </c>
      <c r="C14" s="145">
        <v>7847.9292827513364</v>
      </c>
      <c r="D14" s="145">
        <v>-1952.0467332227845</v>
      </c>
      <c r="E14" s="145">
        <v>-26076.977037079272</v>
      </c>
    </row>
    <row r="15" spans="1:5">
      <c r="A15" s="137" t="s">
        <v>178</v>
      </c>
      <c r="B15" s="145">
        <v>-830.03645798161256</v>
      </c>
      <c r="C15" s="145">
        <v>5717.1057012427445</v>
      </c>
      <c r="D15" s="145">
        <v>-10620.879934124821</v>
      </c>
      <c r="E15" s="145">
        <v>-23510.987819945796</v>
      </c>
    </row>
    <row r="16" spans="1:5" ht="15.75" thickBot="1">
      <c r="A16" s="137" t="s">
        <v>179</v>
      </c>
      <c r="B16" s="139">
        <f>B14-B15</f>
        <v>7698.3979573233837</v>
      </c>
      <c r="C16" s="139">
        <f>C14-C15</f>
        <v>2130.8235815085918</v>
      </c>
      <c r="D16" s="139">
        <f>D14-D15</f>
        <v>8668.8332009020378</v>
      </c>
      <c r="E16" s="139">
        <f>E14-E15</f>
        <v>-2565.9892171334759</v>
      </c>
    </row>
    <row r="17" spans="1:5" ht="15.75" thickTop="1">
      <c r="A17" s="137" t="s">
        <v>180</v>
      </c>
      <c r="B17" s="138">
        <f>B16/B14</f>
        <v>1.1208492677709463</v>
      </c>
      <c r="C17" s="138">
        <f>C16/C14</f>
        <v>0.2715141159836707</v>
      </c>
      <c r="D17" s="138">
        <f>D16/D14</f>
        <v>-4.4408942948768404</v>
      </c>
      <c r="E17" s="138">
        <f>E16/E14</f>
        <v>9.8400562821559207E-2</v>
      </c>
    </row>
    <row r="18" spans="1:5">
      <c r="A18" s="21"/>
      <c r="B18" s="140"/>
      <c r="C18" s="140"/>
      <c r="D18" s="140"/>
      <c r="E18" s="140"/>
    </row>
    <row r="19" spans="1:5">
      <c r="A19" s="22"/>
      <c r="B19" s="140"/>
      <c r="C19" s="140"/>
      <c r="D19" s="140"/>
      <c r="E19" s="140"/>
    </row>
    <row r="20" spans="1:5">
      <c r="A20" s="23" t="s">
        <v>181</v>
      </c>
      <c r="B20" s="140"/>
      <c r="C20" s="140"/>
      <c r="D20" s="140"/>
      <c r="E20" s="140"/>
    </row>
    <row r="21" spans="1:5">
      <c r="A21" s="137" t="s">
        <v>174</v>
      </c>
      <c r="B21" s="143">
        <v>2689866.7248577834</v>
      </c>
      <c r="C21" s="143">
        <v>2724539.2854605368</v>
      </c>
      <c r="D21" s="143">
        <v>2531648.9230051064</v>
      </c>
      <c r="E21" s="143">
        <v>2706125.2503462648</v>
      </c>
    </row>
    <row r="22" spans="1:5">
      <c r="A22" s="137" t="s">
        <v>175</v>
      </c>
      <c r="B22" s="143">
        <v>2699275.1991192861</v>
      </c>
      <c r="C22" s="143">
        <v>2720467.7299135034</v>
      </c>
      <c r="D22" s="143">
        <v>2543292.6740133842</v>
      </c>
      <c r="E22" s="143">
        <v>2696965.4516085591</v>
      </c>
    </row>
    <row r="23" spans="1:5" ht="15.75" thickBot="1">
      <c r="A23" s="137" t="s">
        <v>4</v>
      </c>
      <c r="B23" s="20">
        <f>B22-B21</f>
        <v>9408.4742615027353</v>
      </c>
      <c r="C23" s="20">
        <f>C22-C21</f>
        <v>-4071.5555470334366</v>
      </c>
      <c r="D23" s="20">
        <f>D22-D21</f>
        <v>11643.751008277759</v>
      </c>
      <c r="E23" s="20">
        <f>E22-E21</f>
        <v>-9159.7987377056852</v>
      </c>
    </row>
    <row r="24" spans="1:5" ht="15.75" thickTop="1">
      <c r="A24" s="137" t="s">
        <v>176</v>
      </c>
      <c r="B24" s="138">
        <f>B23/B21</f>
        <v>3.4977473696211374E-3</v>
      </c>
      <c r="C24" s="138">
        <f>C23/C21</f>
        <v>-1.4944014823941912E-3</v>
      </c>
      <c r="D24" s="138">
        <f>D23/D21</f>
        <v>4.5992755561290255E-3</v>
      </c>
      <c r="E24" s="138">
        <f>E23/E21</f>
        <v>-3.3848391668248297E-3</v>
      </c>
    </row>
    <row r="25" spans="1:5">
      <c r="A25" s="144"/>
      <c r="B25" s="143"/>
      <c r="C25" s="143"/>
      <c r="D25" s="143"/>
      <c r="E25" s="143"/>
    </row>
    <row r="26" spans="1:5">
      <c r="A26" s="137" t="s">
        <v>177</v>
      </c>
      <c r="B26" s="145">
        <v>8098.9322519203579</v>
      </c>
      <c r="C26" s="145">
        <v>5851.8015221285223</v>
      </c>
      <c r="D26" s="145">
        <v>14349.528166128503</v>
      </c>
      <c r="E26" s="145">
        <v>1982.4482304673745</v>
      </c>
    </row>
    <row r="27" spans="1:5">
      <c r="A27" s="137" t="s">
        <v>178</v>
      </c>
      <c r="B27" s="145">
        <v>7561.9393999741615</v>
      </c>
      <c r="C27" s="145">
        <v>6081.3178795130025</v>
      </c>
      <c r="D27" s="145">
        <v>13675.838421209732</v>
      </c>
      <c r="E27" s="145">
        <v>2507.4534462445872</v>
      </c>
    </row>
    <row r="28" spans="1:5" ht="15.75" thickBot="1">
      <c r="A28" s="137" t="s">
        <v>179</v>
      </c>
      <c r="B28" s="139">
        <f>B26-B27</f>
        <v>536.99285194619642</v>
      </c>
      <c r="C28" s="139">
        <f>C26-C27</f>
        <v>-229.51635738448022</v>
      </c>
      <c r="D28" s="139">
        <f>D26-D27</f>
        <v>673.68974491877088</v>
      </c>
      <c r="E28" s="139">
        <f>E26-E27</f>
        <v>-525.0052157772127</v>
      </c>
    </row>
    <row r="29" spans="1:5" ht="15.75" thickTop="1">
      <c r="A29" s="137" t="s">
        <v>180</v>
      </c>
      <c r="B29" s="138">
        <f>B28/B26</f>
        <v>6.6304154083875522E-2</v>
      </c>
      <c r="C29" s="138">
        <f>C28/C26</f>
        <v>-3.9221487009866392E-2</v>
      </c>
      <c r="D29" s="138">
        <f>D28/D26</f>
        <v>4.6948564239832576E-2</v>
      </c>
      <c r="E29" s="138">
        <f>E28/E26</f>
        <v>-0.26482669645978069</v>
      </c>
    </row>
    <row r="30" spans="1:5">
      <c r="B30" s="140"/>
      <c r="C30" s="140"/>
      <c r="D30" s="140"/>
      <c r="E30" s="140"/>
    </row>
    <row r="32" spans="1:5">
      <c r="A32" s="23" t="s">
        <v>182</v>
      </c>
      <c r="B32" s="140"/>
      <c r="C32" s="140"/>
      <c r="D32" s="140"/>
      <c r="E32" s="140"/>
    </row>
    <row r="33" spans="1:5">
      <c r="A33" s="137" t="s">
        <v>174</v>
      </c>
      <c r="B33" s="143">
        <v>3122610.4509566226</v>
      </c>
      <c r="C33" s="143">
        <v>3195389.2441813103</v>
      </c>
      <c r="D33" s="143">
        <v>2834450.3784706229</v>
      </c>
      <c r="E33" s="143">
        <v>3031552.0239978684</v>
      </c>
    </row>
    <row r="34" spans="1:5">
      <c r="A34" s="137" t="s">
        <v>175</v>
      </c>
      <c r="B34" s="143">
        <v>3126323.0914039104</v>
      </c>
      <c r="C34" s="143">
        <v>3187237.094830594</v>
      </c>
      <c r="D34" s="143">
        <v>2841684.948033229</v>
      </c>
      <c r="E34" s="143">
        <v>3023241.6060147109</v>
      </c>
    </row>
    <row r="35" spans="1:5" ht="15.75" thickBot="1">
      <c r="A35" s="137" t="s">
        <v>4</v>
      </c>
      <c r="B35" s="20">
        <f>B34-B33</f>
        <v>3712.6404472878203</v>
      </c>
      <c r="C35" s="20">
        <f>C34-C33</f>
        <v>-8152.1493507162668</v>
      </c>
      <c r="D35" s="20">
        <f>D34-D33</f>
        <v>7234.5695626060478</v>
      </c>
      <c r="E35" s="20">
        <f>E34-E33</f>
        <v>-8310.4179831575602</v>
      </c>
    </row>
    <row r="36" spans="1:5" ht="15.75" thickTop="1">
      <c r="A36" s="137" t="s">
        <v>176</v>
      </c>
      <c r="B36" s="138">
        <f>B35/B33</f>
        <v>1.188954083641922E-3</v>
      </c>
      <c r="C36" s="138">
        <f>C35/C33</f>
        <v>-2.5512226297816579E-3</v>
      </c>
      <c r="D36" s="138">
        <f>D35/D33</f>
        <v>2.5523712172056388E-3</v>
      </c>
      <c r="E36" s="138">
        <f>E35/E33</f>
        <v>-2.7413080552047301E-3</v>
      </c>
    </row>
    <row r="37" spans="1:5">
      <c r="A37" s="144"/>
      <c r="B37" s="143"/>
      <c r="C37" s="143"/>
      <c r="D37" s="143"/>
      <c r="E37" s="143"/>
    </row>
    <row r="38" spans="1:5">
      <c r="A38" s="137" t="s">
        <v>177</v>
      </c>
      <c r="B38" s="145">
        <v>-2250.1779561943254</v>
      </c>
      <c r="C38" s="145">
        <v>-230.292211772386</v>
      </c>
      <c r="D38" s="145">
        <v>23016.040085312106</v>
      </c>
      <c r="E38" s="145">
        <v>12130.754113447501</v>
      </c>
    </row>
    <row r="39" spans="1:5">
      <c r="A39" s="137" t="s">
        <v>178</v>
      </c>
      <c r="B39" s="145">
        <v>-2464.1136970205966</v>
      </c>
      <c r="C39" s="145">
        <v>222.0122092268532</v>
      </c>
      <c r="D39" s="145">
        <v>22611.209285958324</v>
      </c>
      <c r="E39" s="145">
        <v>12593.526690717843</v>
      </c>
    </row>
    <row r="40" spans="1:5" ht="15.75" thickBot="1">
      <c r="A40" s="137" t="s">
        <v>179</v>
      </c>
      <c r="B40" s="139">
        <f>B38-B39</f>
        <v>213.93574082627129</v>
      </c>
      <c r="C40" s="139">
        <f>C38-C39</f>
        <v>-452.3044209992392</v>
      </c>
      <c r="D40" s="139">
        <f>D38-D39</f>
        <v>404.83079935378191</v>
      </c>
      <c r="E40" s="139">
        <f>E38-E39</f>
        <v>-462.77257727034157</v>
      </c>
    </row>
    <row r="41" spans="1:5" ht="15.75" thickTop="1">
      <c r="A41" s="137" t="s">
        <v>180</v>
      </c>
      <c r="B41" s="138">
        <f>B40/B38</f>
        <v>-9.5075031837968907E-2</v>
      </c>
      <c r="C41" s="138">
        <f>C40/C38</f>
        <v>1.9640456684062051</v>
      </c>
      <c r="D41" s="138">
        <f>D40/D38</f>
        <v>1.7589072570834127E-2</v>
      </c>
      <c r="E41" s="138">
        <f>E40/E38</f>
        <v>-3.8148706415319783E-2</v>
      </c>
    </row>
    <row r="42" spans="1:5">
      <c r="B42" s="140"/>
      <c r="C42" s="140"/>
      <c r="D42" s="140"/>
      <c r="E42" s="140"/>
    </row>
    <row r="44" spans="1:5">
      <c r="A44" s="23" t="s">
        <v>183</v>
      </c>
      <c r="B44" s="140"/>
      <c r="C44" s="140"/>
      <c r="D44" s="140"/>
      <c r="E44" s="140"/>
    </row>
    <row r="45" spans="1:5">
      <c r="A45" s="137" t="s">
        <v>174</v>
      </c>
      <c r="B45" s="143">
        <v>499634.37918622117</v>
      </c>
      <c r="C45" s="143">
        <v>504624.55854172725</v>
      </c>
      <c r="D45" s="143">
        <v>406499.81563836359</v>
      </c>
      <c r="E45" s="143">
        <v>279412.98110399995</v>
      </c>
    </row>
    <row r="46" spans="1:5">
      <c r="A46" s="137" t="s">
        <v>175</v>
      </c>
      <c r="B46" s="143">
        <v>498811.14520040841</v>
      </c>
      <c r="C46" s="143">
        <v>504229.46897425764</v>
      </c>
      <c r="D46" s="143">
        <v>406266.90700085898</v>
      </c>
      <c r="E46" s="143">
        <v>279412.98110399995</v>
      </c>
    </row>
    <row r="47" spans="1:5" ht="15.75" thickBot="1">
      <c r="A47" s="137" t="s">
        <v>4</v>
      </c>
      <c r="B47" s="20">
        <f>B46-B45</f>
        <v>-823.23398581275251</v>
      </c>
      <c r="C47" s="20">
        <f>C46-C45</f>
        <v>-395.08956746960757</v>
      </c>
      <c r="D47" s="20">
        <f>D46-D45</f>
        <v>-232.90863750461722</v>
      </c>
      <c r="E47" s="20">
        <f>E46-E45</f>
        <v>0</v>
      </c>
    </row>
    <row r="48" spans="1:5" ht="15.75" thickTop="1">
      <c r="A48" s="137" t="s">
        <v>176</v>
      </c>
      <c r="B48" s="138">
        <f>B47/B45</f>
        <v>-1.6476728185790452E-3</v>
      </c>
      <c r="C48" s="138">
        <f>C47/C45</f>
        <v>-7.829376529183285E-4</v>
      </c>
      <c r="D48" s="138">
        <f>D47/D45</f>
        <v>-5.7296123772863125E-4</v>
      </c>
      <c r="E48" s="138">
        <f>E47/E45</f>
        <v>0</v>
      </c>
    </row>
    <row r="49" spans="1:5">
      <c r="A49" s="144"/>
      <c r="B49" s="143"/>
      <c r="C49" s="143"/>
      <c r="D49" s="143"/>
      <c r="E49" s="143"/>
    </row>
    <row r="50" spans="1:5">
      <c r="A50" s="137" t="s">
        <v>177</v>
      </c>
      <c r="B50" s="145">
        <v>4883.5240837639776</v>
      </c>
      <c r="C50" s="145">
        <v>-197.70367441394743</v>
      </c>
      <c r="D50" s="145">
        <v>562.34795331942246</v>
      </c>
      <c r="E50" s="145">
        <v>138.11029281811096</v>
      </c>
    </row>
    <row r="51" spans="1:5">
      <c r="A51" s="137" t="s">
        <v>178</v>
      </c>
      <c r="B51" s="145">
        <v>4917.3449864647928</v>
      </c>
      <c r="C51" s="145">
        <v>-187.94117681828308</v>
      </c>
      <c r="D51" s="145">
        <v>570.84143260330495</v>
      </c>
      <c r="E51" s="145">
        <v>138.11029281811096</v>
      </c>
    </row>
    <row r="52" spans="1:5" ht="15.75" thickBot="1">
      <c r="A52" s="137" t="s">
        <v>179</v>
      </c>
      <c r="B52" s="139">
        <f>B50-B51</f>
        <v>-33.820902700815168</v>
      </c>
      <c r="C52" s="139">
        <f>C50-C51</f>
        <v>-9.7624975956643425</v>
      </c>
      <c r="D52" s="139">
        <f>D50-D51</f>
        <v>-8.4934792838824933</v>
      </c>
      <c r="E52" s="139">
        <f>E50-E51</f>
        <v>0</v>
      </c>
    </row>
    <row r="53" spans="1:5" ht="15.75" thickTop="1">
      <c r="A53" s="137" t="s">
        <v>180</v>
      </c>
      <c r="B53" s="138">
        <f>B52/B50</f>
        <v>-6.9255116020125566E-3</v>
      </c>
      <c r="C53" s="138">
        <f>C52/C50</f>
        <v>4.9379444386166788E-2</v>
      </c>
      <c r="D53" s="138">
        <f>D52/D50</f>
        <v>-1.5103601309024528E-2</v>
      </c>
      <c r="E53" s="138">
        <f>E52/E50</f>
        <v>0</v>
      </c>
    </row>
    <row r="54" spans="1:5">
      <c r="B54" s="140"/>
      <c r="C54" s="140"/>
      <c r="D54" s="140"/>
      <c r="E54" s="140"/>
    </row>
    <row r="56" spans="1:5">
      <c r="A56" s="23" t="s">
        <v>184</v>
      </c>
      <c r="B56" s="140"/>
      <c r="C56" s="140"/>
      <c r="D56" s="140"/>
      <c r="E56" s="140"/>
    </row>
    <row r="57" spans="1:5">
      <c r="A57" s="137" t="s">
        <v>174</v>
      </c>
      <c r="B57" s="143">
        <v>1901973.1538160583</v>
      </c>
      <c r="C57" s="143">
        <v>1885539.207462986</v>
      </c>
      <c r="D57" s="143">
        <v>1734742.7296310505</v>
      </c>
      <c r="E57" s="143">
        <v>1771190.6700123542</v>
      </c>
    </row>
    <row r="58" spans="1:5">
      <c r="A58" s="137" t="s">
        <v>175</v>
      </c>
      <c r="B58" s="143">
        <v>1897192.8064598117</v>
      </c>
      <c r="C58" s="143">
        <v>1880811.2777445125</v>
      </c>
      <c r="D58" s="143">
        <v>1731201.7214219426</v>
      </c>
      <c r="E58" s="143">
        <v>1765375.6562839169</v>
      </c>
    </row>
    <row r="59" spans="1:5" ht="15.75" thickBot="1">
      <c r="A59" s="137" t="s">
        <v>4</v>
      </c>
      <c r="B59" s="20">
        <f>B58-B57</f>
        <v>-4780.3473562465515</v>
      </c>
      <c r="C59" s="20">
        <f>C58-C57</f>
        <v>-4727.9297184734605</v>
      </c>
      <c r="D59" s="20">
        <f>D58-D57</f>
        <v>-3541.0082091079094</v>
      </c>
      <c r="E59" s="20">
        <f>E58-E57</f>
        <v>-5815.0137284372468</v>
      </c>
    </row>
    <row r="60" spans="1:5" ht="15.75" thickTop="1">
      <c r="A60" s="137" t="s">
        <v>176</v>
      </c>
      <c r="B60" s="138">
        <f>B59/B57</f>
        <v>-2.5133621611090643E-3</v>
      </c>
      <c r="C60" s="138">
        <f>C59/C57</f>
        <v>-2.5074682614714453E-3</v>
      </c>
      <c r="D60" s="138">
        <f>D59/D57</f>
        <v>-2.0412296005765766E-3</v>
      </c>
      <c r="E60" s="138">
        <f>E59/E57</f>
        <v>-3.2831099592437931E-3</v>
      </c>
    </row>
    <row r="61" spans="1:5">
      <c r="A61" s="144"/>
      <c r="B61" s="143"/>
      <c r="C61" s="143"/>
      <c r="D61" s="143"/>
      <c r="E61" s="143"/>
    </row>
    <row r="62" spans="1:5">
      <c r="A62" s="137" t="s">
        <v>177</v>
      </c>
      <c r="B62" s="145">
        <v>-242.51831886667387</v>
      </c>
      <c r="C62" s="145">
        <v>273.41174270780897</v>
      </c>
      <c r="D62" s="145">
        <v>4387.7355840494638</v>
      </c>
      <c r="E62" s="145">
        <v>3227.7478790816494</v>
      </c>
    </row>
    <row r="63" spans="1:5">
      <c r="A63" s="137" t="s">
        <v>178</v>
      </c>
      <c r="B63" s="145">
        <v>-122.57771478016861</v>
      </c>
      <c r="C63" s="145">
        <v>393.50173579366503</v>
      </c>
      <c r="D63" s="145">
        <v>4480.0776125896391</v>
      </c>
      <c r="E63" s="145">
        <v>3356.7298593968781</v>
      </c>
    </row>
    <row r="64" spans="1:5" ht="15.75" thickBot="1">
      <c r="A64" s="137" t="s">
        <v>179</v>
      </c>
      <c r="B64" s="139">
        <f>B62-B63</f>
        <v>-119.94060408650526</v>
      </c>
      <c r="C64" s="139">
        <f>C62-C63</f>
        <v>-120.08999308585607</v>
      </c>
      <c r="D64" s="139">
        <f>D62-D63</f>
        <v>-92.342028540175306</v>
      </c>
      <c r="E64" s="139">
        <f>E62-E63</f>
        <v>-128.98198031522861</v>
      </c>
    </row>
    <row r="65" spans="1:5" ht="15.75" thickTop="1">
      <c r="A65" s="137" t="s">
        <v>180</v>
      </c>
      <c r="B65" s="138">
        <f>B64/B62</f>
        <v>0.49456306907868447</v>
      </c>
      <c r="C65" s="138">
        <f>C64/C62</f>
        <v>-0.43922763483569338</v>
      </c>
      <c r="D65" s="138">
        <f>D64/D62</f>
        <v>-2.1045486167366623E-2</v>
      </c>
      <c r="E65" s="138">
        <f>E64/E62</f>
        <v>-3.9960364051707234E-2</v>
      </c>
    </row>
    <row r="66" spans="1:5">
      <c r="B66" s="140"/>
      <c r="C66" s="140"/>
      <c r="D66" s="140"/>
      <c r="E66" s="140"/>
    </row>
    <row r="68" spans="1:5">
      <c r="A68" s="23" t="s">
        <v>185</v>
      </c>
      <c r="B68" s="140"/>
      <c r="C68" s="140"/>
      <c r="D68" s="140"/>
      <c r="E68" s="140"/>
    </row>
    <row r="69" spans="1:5">
      <c r="A69" s="137" t="s">
        <v>174</v>
      </c>
      <c r="B69" s="143">
        <v>1297584.5168405301</v>
      </c>
      <c r="C69" s="143">
        <v>1289204.146191577</v>
      </c>
      <c r="D69" s="143">
        <v>1196635.6144149231</v>
      </c>
      <c r="E69" s="143">
        <v>1323755.2944809445</v>
      </c>
    </row>
    <row r="70" spans="1:5">
      <c r="A70" s="137" t="s">
        <v>175</v>
      </c>
      <c r="B70" s="143">
        <v>1297145.2670799652</v>
      </c>
      <c r="C70" s="143">
        <v>1288162.8401871403</v>
      </c>
      <c r="D70" s="143">
        <v>1196583.6588333671</v>
      </c>
      <c r="E70" s="143">
        <v>1321729.3297950679</v>
      </c>
    </row>
    <row r="71" spans="1:5" ht="15.75" thickBot="1">
      <c r="A71" s="137" t="s">
        <v>4</v>
      </c>
      <c r="B71" s="20">
        <f>B70-B69</f>
        <v>-439.24976056488231</v>
      </c>
      <c r="C71" s="20">
        <f>C70-C69</f>
        <v>-1041.3060044366866</v>
      </c>
      <c r="D71" s="20">
        <f>D70-D69</f>
        <v>-51.955581556074321</v>
      </c>
      <c r="E71" s="20">
        <f>E70-E69</f>
        <v>-2025.9646858766209</v>
      </c>
    </row>
    <row r="72" spans="1:5" ht="15.75" thickTop="1">
      <c r="A72" s="137" t="s">
        <v>176</v>
      </c>
      <c r="B72" s="138">
        <f>B71/B69</f>
        <v>-3.3851341077528057E-4</v>
      </c>
      <c r="C72" s="138">
        <f>C71/C69</f>
        <v>-8.0771226769072737E-4</v>
      </c>
      <c r="D72" s="138">
        <f>D71/D69</f>
        <v>-4.3418047173430665E-5</v>
      </c>
      <c r="E72" s="138">
        <f>E71/E69</f>
        <v>-1.5304676735370631E-3</v>
      </c>
    </row>
    <row r="73" spans="1:5">
      <c r="A73" s="144"/>
      <c r="B73" s="143"/>
      <c r="C73" s="143"/>
      <c r="D73" s="143"/>
      <c r="E73" s="143"/>
    </row>
    <row r="74" spans="1:5">
      <c r="A74" s="137" t="s">
        <v>177</v>
      </c>
      <c r="B74" s="145">
        <v>-335.62888660079523</v>
      </c>
      <c r="C74" s="145">
        <v>1107.6391174010764</v>
      </c>
      <c r="D74" s="145">
        <v>3740.3328293974541</v>
      </c>
      <c r="E74" s="145">
        <v>1848.0830221512463</v>
      </c>
    </row>
    <row r="75" spans="1:5">
      <c r="A75" s="137" t="s">
        <v>178</v>
      </c>
      <c r="B75" s="145">
        <v>-325.23488171113655</v>
      </c>
      <c r="C75" s="145">
        <v>1132.8193375338415</v>
      </c>
      <c r="D75" s="145">
        <v>3743.502852649171</v>
      </c>
      <c r="E75" s="145">
        <v>1891.3699523723596</v>
      </c>
    </row>
    <row r="76" spans="1:5" ht="15.75" thickBot="1">
      <c r="A76" s="137" t="s">
        <v>179</v>
      </c>
      <c r="B76" s="139">
        <f>B74-B75</f>
        <v>-10.394004889658675</v>
      </c>
      <c r="C76" s="139">
        <f>C74-C75</f>
        <v>-25.180220132765044</v>
      </c>
      <c r="D76" s="139">
        <f>D74-D75</f>
        <v>-3.1700232517168843</v>
      </c>
      <c r="E76" s="139">
        <f>E74-E75</f>
        <v>-43.28693022111338</v>
      </c>
    </row>
    <row r="77" spans="1:5" ht="15.75" thickTop="1">
      <c r="A77" s="137" t="s">
        <v>180</v>
      </c>
      <c r="B77" s="138">
        <f>B76/B74</f>
        <v>3.0968743468203153E-2</v>
      </c>
      <c r="C77" s="138">
        <f>C76/C74</f>
        <v>-2.2733234802908536E-2</v>
      </c>
      <c r="D77" s="138">
        <f>D76/D74</f>
        <v>-8.4752437718959802E-4</v>
      </c>
      <c r="E77" s="138">
        <f>E76/E74</f>
        <v>-2.3422611269230523E-2</v>
      </c>
    </row>
    <row r="78" spans="1:5">
      <c r="B78" s="140"/>
      <c r="C78" s="140"/>
      <c r="D78" s="140"/>
      <c r="E78" s="140"/>
    </row>
    <row r="79" spans="1:5">
      <c r="A79" s="137" t="s">
        <v>186</v>
      </c>
      <c r="B79" s="141">
        <f>B14+B26+B38+B50+B62+B74</f>
        <v>17022.492673364311</v>
      </c>
      <c r="C79" s="141">
        <f t="shared" ref="B79:E80" si="0">C14+C26+C38+C50+C62+C74</f>
        <v>14652.78577880241</v>
      </c>
      <c r="D79" s="141">
        <f t="shared" si="0"/>
        <v>44103.937884984167</v>
      </c>
      <c r="E79" s="141">
        <f t="shared" si="0"/>
        <v>-6749.8334991133906</v>
      </c>
    </row>
    <row r="80" spans="1:5">
      <c r="A80" s="137" t="s">
        <v>187</v>
      </c>
      <c r="B80" s="141">
        <f t="shared" si="0"/>
        <v>8737.3216349454415</v>
      </c>
      <c r="C80" s="141">
        <f t="shared" si="0"/>
        <v>13358.815686491824</v>
      </c>
      <c r="D80" s="141">
        <f t="shared" si="0"/>
        <v>34460.589670885354</v>
      </c>
      <c r="E80" s="141">
        <f t="shared" si="0"/>
        <v>-3023.7975783960155</v>
      </c>
    </row>
    <row r="81" spans="1:5" ht="15.75" thickBot="1">
      <c r="A81" s="137" t="s">
        <v>188</v>
      </c>
      <c r="B81" s="139">
        <f>B79-B80</f>
        <v>8285.17103841887</v>
      </c>
      <c r="C81" s="139">
        <f>C79-C80</f>
        <v>1293.9700923105866</v>
      </c>
      <c r="D81" s="139">
        <f>D79-D80</f>
        <v>9643.3482140988126</v>
      </c>
      <c r="E81" s="139">
        <f>E79-E80</f>
        <v>-3726.0359207173751</v>
      </c>
    </row>
    <row r="82" spans="1:5" ht="15.75" thickTop="1">
      <c r="A82" s="137" t="s">
        <v>180</v>
      </c>
      <c r="B82" s="138">
        <f>B81/B79</f>
        <v>0.48671902508044351</v>
      </c>
      <c r="C82" s="138">
        <f t="shared" ref="C82:E82" si="1">C81/C79</f>
        <v>8.8308811160163175E-2</v>
      </c>
      <c r="D82" s="138">
        <f t="shared" si="1"/>
        <v>0.21865050325544813</v>
      </c>
      <c r="E82" s="138">
        <f t="shared" si="1"/>
        <v>0.55201893812740721</v>
      </c>
    </row>
    <row r="83" spans="1:5">
      <c r="B83" s="138"/>
      <c r="C83" s="138"/>
      <c r="D83" s="138"/>
      <c r="E83" s="138"/>
    </row>
    <row r="84" spans="1:5">
      <c r="A84" s="11" t="s">
        <v>332</v>
      </c>
    </row>
    <row r="85" spans="1:5">
      <c r="A85" s="11" t="s">
        <v>333</v>
      </c>
    </row>
  </sheetData>
  <mergeCells count="5">
    <mergeCell ref="A1:E1"/>
    <mergeCell ref="A2:E2"/>
    <mergeCell ref="A3:E3"/>
    <mergeCell ref="A4:E4"/>
    <mergeCell ref="A5:E5"/>
  </mergeCells>
  <pageMargins left="0.7" right="0.7" top="0.75" bottom="0.75" header="0.3" footer="0.3"/>
  <pageSetup scale="41" orientation="landscape" horizontalDpi="1200" verticalDpi="1200" r:id="rId1"/>
  <headerFooter>
    <oddFooter>&amp;R&amp;F
&amp;A</oddFooter>
  </headerFooter>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E49"/>
  <sheetViews>
    <sheetView workbookViewId="0">
      <pane xSplit="1" ySplit="7" topLeftCell="B8" activePane="bottomRight" state="frozen"/>
      <selection activeCell="F97" sqref="F97"/>
      <selection pane="topRight" activeCell="F97" sqref="F97"/>
      <selection pane="bottomLeft" activeCell="F97" sqref="F97"/>
      <selection pane="bottomRight" sqref="A1:XFD1048576"/>
    </sheetView>
  </sheetViews>
  <sheetFormatPr defaultRowHeight="15"/>
  <cols>
    <col min="1" max="1" width="35.85546875" style="11" customWidth="1"/>
    <col min="2" max="4" width="12" style="11" bestFit="1" customWidth="1"/>
    <col min="5" max="5" width="12.85546875" style="11" bestFit="1" customWidth="1"/>
    <col min="6" max="16384" width="9.140625" style="108"/>
  </cols>
  <sheetData>
    <row r="1" spans="1:5">
      <c r="A1" s="169" t="str">
        <f>'BDJ-8 E&amp;G Low Income Analysis'!A1:P1</f>
        <v>Puget Sound Energy</v>
      </c>
      <c r="B1" s="169"/>
      <c r="C1" s="169"/>
      <c r="D1" s="169"/>
      <c r="E1" s="156"/>
    </row>
    <row r="2" spans="1:5" ht="15" customHeight="1">
      <c r="A2" s="169" t="str">
        <f>'BDJ-8 E&amp;G Low Income Analysis'!A2:P2</f>
        <v>2022 GRC Electric and Gas Decoupling Study (2018 - 2021)</v>
      </c>
      <c r="B2" s="169"/>
      <c r="C2" s="169"/>
      <c r="D2" s="169"/>
      <c r="E2" s="156"/>
    </row>
    <row r="3" spans="1:5">
      <c r="A3" s="169" t="str">
        <f>'BDJ-8 E&amp;G Low Income Analysis'!A3:P3</f>
        <v>Exhibit BDJ-8</v>
      </c>
      <c r="B3" s="169"/>
      <c r="C3" s="169"/>
      <c r="D3" s="169"/>
      <c r="E3" s="156"/>
    </row>
    <row r="4" spans="1:5" ht="15" customHeight="1">
      <c r="A4" s="169" t="s">
        <v>331</v>
      </c>
      <c r="B4" s="169"/>
      <c r="C4" s="169"/>
      <c r="D4" s="169"/>
      <c r="E4" s="156"/>
    </row>
    <row r="5" spans="1:5">
      <c r="A5" s="169" t="s">
        <v>164</v>
      </c>
      <c r="B5" s="169"/>
      <c r="C5" s="169"/>
      <c r="D5" s="169"/>
      <c r="E5" s="156"/>
    </row>
    <row r="6" spans="1:5">
      <c r="B6" s="75" t="s">
        <v>165</v>
      </c>
      <c r="C6" s="75" t="s">
        <v>166</v>
      </c>
      <c r="D6" s="75" t="s">
        <v>167</v>
      </c>
      <c r="E6" s="75" t="s">
        <v>168</v>
      </c>
    </row>
    <row r="7" spans="1:5">
      <c r="B7" s="75" t="s">
        <v>169</v>
      </c>
      <c r="C7" s="75" t="s">
        <v>170</v>
      </c>
      <c r="D7" s="75" t="s">
        <v>171</v>
      </c>
      <c r="E7" s="75" t="s">
        <v>172</v>
      </c>
    </row>
    <row r="8" spans="1:5">
      <c r="A8" s="142" t="s">
        <v>189</v>
      </c>
      <c r="B8" s="142"/>
      <c r="C8" s="142"/>
      <c r="D8" s="142"/>
      <c r="E8" s="142"/>
    </row>
    <row r="9" spans="1:5">
      <c r="A9" s="137" t="s">
        <v>174</v>
      </c>
      <c r="B9" s="143">
        <v>571255.38289473578</v>
      </c>
      <c r="C9" s="143">
        <v>605469.87648201361</v>
      </c>
      <c r="D9" s="143">
        <v>592801.48487652047</v>
      </c>
      <c r="E9" s="143">
        <v>620732.95676260919</v>
      </c>
    </row>
    <row r="10" spans="1:5">
      <c r="A10" s="137" t="s">
        <v>175</v>
      </c>
      <c r="B10" s="143">
        <v>612842.74089473579</v>
      </c>
      <c r="C10" s="143">
        <v>625294.79748201359</v>
      </c>
      <c r="D10" s="143">
        <v>626901.48992004676</v>
      </c>
      <c r="E10" s="143">
        <v>625698.56250060769</v>
      </c>
    </row>
    <row r="11" spans="1:5" ht="15.75" thickBot="1">
      <c r="A11" s="137" t="s">
        <v>4</v>
      </c>
      <c r="B11" s="20">
        <f>B10-B9</f>
        <v>41587.358000000007</v>
      </c>
      <c r="C11" s="20">
        <f>C10-C9</f>
        <v>19824.920999999973</v>
      </c>
      <c r="D11" s="20">
        <f>D10-D9</f>
        <v>34100.005043526297</v>
      </c>
      <c r="E11" s="20">
        <f>E10-E9</f>
        <v>4965.6057379984995</v>
      </c>
    </row>
    <row r="12" spans="1:5" ht="15.75" thickTop="1">
      <c r="A12" s="137" t="s">
        <v>176</v>
      </c>
      <c r="B12" s="138">
        <f>B11/B9</f>
        <v>7.2799940701238408E-2</v>
      </c>
      <c r="C12" s="138">
        <f>C11/C9</f>
        <v>3.2743034410216282E-2</v>
      </c>
      <c r="D12" s="138">
        <f>D11/D9</f>
        <v>5.7523481154284337E-2</v>
      </c>
      <c r="E12" s="138">
        <f>E11/E9</f>
        <v>7.9995844974887122E-3</v>
      </c>
    </row>
    <row r="13" spans="1:5">
      <c r="A13" s="144"/>
      <c r="B13" s="143"/>
      <c r="C13" s="143"/>
      <c r="D13" s="143"/>
      <c r="E13" s="143"/>
    </row>
    <row r="14" spans="1:5">
      <c r="A14" s="137" t="s">
        <v>177</v>
      </c>
      <c r="B14" s="145">
        <v>9092.9458965867088</v>
      </c>
      <c r="C14" s="145">
        <v>5164.7719393496172</v>
      </c>
      <c r="D14" s="145">
        <v>13687.043678385966</v>
      </c>
      <c r="E14" s="145">
        <v>4987.4609891407399</v>
      </c>
    </row>
    <row r="15" spans="1:5">
      <c r="A15" s="137" t="s">
        <v>178</v>
      </c>
      <c r="B15" s="145">
        <v>-5495.2275305334215</v>
      </c>
      <c r="C15" s="145">
        <v>-2198.5701603178259</v>
      </c>
      <c r="D15" s="145">
        <v>286.01537929193955</v>
      </c>
      <c r="E15" s="145">
        <v>2840.6349260096254</v>
      </c>
    </row>
    <row r="16" spans="1:5" ht="15.75" thickBot="1">
      <c r="A16" s="137" t="s">
        <v>179</v>
      </c>
      <c r="B16" s="139">
        <f>B14-B15</f>
        <v>14588.173427120131</v>
      </c>
      <c r="C16" s="139">
        <f>C14-C15</f>
        <v>7363.3420996674431</v>
      </c>
      <c r="D16" s="139">
        <f>D14-D15</f>
        <v>13401.028299094027</v>
      </c>
      <c r="E16" s="139">
        <f>E14-E15</f>
        <v>2146.8260631311146</v>
      </c>
    </row>
    <row r="17" spans="1:5" ht="15.75" thickTop="1">
      <c r="A17" s="137" t="s">
        <v>180</v>
      </c>
      <c r="B17" s="138">
        <f>B16/B14</f>
        <v>1.6043396268965164</v>
      </c>
      <c r="C17" s="138">
        <f>C16/C14</f>
        <v>1.4256858165541157</v>
      </c>
      <c r="D17" s="138">
        <f>D16/D14</f>
        <v>0.97910320256056438</v>
      </c>
      <c r="E17" s="138">
        <f>E16/E14</f>
        <v>0.43044468273645153</v>
      </c>
    </row>
    <row r="18" spans="1:5">
      <c r="A18" s="21"/>
      <c r="B18" s="140"/>
      <c r="C18" s="140"/>
      <c r="D18" s="140"/>
      <c r="E18" s="140"/>
    </row>
    <row r="19" spans="1:5">
      <c r="A19" s="22"/>
      <c r="B19" s="140"/>
      <c r="C19" s="140"/>
      <c r="D19" s="140"/>
      <c r="E19" s="140"/>
    </row>
    <row r="20" spans="1:5">
      <c r="A20" s="23" t="s">
        <v>190</v>
      </c>
      <c r="B20" s="140"/>
      <c r="C20" s="140"/>
      <c r="D20" s="140"/>
      <c r="E20" s="140"/>
    </row>
    <row r="21" spans="1:5">
      <c r="A21" s="137" t="s">
        <v>174</v>
      </c>
      <c r="B21" s="143">
        <v>225064.25973580295</v>
      </c>
      <c r="C21" s="143">
        <v>234795.37707417557</v>
      </c>
      <c r="D21" s="143">
        <v>213302.7255163434</v>
      </c>
      <c r="E21" s="143">
        <v>229180.56148545045</v>
      </c>
    </row>
    <row r="22" spans="1:5">
      <c r="A22" s="137" t="s">
        <v>175</v>
      </c>
      <c r="B22" s="143">
        <v>235132.26073580293</v>
      </c>
      <c r="C22" s="143">
        <v>239284.4990741756</v>
      </c>
      <c r="D22" s="143">
        <v>221175.07862786934</v>
      </c>
      <c r="E22" s="143">
        <v>229889.87703185843</v>
      </c>
    </row>
    <row r="23" spans="1:5" ht="15.75" thickBot="1">
      <c r="A23" s="137" t="s">
        <v>4</v>
      </c>
      <c r="B23" s="20">
        <f>B22-B21</f>
        <v>10068.000999999989</v>
      </c>
      <c r="C23" s="20">
        <f>C22-C21</f>
        <v>4489.1220000000321</v>
      </c>
      <c r="D23" s="20">
        <f>D22-D21</f>
        <v>7872.3531115259393</v>
      </c>
      <c r="E23" s="20">
        <f>E22-E21</f>
        <v>709.31554640797549</v>
      </c>
    </row>
    <row r="24" spans="1:5" ht="15.75" thickTop="1">
      <c r="A24" s="137" t="s">
        <v>176</v>
      </c>
      <c r="B24" s="138">
        <f>B23/B21</f>
        <v>4.473389516317941E-2</v>
      </c>
      <c r="C24" s="138">
        <f>C23/C21</f>
        <v>1.9119294663888751E-2</v>
      </c>
      <c r="D24" s="138">
        <f>D23/D21</f>
        <v>3.6906950403325971E-2</v>
      </c>
      <c r="E24" s="138">
        <f>E23/E21</f>
        <v>3.0950074553029072E-3</v>
      </c>
    </row>
    <row r="25" spans="1:5">
      <c r="A25" s="144"/>
      <c r="B25" s="143"/>
      <c r="C25" s="143"/>
      <c r="D25" s="143"/>
      <c r="E25" s="143"/>
    </row>
    <row r="26" spans="1:5">
      <c r="A26" s="137" t="s">
        <v>177</v>
      </c>
      <c r="B26" s="145">
        <v>-2343.1297401048532</v>
      </c>
      <c r="C26" s="145">
        <v>-1517.3274568294221</v>
      </c>
      <c r="D26" s="145">
        <v>7705.5446526282167</v>
      </c>
      <c r="E26" s="145">
        <v>3507.0038744233448</v>
      </c>
    </row>
    <row r="27" spans="1:5">
      <c r="A27" s="137" t="s">
        <v>178</v>
      </c>
      <c r="B27" s="145">
        <v>-5436.3322616466112</v>
      </c>
      <c r="C27" s="145">
        <v>-2992.1412643360463</v>
      </c>
      <c r="D27" s="145">
        <v>4838.4570977447074</v>
      </c>
      <c r="E27" s="145">
        <v>3215.5537709770406</v>
      </c>
    </row>
    <row r="28" spans="1:5" ht="15.75" thickBot="1">
      <c r="A28" s="137" t="s">
        <v>179</v>
      </c>
      <c r="B28" s="139">
        <f>B26-B27</f>
        <v>3093.202521541758</v>
      </c>
      <c r="C28" s="139">
        <f>C26-C27</f>
        <v>1474.8138075066242</v>
      </c>
      <c r="D28" s="139">
        <f>D26-D27</f>
        <v>2867.0875548835093</v>
      </c>
      <c r="E28" s="139">
        <f>E26-E27</f>
        <v>291.45010344630418</v>
      </c>
    </row>
    <row r="29" spans="1:5" ht="15.75" thickTop="1">
      <c r="A29" s="137" t="s">
        <v>180</v>
      </c>
      <c r="B29" s="138">
        <f>B28/B26</f>
        <v>-1.3201157702020117</v>
      </c>
      <c r="C29" s="138">
        <f>C28/C26</f>
        <v>-0.97198122980544122</v>
      </c>
      <c r="D29" s="138">
        <f>D28/D26</f>
        <v>0.37208110317102627</v>
      </c>
      <c r="E29" s="138">
        <f>E28/E26</f>
        <v>8.3105155820287546E-2</v>
      </c>
    </row>
    <row r="30" spans="1:5">
      <c r="B30" s="140"/>
      <c r="C30" s="140"/>
      <c r="D30" s="140"/>
      <c r="E30" s="140"/>
    </row>
    <row r="31" spans="1:5">
      <c r="A31" s="22"/>
      <c r="B31" s="140"/>
      <c r="C31" s="140"/>
      <c r="D31" s="140"/>
      <c r="E31" s="140"/>
    </row>
    <row r="32" spans="1:5">
      <c r="A32" s="23" t="s">
        <v>191</v>
      </c>
      <c r="B32" s="140"/>
      <c r="C32" s="140"/>
      <c r="D32" s="140"/>
      <c r="E32" s="140"/>
    </row>
    <row r="33" spans="1:5">
      <c r="A33" s="137" t="s">
        <v>174</v>
      </c>
      <c r="B33" s="143">
        <v>93161.719092655912</v>
      </c>
      <c r="C33" s="143">
        <v>96418.732664445895</v>
      </c>
      <c r="D33" s="143">
        <v>86242.682919673345</v>
      </c>
      <c r="E33" s="143">
        <v>92463.099430303249</v>
      </c>
    </row>
    <row r="34" spans="1:5">
      <c r="A34" s="137" t="s">
        <v>175</v>
      </c>
      <c r="B34" s="143">
        <v>95762.954092655913</v>
      </c>
      <c r="C34" s="143">
        <v>97692.968664445885</v>
      </c>
      <c r="D34" s="143">
        <v>88689.235699030265</v>
      </c>
      <c r="E34" s="143">
        <v>92660.742753395563</v>
      </c>
    </row>
    <row r="35" spans="1:5" ht="15.75" thickBot="1">
      <c r="A35" s="137" t="s">
        <v>4</v>
      </c>
      <c r="B35" s="20">
        <f>B34-B33</f>
        <v>2601.2350000000006</v>
      </c>
      <c r="C35" s="20">
        <f>C34-C33</f>
        <v>1274.2359999999899</v>
      </c>
      <c r="D35" s="20">
        <f>D34-D33</f>
        <v>2446.5527793569199</v>
      </c>
      <c r="E35" s="20">
        <f>E34-E33</f>
        <v>197.64332309231395</v>
      </c>
    </row>
    <row r="36" spans="1:5" ht="15.75" thickTop="1">
      <c r="A36" s="137" t="s">
        <v>176</v>
      </c>
      <c r="B36" s="138">
        <f>B35/B33</f>
        <v>2.7921715328297975E-2</v>
      </c>
      <c r="C36" s="138">
        <f>C35/C33</f>
        <v>1.321564767330592E-2</v>
      </c>
      <c r="D36" s="138">
        <f>D35/D33</f>
        <v>2.8368235965428458E-2</v>
      </c>
      <c r="E36" s="138">
        <f>E35/E33</f>
        <v>2.1375372912011601E-3</v>
      </c>
    </row>
    <row r="37" spans="1:5">
      <c r="A37" s="144"/>
      <c r="B37" s="143"/>
      <c r="C37" s="143"/>
      <c r="D37" s="143"/>
      <c r="E37" s="143"/>
    </row>
    <row r="38" spans="1:5">
      <c r="A38" s="137" t="s">
        <v>177</v>
      </c>
      <c r="B38" s="145">
        <v>-343.21963342872345</v>
      </c>
      <c r="C38" s="145">
        <v>-1195.8256868479571</v>
      </c>
      <c r="D38" s="145">
        <v>-1633.7960571372869</v>
      </c>
      <c r="E38" s="145">
        <v>-2290.829546926002</v>
      </c>
    </row>
    <row r="39" spans="1:5">
      <c r="A39" s="137" t="s">
        <v>178</v>
      </c>
      <c r="B39" s="145">
        <v>-612.6092893464255</v>
      </c>
      <c r="C39" s="145">
        <v>-1335.0679498010279</v>
      </c>
      <c r="D39" s="145">
        <v>-1910.5474215146191</v>
      </c>
      <c r="E39" s="145">
        <v>-2315.6132858070769</v>
      </c>
    </row>
    <row r="40" spans="1:5" ht="15.75" thickBot="1">
      <c r="A40" s="137" t="s">
        <v>179</v>
      </c>
      <c r="B40" s="139">
        <f>B38-B39</f>
        <v>269.38965591770204</v>
      </c>
      <c r="C40" s="139">
        <f>C38-C39</f>
        <v>139.24226295307085</v>
      </c>
      <c r="D40" s="139">
        <f>D38-D39</f>
        <v>276.75136437733227</v>
      </c>
      <c r="E40" s="139">
        <f>E38-E39</f>
        <v>24.783738881074896</v>
      </c>
    </row>
    <row r="41" spans="1:5" ht="15.75" thickTop="1">
      <c r="A41" s="137" t="s">
        <v>180</v>
      </c>
      <c r="B41" s="138">
        <f>B40/B38</f>
        <v>-0.78488999369450785</v>
      </c>
      <c r="C41" s="138">
        <f>C40/C38</f>
        <v>-0.1164402675778738</v>
      </c>
      <c r="D41" s="138">
        <f>D40/D38</f>
        <v>-0.16939162214790252</v>
      </c>
      <c r="E41" s="138">
        <f>E40/E38</f>
        <v>-1.0818674359395914E-2</v>
      </c>
    </row>
    <row r="42" spans="1:5">
      <c r="B42" s="140"/>
      <c r="C42" s="140"/>
      <c r="D42" s="140"/>
      <c r="E42" s="140"/>
    </row>
    <row r="43" spans="1:5">
      <c r="A43" s="137" t="s">
        <v>186</v>
      </c>
      <c r="B43" s="141">
        <f t="shared" ref="B43:E44" si="0">B14+B26+B38</f>
        <v>6406.5965230531319</v>
      </c>
      <c r="C43" s="141">
        <f t="shared" si="0"/>
        <v>2451.6187956722383</v>
      </c>
      <c r="D43" s="141">
        <f t="shared" si="0"/>
        <v>19758.792273876898</v>
      </c>
      <c r="E43" s="141">
        <f t="shared" si="0"/>
        <v>6203.6353166380823</v>
      </c>
    </row>
    <row r="44" spans="1:5">
      <c r="A44" s="137" t="s">
        <v>187</v>
      </c>
      <c r="B44" s="141">
        <f t="shared" si="0"/>
        <v>-11544.169081526457</v>
      </c>
      <c r="C44" s="141">
        <f t="shared" si="0"/>
        <v>-6525.7793744548999</v>
      </c>
      <c r="D44" s="141">
        <f t="shared" si="0"/>
        <v>3213.9250555220274</v>
      </c>
      <c r="E44" s="141">
        <f t="shared" si="0"/>
        <v>3740.5754111795895</v>
      </c>
    </row>
    <row r="45" spans="1:5" ht="15.75" thickBot="1">
      <c r="A45" s="137" t="s">
        <v>188</v>
      </c>
      <c r="B45" s="139">
        <f>B43-B44</f>
        <v>17950.765604579588</v>
      </c>
      <c r="C45" s="139">
        <f>C43-C44</f>
        <v>8977.3981701271387</v>
      </c>
      <c r="D45" s="139">
        <f>D43-D44</f>
        <v>16544.86721835487</v>
      </c>
      <c r="E45" s="139">
        <f>E43-E44</f>
        <v>2463.0599054584927</v>
      </c>
    </row>
    <row r="46" spans="1:5" ht="15.75" thickTop="1">
      <c r="A46" s="137" t="s">
        <v>180</v>
      </c>
      <c r="B46" s="138">
        <f>B45/B43</f>
        <v>2.8019191687796439</v>
      </c>
      <c r="C46" s="138">
        <f>C45/C43</f>
        <v>3.6618246629429678</v>
      </c>
      <c r="D46" s="138">
        <f>D45/D43</f>
        <v>0.83734202926101109</v>
      </c>
      <c r="E46" s="138">
        <f>E45/E43</f>
        <v>0.39703492867361062</v>
      </c>
    </row>
    <row r="48" spans="1:5">
      <c r="A48" s="11" t="s">
        <v>332</v>
      </c>
    </row>
    <row r="49" spans="1:1">
      <c r="A49" s="11" t="s">
        <v>333</v>
      </c>
    </row>
  </sheetData>
  <mergeCells count="5">
    <mergeCell ref="A1:E1"/>
    <mergeCell ref="A2:E2"/>
    <mergeCell ref="A3:E3"/>
    <mergeCell ref="A5:E5"/>
    <mergeCell ref="A4:E4"/>
  </mergeCells>
  <pageMargins left="0.7" right="0.7" top="0.75" bottom="0.75" header="0.3" footer="0.3"/>
  <pageSetup scale="49" orientation="landscape" horizontalDpi="1200" verticalDpi="1200" r:id="rId1"/>
  <headerFooter>
    <oddFooter>&amp;R&amp;F
&amp;A</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S32" sqref="S32"/>
    </sheetView>
  </sheetViews>
  <sheetFormatPr defaultRowHeight="1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P56"/>
  <sheetViews>
    <sheetView workbookViewId="0">
      <pane xSplit="2" ySplit="6" topLeftCell="C7" activePane="bottomRight" state="frozen"/>
      <selection activeCell="F97" sqref="F97"/>
      <selection pane="topRight" activeCell="F97" sqref="F97"/>
      <selection pane="bottomLeft" activeCell="F97" sqref="F97"/>
      <selection pane="bottomRight" activeCell="E16" sqref="E16"/>
    </sheetView>
  </sheetViews>
  <sheetFormatPr defaultColWidth="9.140625" defaultRowHeight="11.25"/>
  <cols>
    <col min="1" max="1" width="6.42578125" style="14" customWidth="1"/>
    <col min="2" max="2" width="49.5703125" style="14" bestFit="1" customWidth="1"/>
    <col min="3" max="6" width="12.85546875" style="14" bestFit="1" customWidth="1"/>
    <col min="7" max="7" width="0.7109375" style="14" customWidth="1"/>
    <col min="8" max="8" width="12.42578125" style="14" bestFit="1" customWidth="1"/>
    <col min="9" max="9" width="12.140625" style="14" bestFit="1" customWidth="1"/>
    <col min="10" max="10" width="11.28515625" style="14" bestFit="1" customWidth="1"/>
    <col min="11" max="11" width="11.7109375" style="14" bestFit="1" customWidth="1"/>
    <col min="12" max="12" width="0.7109375" style="14" customWidth="1"/>
    <col min="13" max="16" width="9" style="14" bestFit="1" customWidth="1"/>
    <col min="17" max="16384" width="9.140625" style="14"/>
  </cols>
  <sheetData>
    <row r="1" spans="1:16" ht="15">
      <c r="A1" s="155" t="s">
        <v>5</v>
      </c>
      <c r="B1" s="156"/>
      <c r="C1" s="156"/>
      <c r="D1" s="156"/>
      <c r="E1" s="156"/>
      <c r="F1" s="156"/>
      <c r="G1" s="156"/>
      <c r="H1" s="156"/>
      <c r="I1" s="156"/>
      <c r="J1" s="156"/>
      <c r="K1" s="156"/>
      <c r="L1" s="156"/>
      <c r="M1" s="156"/>
      <c r="N1" s="156"/>
      <c r="O1" s="156"/>
      <c r="P1" s="156"/>
    </row>
    <row r="2" spans="1:16" ht="16.5" customHeight="1">
      <c r="A2" s="155" t="s">
        <v>305</v>
      </c>
      <c r="B2" s="155"/>
      <c r="C2" s="155"/>
      <c r="D2" s="155"/>
      <c r="E2" s="155"/>
      <c r="F2" s="155"/>
      <c r="G2" s="155"/>
      <c r="H2" s="155"/>
      <c r="I2" s="155"/>
      <c r="J2" s="155"/>
      <c r="K2" s="155"/>
      <c r="L2" s="155"/>
      <c r="M2" s="155"/>
      <c r="N2" s="155"/>
      <c r="O2" s="155"/>
      <c r="P2" s="155"/>
    </row>
    <row r="3" spans="1:16" ht="16.5" customHeight="1">
      <c r="A3" s="155" t="s">
        <v>299</v>
      </c>
      <c r="B3" s="155"/>
      <c r="C3" s="155"/>
      <c r="D3" s="155"/>
      <c r="E3" s="155"/>
      <c r="F3" s="155"/>
      <c r="G3" s="155"/>
      <c r="H3" s="155"/>
      <c r="I3" s="155"/>
      <c r="J3" s="155"/>
      <c r="K3" s="155"/>
      <c r="L3" s="155"/>
      <c r="M3" s="155"/>
      <c r="N3" s="155"/>
      <c r="O3" s="155"/>
      <c r="P3" s="155"/>
    </row>
    <row r="4" spans="1:16" ht="16.5" customHeight="1" thickBot="1">
      <c r="A4" s="155" t="s">
        <v>229</v>
      </c>
      <c r="B4" s="156"/>
      <c r="C4" s="156"/>
      <c r="D4" s="156"/>
      <c r="E4" s="156"/>
      <c r="F4" s="156"/>
      <c r="G4" s="156"/>
      <c r="H4" s="156"/>
      <c r="I4" s="156"/>
      <c r="J4" s="156"/>
      <c r="K4" s="156"/>
      <c r="L4" s="156"/>
      <c r="M4" s="156"/>
      <c r="N4" s="156"/>
      <c r="O4" s="156"/>
      <c r="P4" s="156"/>
    </row>
    <row r="5" spans="1:16" ht="15.75" thickBot="1">
      <c r="A5" s="41"/>
      <c r="C5" s="157" t="s">
        <v>230</v>
      </c>
      <c r="D5" s="158"/>
      <c r="E5" s="158"/>
      <c r="F5" s="159"/>
      <c r="G5" s="64"/>
      <c r="H5" s="157" t="s">
        <v>231</v>
      </c>
      <c r="I5" s="158"/>
      <c r="J5" s="158"/>
      <c r="K5" s="159"/>
      <c r="L5" s="64"/>
      <c r="M5" s="157" t="s">
        <v>247</v>
      </c>
      <c r="N5" s="158"/>
      <c r="O5" s="158"/>
      <c r="P5" s="159"/>
    </row>
    <row r="6" spans="1:16">
      <c r="A6" s="14" t="s">
        <v>1</v>
      </c>
      <c r="B6" s="65"/>
      <c r="C6" s="18">
        <v>2018</v>
      </c>
      <c r="D6" s="18">
        <v>2019</v>
      </c>
      <c r="E6" s="18">
        <v>2020</v>
      </c>
      <c r="F6" s="18" t="s">
        <v>217</v>
      </c>
      <c r="G6" s="40"/>
      <c r="H6" s="18">
        <v>2018</v>
      </c>
      <c r="I6" s="18">
        <v>2019</v>
      </c>
      <c r="J6" s="18">
        <v>2020</v>
      </c>
      <c r="K6" s="18" t="s">
        <v>217</v>
      </c>
      <c r="L6" s="40"/>
      <c r="M6" s="18">
        <v>2018</v>
      </c>
      <c r="N6" s="18">
        <v>2019</v>
      </c>
      <c r="O6" s="18">
        <v>2020</v>
      </c>
      <c r="P6" s="18" t="s">
        <v>217</v>
      </c>
    </row>
    <row r="7" spans="1:16">
      <c r="A7" s="66">
        <v>1</v>
      </c>
      <c r="B7" s="67" t="s">
        <v>153</v>
      </c>
      <c r="C7" s="44"/>
      <c r="D7" s="44"/>
      <c r="E7" s="44"/>
      <c r="F7" s="44"/>
      <c r="G7" s="44"/>
      <c r="H7" s="44"/>
      <c r="I7" s="44"/>
      <c r="J7" s="44"/>
      <c r="K7" s="44"/>
      <c r="L7" s="44"/>
      <c r="M7" s="44"/>
      <c r="N7" s="44"/>
      <c r="O7" s="44"/>
      <c r="P7" s="44"/>
    </row>
    <row r="8" spans="1:16">
      <c r="A8" s="66">
        <f t="shared" ref="A8:A51" si="0">A7+1</f>
        <v>2</v>
      </c>
      <c r="B8" s="67"/>
      <c r="C8" s="44"/>
      <c r="D8" s="44"/>
      <c r="E8" s="44"/>
      <c r="F8" s="44"/>
      <c r="G8" s="44"/>
      <c r="H8" s="44"/>
      <c r="I8" s="44"/>
      <c r="J8" s="44"/>
      <c r="K8" s="44"/>
      <c r="L8" s="44"/>
      <c r="M8" s="44"/>
      <c r="N8" s="44"/>
      <c r="O8" s="44"/>
      <c r="P8" s="44"/>
    </row>
    <row r="9" spans="1:16">
      <c r="A9" s="66">
        <f t="shared" si="0"/>
        <v>3</v>
      </c>
      <c r="B9" s="41" t="s">
        <v>232</v>
      </c>
      <c r="C9" s="44"/>
      <c r="D9" s="44"/>
      <c r="E9" s="44"/>
      <c r="F9" s="44"/>
      <c r="G9" s="44"/>
      <c r="H9" s="44"/>
      <c r="I9" s="44"/>
      <c r="J9" s="44"/>
      <c r="K9" s="44"/>
      <c r="L9" s="44"/>
      <c r="M9" s="46">
        <v>1010572</v>
      </c>
      <c r="N9" s="46">
        <v>1025022</v>
      </c>
      <c r="O9" s="46">
        <v>1039594</v>
      </c>
      <c r="P9" s="46">
        <v>1051888</v>
      </c>
    </row>
    <row r="10" spans="1:16">
      <c r="A10" s="66">
        <f t="shared" si="0"/>
        <v>4</v>
      </c>
      <c r="B10" s="42" t="s">
        <v>233</v>
      </c>
      <c r="C10" s="44"/>
      <c r="D10" s="44"/>
      <c r="E10" s="44"/>
      <c r="F10" s="44"/>
      <c r="G10" s="44"/>
      <c r="H10" s="44"/>
      <c r="I10" s="44"/>
      <c r="J10" s="44"/>
      <c r="K10" s="44"/>
      <c r="L10" s="44"/>
      <c r="M10" s="46">
        <v>3189</v>
      </c>
      <c r="N10" s="46">
        <v>2869</v>
      </c>
      <c r="O10" s="46">
        <v>2610</v>
      </c>
      <c r="P10" s="46">
        <v>2287</v>
      </c>
    </row>
    <row r="11" spans="1:16">
      <c r="A11" s="66">
        <f t="shared" si="0"/>
        <v>5</v>
      </c>
      <c r="B11" s="42" t="s">
        <v>234</v>
      </c>
      <c r="C11" s="44"/>
      <c r="D11" s="44"/>
      <c r="E11" s="44"/>
      <c r="F11" s="44"/>
      <c r="G11" s="44"/>
      <c r="H11" s="44"/>
      <c r="I11" s="44"/>
      <c r="J11" s="44"/>
      <c r="K11" s="44"/>
      <c r="L11" s="44"/>
      <c r="M11" s="46">
        <f>M9-M10</f>
        <v>1007383</v>
      </c>
      <c r="N11" s="46">
        <f>N9-N10</f>
        <v>1022153</v>
      </c>
      <c r="O11" s="46">
        <f>O9-O10</f>
        <v>1036984</v>
      </c>
      <c r="P11" s="46">
        <f>P9-P10</f>
        <v>1049601</v>
      </c>
    </row>
    <row r="12" spans="1:16">
      <c r="A12" s="66">
        <f t="shared" si="0"/>
        <v>6</v>
      </c>
      <c r="B12" s="41"/>
      <c r="C12" s="44"/>
      <c r="D12" s="44"/>
      <c r="E12" s="44"/>
      <c r="F12" s="44"/>
      <c r="G12" s="44"/>
      <c r="H12" s="44"/>
      <c r="I12" s="44"/>
      <c r="J12" s="44"/>
      <c r="K12" s="44"/>
      <c r="L12" s="44"/>
      <c r="M12" s="44"/>
      <c r="N12" s="44"/>
      <c r="O12" s="44"/>
      <c r="P12" s="44"/>
    </row>
    <row r="13" spans="1:16">
      <c r="A13" s="66">
        <f t="shared" si="0"/>
        <v>7</v>
      </c>
      <c r="B13" s="41" t="s">
        <v>233</v>
      </c>
      <c r="C13" s="44"/>
      <c r="D13" s="44"/>
      <c r="E13" s="44"/>
      <c r="F13" s="44"/>
      <c r="G13" s="44"/>
      <c r="H13" s="44"/>
      <c r="I13" s="44"/>
      <c r="J13" s="44"/>
      <c r="K13" s="44"/>
      <c r="L13" s="44"/>
      <c r="M13" s="44"/>
      <c r="N13" s="44"/>
      <c r="O13" s="44"/>
      <c r="P13" s="44"/>
    </row>
    <row r="14" spans="1:16">
      <c r="A14" s="66">
        <f t="shared" si="0"/>
        <v>8</v>
      </c>
      <c r="B14" s="43" t="s">
        <v>235</v>
      </c>
      <c r="C14" s="46">
        <v>42358600.876999997</v>
      </c>
      <c r="D14" s="46">
        <v>38373443.657000005</v>
      </c>
      <c r="E14" s="46">
        <v>34095962.710000001</v>
      </c>
      <c r="F14" s="46">
        <v>25696881.924999997</v>
      </c>
      <c r="G14" s="46"/>
      <c r="H14" s="46">
        <f t="shared" ref="H14:J15" si="1">C14/12</f>
        <v>3529883.4064166662</v>
      </c>
      <c r="I14" s="46">
        <f t="shared" si="1"/>
        <v>3197786.9714166671</v>
      </c>
      <c r="J14" s="46">
        <f t="shared" si="1"/>
        <v>2841330.2258333336</v>
      </c>
      <c r="K14" s="46">
        <f>F14/10</f>
        <v>2569688.1924999999</v>
      </c>
      <c r="L14" s="46"/>
      <c r="M14" s="46">
        <f>H14/$M$10</f>
        <v>1106.8935109490958</v>
      </c>
      <c r="N14" s="46">
        <f>I14/$N$10</f>
        <v>1114.599850615778</v>
      </c>
      <c r="O14" s="46">
        <f>J14/$O$10</f>
        <v>1088.6322704342274</v>
      </c>
      <c r="P14" s="46">
        <f>K14/$P$10</f>
        <v>1123.6065555312637</v>
      </c>
    </row>
    <row r="15" spans="1:16">
      <c r="A15" s="66">
        <f t="shared" si="0"/>
        <v>9</v>
      </c>
      <c r="B15" s="43" t="s">
        <v>236</v>
      </c>
      <c r="C15" s="49">
        <v>4702156.1700000037</v>
      </c>
      <c r="D15" s="49">
        <v>4070092.2099999995</v>
      </c>
      <c r="E15" s="49">
        <v>3653139.9499999997</v>
      </c>
      <c r="F15" s="49">
        <v>2920892.620000001</v>
      </c>
      <c r="G15" s="44"/>
      <c r="H15" s="44">
        <f t="shared" si="1"/>
        <v>391846.34750000032</v>
      </c>
      <c r="I15" s="44">
        <f t="shared" si="1"/>
        <v>339174.35083333327</v>
      </c>
      <c r="J15" s="44">
        <f t="shared" si="1"/>
        <v>304428.32916666666</v>
      </c>
      <c r="K15" s="44">
        <f>F15/10</f>
        <v>292089.2620000001</v>
      </c>
      <c r="L15" s="44"/>
      <c r="M15" s="47">
        <f>H15/$M$10</f>
        <v>122.87436422075896</v>
      </c>
      <c r="N15" s="47">
        <f>I15/$N$10</f>
        <v>118.22040809805969</v>
      </c>
      <c r="O15" s="47">
        <f>J15/$O$10</f>
        <v>116.63920657726692</v>
      </c>
      <c r="P15" s="47">
        <f>K15/$P$10</f>
        <v>127.71721119370359</v>
      </c>
    </row>
    <row r="16" spans="1:16">
      <c r="A16" s="66">
        <f t="shared" si="0"/>
        <v>10</v>
      </c>
      <c r="B16" s="43" t="s">
        <v>242</v>
      </c>
      <c r="C16" s="48">
        <f>C15-C17</f>
        <v>4698736.2521540467</v>
      </c>
      <c r="D16" s="48">
        <f>D15-D17</f>
        <v>4083612.1849233666</v>
      </c>
      <c r="E16" s="48">
        <f>E15-E17</f>
        <v>3627737.5246356819</v>
      </c>
      <c r="F16" s="48">
        <f>F15-F17</f>
        <v>2916562.8524229811</v>
      </c>
      <c r="G16" s="49"/>
      <c r="H16" s="48">
        <f>H15-H17</f>
        <v>391561.35434617056</v>
      </c>
      <c r="I16" s="48">
        <f>I15-I17</f>
        <v>340301.0154102805</v>
      </c>
      <c r="J16" s="48">
        <f>J15-J17</f>
        <v>302311.46038630686</v>
      </c>
      <c r="K16" s="48">
        <f>K15-K17</f>
        <v>291656.28524229809</v>
      </c>
      <c r="L16" s="49"/>
      <c r="M16" s="50">
        <f>M15-M17</f>
        <v>122.78499665919429</v>
      </c>
      <c r="N16" s="50">
        <f>N15-N17</f>
        <v>118.61311098301866</v>
      </c>
      <c r="O16" s="50">
        <f>O15-O17</f>
        <v>115.82814574188001</v>
      </c>
      <c r="P16" s="50">
        <f>P15-P17</f>
        <v>127.52789035518063</v>
      </c>
    </row>
    <row r="17" spans="1:16">
      <c r="A17" s="66">
        <f t="shared" si="0"/>
        <v>11</v>
      </c>
      <c r="B17" s="43" t="s">
        <v>237</v>
      </c>
      <c r="C17" s="49">
        <v>3419.917845957003</v>
      </c>
      <c r="D17" s="49">
        <v>-13519.974923366999</v>
      </c>
      <c r="E17" s="49">
        <v>25402.425364317871</v>
      </c>
      <c r="F17" s="49">
        <v>4329.7675770200003</v>
      </c>
      <c r="G17" s="45"/>
      <c r="H17" s="49">
        <f>C17/12</f>
        <v>284.99315382975027</v>
      </c>
      <c r="I17" s="49">
        <f>D17/12</f>
        <v>-1126.66457694725</v>
      </c>
      <c r="J17" s="49">
        <f>E17/12</f>
        <v>2116.8687803598227</v>
      </c>
      <c r="K17" s="49">
        <f>F17/10</f>
        <v>432.97675770200004</v>
      </c>
      <c r="L17" s="49"/>
      <c r="M17" s="47">
        <f>H17/$M$10</f>
        <v>8.9367561564675527E-2</v>
      </c>
      <c r="N17" s="47">
        <f>I17/$N$10</f>
        <v>-0.39270288495895783</v>
      </c>
      <c r="O17" s="47">
        <f>J17/$O$10</f>
        <v>0.81106083538690521</v>
      </c>
      <c r="P17" s="47">
        <f>K17/$P$10</f>
        <v>0.18932083852295586</v>
      </c>
    </row>
    <row r="18" spans="1:16">
      <c r="A18" s="66">
        <f t="shared" si="0"/>
        <v>12</v>
      </c>
      <c r="B18" s="43" t="s">
        <v>238</v>
      </c>
      <c r="C18" s="51">
        <f>C17/C15</f>
        <v>7.2730843517623963E-4</v>
      </c>
      <c r="D18" s="51">
        <f>D17/D15</f>
        <v>-3.3217859020857419E-3</v>
      </c>
      <c r="E18" s="51">
        <f>E17/E15</f>
        <v>6.9535866985654003E-3</v>
      </c>
      <c r="F18" s="51">
        <f>F17/F15</f>
        <v>1.4823439750482846E-3</v>
      </c>
      <c r="G18" s="51"/>
      <c r="H18" s="51"/>
      <c r="I18" s="51"/>
      <c r="J18" s="51"/>
      <c r="K18" s="51"/>
      <c r="L18" s="51"/>
      <c r="M18" s="51"/>
      <c r="N18" s="51"/>
      <c r="O18" s="51"/>
      <c r="P18" s="51"/>
    </row>
    <row r="19" spans="1:16">
      <c r="A19" s="66">
        <f t="shared" si="0"/>
        <v>13</v>
      </c>
      <c r="B19" s="43"/>
      <c r="C19" s="51"/>
      <c r="D19" s="51"/>
      <c r="E19" s="51"/>
      <c r="F19" s="51"/>
      <c r="G19" s="51"/>
      <c r="H19" s="51"/>
      <c r="I19" s="51"/>
      <c r="J19" s="51"/>
      <c r="K19" s="51"/>
      <c r="L19" s="51"/>
      <c r="M19" s="51"/>
      <c r="N19" s="51"/>
      <c r="O19" s="51"/>
      <c r="P19" s="51"/>
    </row>
    <row r="20" spans="1:16">
      <c r="A20" s="66">
        <f t="shared" si="0"/>
        <v>14</v>
      </c>
      <c r="B20" s="43" t="s">
        <v>243</v>
      </c>
      <c r="C20" s="52">
        <v>1401370.8370490335</v>
      </c>
      <c r="D20" s="52">
        <v>1162620.2548549857</v>
      </c>
      <c r="E20" s="52">
        <v>1046241.4802326561</v>
      </c>
      <c r="F20" s="52">
        <v>1181798.3512694552</v>
      </c>
      <c r="G20" s="51"/>
      <c r="H20" s="52">
        <f>C20/12</f>
        <v>116780.90308741946</v>
      </c>
      <c r="I20" s="52">
        <f>D20/12</f>
        <v>96885.021237915484</v>
      </c>
      <c r="J20" s="52">
        <f>E20/12</f>
        <v>87186.790019388005</v>
      </c>
      <c r="K20" s="52">
        <f>F20/10</f>
        <v>118179.83512694552</v>
      </c>
      <c r="L20" s="51"/>
      <c r="M20" s="53">
        <f>H20/$M$10</f>
        <v>36.619913166327834</v>
      </c>
      <c r="N20" s="53">
        <f>I20/$N$10</f>
        <v>33.769613537091487</v>
      </c>
      <c r="O20" s="53">
        <f>J20/$O$10</f>
        <v>33.40490039057012</v>
      </c>
      <c r="P20" s="53">
        <f>K20/$P$10</f>
        <v>51.674610899407746</v>
      </c>
    </row>
    <row r="21" spans="1:16">
      <c r="A21" s="66">
        <f t="shared" si="0"/>
        <v>15</v>
      </c>
      <c r="B21" s="43" t="s">
        <v>244</v>
      </c>
      <c r="C21" s="49">
        <f>C15-C20</f>
        <v>3300785.3329509702</v>
      </c>
      <c r="D21" s="49">
        <f>D15-D20</f>
        <v>2907471.9551450135</v>
      </c>
      <c r="E21" s="49">
        <f>E15-E20</f>
        <v>2606898.4697673437</v>
      </c>
      <c r="F21" s="49">
        <f>F15-F20</f>
        <v>1739094.2687305459</v>
      </c>
      <c r="G21" s="51"/>
      <c r="H21" s="49">
        <f>H15-H20</f>
        <v>275065.44441258087</v>
      </c>
      <c r="I21" s="49">
        <f>I15-I20</f>
        <v>242289.32959541777</v>
      </c>
      <c r="J21" s="49">
        <f>J15-J20</f>
        <v>217241.53914727864</v>
      </c>
      <c r="K21" s="49">
        <f>K15-K20</f>
        <v>173909.42687305459</v>
      </c>
      <c r="L21" s="51"/>
      <c r="M21" s="47">
        <f>M15-M20</f>
        <v>86.254451054431129</v>
      </c>
      <c r="N21" s="47">
        <f>N15-N20</f>
        <v>84.450794560968205</v>
      </c>
      <c r="O21" s="47">
        <f>O15-O20</f>
        <v>83.234306186696799</v>
      </c>
      <c r="P21" s="47">
        <f>P15-P20</f>
        <v>76.042600294295852</v>
      </c>
    </row>
    <row r="22" spans="1:16">
      <c r="A22" s="66">
        <f t="shared" si="0"/>
        <v>16</v>
      </c>
      <c r="B22" s="43"/>
      <c r="C22" s="51"/>
      <c r="D22" s="51"/>
      <c r="E22" s="51"/>
      <c r="F22" s="51"/>
      <c r="G22" s="51"/>
      <c r="H22" s="51"/>
      <c r="I22" s="51"/>
      <c r="J22" s="51"/>
      <c r="K22" s="51"/>
      <c r="L22" s="51"/>
      <c r="M22" s="51"/>
      <c r="N22" s="51"/>
      <c r="O22" s="51"/>
      <c r="P22" s="51"/>
    </row>
    <row r="23" spans="1:16">
      <c r="A23" s="66">
        <f t="shared" si="0"/>
        <v>17</v>
      </c>
      <c r="B23" s="41" t="s">
        <v>234</v>
      </c>
      <c r="C23" s="45"/>
      <c r="D23" s="45"/>
      <c r="E23" s="45"/>
      <c r="F23" s="45"/>
      <c r="G23" s="45"/>
      <c r="H23" s="45"/>
      <c r="I23" s="45"/>
      <c r="J23" s="45"/>
      <c r="K23" s="45"/>
      <c r="L23" s="45"/>
      <c r="M23" s="45"/>
      <c r="N23" s="45"/>
      <c r="O23" s="45"/>
      <c r="P23" s="45"/>
    </row>
    <row r="24" spans="1:16">
      <c r="A24" s="66">
        <f t="shared" si="0"/>
        <v>18</v>
      </c>
      <c r="B24" s="43" t="s">
        <v>235</v>
      </c>
      <c r="C24" s="45">
        <v>10477304698.187998</v>
      </c>
      <c r="D24" s="45">
        <v>10664008848.245001</v>
      </c>
      <c r="E24" s="45">
        <v>11002241053.620001</v>
      </c>
      <c r="F24" s="45">
        <v>9203509562.8950005</v>
      </c>
      <c r="G24" s="45"/>
      <c r="H24" s="46">
        <f t="shared" ref="H24:J25" si="2">C24/12</f>
        <v>873108724.84899986</v>
      </c>
      <c r="I24" s="46">
        <f t="shared" si="2"/>
        <v>888667404.02041674</v>
      </c>
      <c r="J24" s="46">
        <f t="shared" si="2"/>
        <v>916853421.13500011</v>
      </c>
      <c r="K24" s="46">
        <f>F24/10</f>
        <v>920350956.2895</v>
      </c>
      <c r="L24" s="45"/>
      <c r="M24" s="46">
        <f>H24/$M$11</f>
        <v>866.70980634872717</v>
      </c>
      <c r="N24" s="46">
        <f>I24/$N$11</f>
        <v>869.407421413836</v>
      </c>
      <c r="O24" s="46">
        <f>J24/$O$11</f>
        <v>884.15387424974745</v>
      </c>
      <c r="P24" s="46">
        <f>K24/$P$11</f>
        <v>876.85792628770366</v>
      </c>
    </row>
    <row r="25" spans="1:16">
      <c r="A25" s="66">
        <f t="shared" si="0"/>
        <v>19</v>
      </c>
      <c r="B25" s="43" t="s">
        <v>239</v>
      </c>
      <c r="C25" s="49">
        <v>1151242905.04</v>
      </c>
      <c r="D25" s="49">
        <v>1129735593.9899998</v>
      </c>
      <c r="E25" s="49">
        <v>1183121907.3699999</v>
      </c>
      <c r="F25" s="49">
        <v>1046945129.86</v>
      </c>
      <c r="G25" s="49"/>
      <c r="H25" s="49">
        <f t="shared" si="2"/>
        <v>95936908.75333333</v>
      </c>
      <c r="I25" s="49">
        <f t="shared" si="2"/>
        <v>94144632.832499981</v>
      </c>
      <c r="J25" s="49">
        <f t="shared" si="2"/>
        <v>98593492.280833319</v>
      </c>
      <c r="K25" s="49">
        <f>F25/10</f>
        <v>104694512.986</v>
      </c>
      <c r="L25" s="49"/>
      <c r="M25" s="47">
        <f>H25/$M$11</f>
        <v>95.233797625464533</v>
      </c>
      <c r="N25" s="47">
        <f>I25/$N$11</f>
        <v>92.10424743898416</v>
      </c>
      <c r="O25" s="47">
        <f>J25/$O$11</f>
        <v>95.077158645488566</v>
      </c>
      <c r="P25" s="47">
        <f>K25/$P$11</f>
        <v>99.746963832923186</v>
      </c>
    </row>
    <row r="26" spans="1:16">
      <c r="A26" s="66">
        <f t="shared" si="0"/>
        <v>20</v>
      </c>
      <c r="B26" s="43" t="s">
        <v>245</v>
      </c>
      <c r="C26" s="48">
        <f>C25-C27</f>
        <v>1153496286.0415075</v>
      </c>
      <c r="D26" s="48">
        <f>D25-D27</f>
        <v>1131386463.1170433</v>
      </c>
      <c r="E26" s="48">
        <f>E25-E27</f>
        <v>1174694638.8773074</v>
      </c>
      <c r="F26" s="48">
        <f>F25-F27</f>
        <v>1045977020.8933053</v>
      </c>
      <c r="G26" s="49"/>
      <c r="H26" s="48">
        <f>H25-H27</f>
        <v>96124690.503458962</v>
      </c>
      <c r="I26" s="48">
        <f>I25-I27</f>
        <v>94282205.2597536</v>
      </c>
      <c r="J26" s="48">
        <f>J25-J27</f>
        <v>97891219.906442285</v>
      </c>
      <c r="K26" s="48">
        <f>K25-K27</f>
        <v>104597702.08933054</v>
      </c>
      <c r="L26" s="49"/>
      <c r="M26" s="50">
        <f>M25-M27</f>
        <v>95.420203143649402</v>
      </c>
      <c r="N26" s="50">
        <f>N25-N27</f>
        <v>92.238838275437828</v>
      </c>
      <c r="O26" s="50">
        <f>O25-O27</f>
        <v>94.39993279206071</v>
      </c>
      <c r="P26" s="50">
        <f>P25-P27</f>
        <v>99.654727929308891</v>
      </c>
    </row>
    <row r="27" spans="1:16">
      <c r="A27" s="66">
        <f t="shared" si="0"/>
        <v>21</v>
      </c>
      <c r="B27" s="43" t="s">
        <v>240</v>
      </c>
      <c r="C27" s="49">
        <v>-2253381.0015075263</v>
      </c>
      <c r="D27" s="49">
        <v>-1650869.1270434409</v>
      </c>
      <c r="E27" s="49">
        <v>8427268.4926924165</v>
      </c>
      <c r="F27" s="49">
        <v>968108.9666946861</v>
      </c>
      <c r="G27" s="49"/>
      <c r="H27" s="49">
        <f>C27/12</f>
        <v>-187781.75012562718</v>
      </c>
      <c r="I27" s="49">
        <f>D27/12</f>
        <v>-137572.42725362009</v>
      </c>
      <c r="J27" s="49">
        <f>E27/12</f>
        <v>702272.37439103471</v>
      </c>
      <c r="K27" s="49">
        <f>F27/10</f>
        <v>96810.89666946861</v>
      </c>
      <c r="L27" s="49"/>
      <c r="M27" s="47">
        <f>H27/$M$11</f>
        <v>-0.18640551818486831</v>
      </c>
      <c r="N27" s="47">
        <f>I27/$N$11</f>
        <v>-0.1345908364536621</v>
      </c>
      <c r="O27" s="47">
        <f>J27/$O$11</f>
        <v>0.67722585342785879</v>
      </c>
      <c r="P27" s="47">
        <f>K27/$P$11</f>
        <v>9.2235903614295914E-2</v>
      </c>
    </row>
    <row r="28" spans="1:16">
      <c r="A28" s="66">
        <f t="shared" si="0"/>
        <v>22</v>
      </c>
      <c r="B28" s="43" t="s">
        <v>238</v>
      </c>
      <c r="C28" s="51">
        <f>C27/C25</f>
        <v>-1.9573462660594921E-3</v>
      </c>
      <c r="D28" s="51">
        <f>D27/D25</f>
        <v>-1.461288053439922E-3</v>
      </c>
      <c r="E28" s="51">
        <f>E27/E25</f>
        <v>7.1229079946847282E-3</v>
      </c>
      <c r="F28" s="51">
        <f>F27/F25</f>
        <v>9.2469885869199647E-4</v>
      </c>
      <c r="G28" s="51"/>
      <c r="H28" s="51"/>
      <c r="I28" s="51"/>
      <c r="J28" s="51"/>
      <c r="K28" s="51"/>
      <c r="L28" s="51"/>
      <c r="M28" s="51"/>
      <c r="N28" s="51"/>
      <c r="O28" s="51"/>
      <c r="P28" s="51"/>
    </row>
    <row r="29" spans="1:16">
      <c r="A29" s="66">
        <f t="shared" si="0"/>
        <v>23</v>
      </c>
      <c r="B29" s="67"/>
      <c r="C29" s="49"/>
      <c r="D29" s="49"/>
      <c r="E29" s="49"/>
      <c r="F29" s="49"/>
      <c r="G29" s="44"/>
      <c r="H29" s="44"/>
      <c r="I29" s="44"/>
      <c r="J29" s="44"/>
      <c r="K29" s="44"/>
      <c r="L29" s="44"/>
      <c r="M29" s="44"/>
      <c r="N29" s="44"/>
      <c r="O29" s="44"/>
      <c r="P29" s="44"/>
    </row>
    <row r="30" spans="1:16">
      <c r="A30" s="66">
        <f t="shared" si="0"/>
        <v>24</v>
      </c>
      <c r="B30" s="67" t="s">
        <v>156</v>
      </c>
      <c r="C30" s="44"/>
      <c r="D30" s="44"/>
      <c r="E30" s="44"/>
      <c r="F30" s="44"/>
      <c r="G30" s="44"/>
      <c r="H30" s="44"/>
      <c r="I30" s="44"/>
      <c r="J30" s="44"/>
      <c r="K30" s="44"/>
      <c r="L30" s="44"/>
      <c r="M30" s="44"/>
      <c r="N30" s="44"/>
      <c r="O30" s="44"/>
      <c r="P30" s="44"/>
    </row>
    <row r="31" spans="1:16">
      <c r="A31" s="66">
        <f t="shared" si="0"/>
        <v>25</v>
      </c>
      <c r="B31" s="67"/>
      <c r="C31" s="44"/>
      <c r="D31" s="44"/>
      <c r="E31" s="44"/>
      <c r="F31" s="44"/>
      <c r="G31" s="44"/>
      <c r="H31" s="44"/>
      <c r="I31" s="44"/>
      <c r="J31" s="44"/>
      <c r="K31" s="44"/>
      <c r="L31" s="44"/>
      <c r="M31" s="44"/>
      <c r="N31" s="44"/>
      <c r="O31" s="44"/>
      <c r="P31" s="44"/>
    </row>
    <row r="32" spans="1:16">
      <c r="A32" s="66">
        <f t="shared" si="0"/>
        <v>26</v>
      </c>
      <c r="B32" s="41" t="s">
        <v>241</v>
      </c>
      <c r="C32" s="44"/>
      <c r="D32" s="44"/>
      <c r="E32" s="44"/>
      <c r="F32" s="44"/>
      <c r="G32" s="44"/>
      <c r="H32" s="44"/>
      <c r="I32" s="44"/>
      <c r="J32" s="44"/>
      <c r="K32" s="44"/>
      <c r="L32" s="44"/>
      <c r="M32" s="46">
        <v>772124</v>
      </c>
      <c r="N32" s="46">
        <v>782406</v>
      </c>
      <c r="O32" s="46">
        <v>791605</v>
      </c>
      <c r="P32" s="46">
        <v>800277</v>
      </c>
    </row>
    <row r="33" spans="1:16">
      <c r="A33" s="66">
        <f t="shared" si="0"/>
        <v>27</v>
      </c>
      <c r="B33" s="42" t="s">
        <v>233</v>
      </c>
      <c r="C33" s="44"/>
      <c r="D33" s="44"/>
      <c r="E33" s="44"/>
      <c r="F33" s="44"/>
      <c r="G33" s="44"/>
      <c r="H33" s="44"/>
      <c r="I33" s="44"/>
      <c r="J33" s="44"/>
      <c r="K33" s="44"/>
      <c r="L33" s="44"/>
      <c r="M33" s="46">
        <v>703</v>
      </c>
      <c r="N33" s="46">
        <v>615</v>
      </c>
      <c r="O33" s="46">
        <v>604</v>
      </c>
      <c r="P33" s="46">
        <v>585</v>
      </c>
    </row>
    <row r="34" spans="1:16">
      <c r="A34" s="66">
        <f t="shared" si="0"/>
        <v>28</v>
      </c>
      <c r="B34" s="42" t="s">
        <v>234</v>
      </c>
      <c r="C34" s="44"/>
      <c r="D34" s="44"/>
      <c r="E34" s="44"/>
      <c r="F34" s="44"/>
      <c r="G34" s="44"/>
      <c r="H34" s="44"/>
      <c r="I34" s="44"/>
      <c r="J34" s="44"/>
      <c r="K34" s="44"/>
      <c r="L34" s="44"/>
      <c r="M34" s="46">
        <f>M32-M33</f>
        <v>771421</v>
      </c>
      <c r="N34" s="46">
        <f>N32-N33</f>
        <v>781791</v>
      </c>
      <c r="O34" s="46">
        <f>O32-O33</f>
        <v>791001</v>
      </c>
      <c r="P34" s="46">
        <f>P32-P33</f>
        <v>799692</v>
      </c>
    </row>
    <row r="35" spans="1:16">
      <c r="A35" s="66">
        <f t="shared" si="0"/>
        <v>29</v>
      </c>
      <c r="C35" s="44"/>
      <c r="D35" s="17"/>
      <c r="E35" s="17"/>
      <c r="F35" s="17"/>
      <c r="G35" s="17"/>
      <c r="H35" s="44"/>
      <c r="I35" s="17"/>
      <c r="J35" s="17"/>
      <c r="K35" s="17"/>
      <c r="L35" s="17"/>
      <c r="M35" s="44"/>
      <c r="N35" s="17"/>
      <c r="O35" s="17"/>
      <c r="P35" s="17"/>
    </row>
    <row r="36" spans="1:16">
      <c r="A36" s="66">
        <f t="shared" si="0"/>
        <v>30</v>
      </c>
      <c r="B36" s="41" t="s">
        <v>233</v>
      </c>
      <c r="C36" s="44"/>
      <c r="D36" s="44"/>
      <c r="E36" s="44"/>
      <c r="F36" s="44"/>
      <c r="G36" s="44"/>
      <c r="H36" s="44"/>
      <c r="I36" s="44"/>
      <c r="J36" s="44"/>
      <c r="K36" s="44"/>
      <c r="L36" s="44"/>
      <c r="M36" s="44"/>
      <c r="N36" s="44"/>
      <c r="O36" s="44"/>
      <c r="P36" s="44"/>
    </row>
    <row r="37" spans="1:16">
      <c r="A37" s="66">
        <f t="shared" si="0"/>
        <v>31</v>
      </c>
      <c r="B37" s="43" t="s">
        <v>246</v>
      </c>
      <c r="C37" s="45">
        <v>573744.49699999951</v>
      </c>
      <c r="D37" s="45">
        <v>524690.79500000016</v>
      </c>
      <c r="E37" s="45">
        <v>474858.16499999986</v>
      </c>
      <c r="F37" s="45">
        <v>383407.00600000017</v>
      </c>
      <c r="G37" s="44"/>
      <c r="H37" s="46">
        <f t="shared" ref="H37:J38" si="3">C37/12</f>
        <v>47812.041416666623</v>
      </c>
      <c r="I37" s="46">
        <f t="shared" si="3"/>
        <v>43724.232916666682</v>
      </c>
      <c r="J37" s="46">
        <f t="shared" si="3"/>
        <v>39571.513749999991</v>
      </c>
      <c r="K37" s="46">
        <f>F37/10</f>
        <v>38340.700600000018</v>
      </c>
      <c r="L37" s="44"/>
      <c r="M37" s="46">
        <f>H37/$M$33</f>
        <v>68.011438715030764</v>
      </c>
      <c r="N37" s="46">
        <f>I37/$N$33</f>
        <v>71.096313685636886</v>
      </c>
      <c r="O37" s="46">
        <f>J37/$O$33</f>
        <v>65.515751241721844</v>
      </c>
      <c r="P37" s="46">
        <f>K37/$P$33</f>
        <v>65.539659145299183</v>
      </c>
    </row>
    <row r="38" spans="1:16">
      <c r="A38" s="66">
        <f t="shared" si="0"/>
        <v>32</v>
      </c>
      <c r="B38" s="43" t="s">
        <v>236</v>
      </c>
      <c r="C38" s="49">
        <v>598557.17000000004</v>
      </c>
      <c r="D38" s="49">
        <v>520560.86000000004</v>
      </c>
      <c r="E38" s="49">
        <v>528608.3899999999</v>
      </c>
      <c r="F38" s="49">
        <v>443713.54000000004</v>
      </c>
      <c r="G38" s="44"/>
      <c r="H38" s="49">
        <f t="shared" si="3"/>
        <v>49879.764166666668</v>
      </c>
      <c r="I38" s="49">
        <f t="shared" si="3"/>
        <v>43380.07166666667</v>
      </c>
      <c r="J38" s="49">
        <f t="shared" si="3"/>
        <v>44050.699166666658</v>
      </c>
      <c r="K38" s="49">
        <f>F38/10</f>
        <v>44371.354000000007</v>
      </c>
      <c r="L38" s="44"/>
      <c r="M38" s="47">
        <f>H38/$M$33</f>
        <v>70.952722854433375</v>
      </c>
      <c r="N38" s="47">
        <f>I38/$N$33</f>
        <v>70.536701897018972</v>
      </c>
      <c r="O38" s="47">
        <f>J38/$O$33</f>
        <v>72.931621136865331</v>
      </c>
      <c r="P38" s="47">
        <f>K38/$P$33</f>
        <v>75.848468376068382</v>
      </c>
    </row>
    <row r="39" spans="1:16">
      <c r="A39" s="66">
        <f t="shared" si="0"/>
        <v>33</v>
      </c>
      <c r="B39" s="43" t="s">
        <v>242</v>
      </c>
      <c r="C39" s="48">
        <f>C38-C40</f>
        <v>565886.12292119011</v>
      </c>
      <c r="D39" s="48">
        <f>D38-D40</f>
        <v>491709.36946575006</v>
      </c>
      <c r="E39" s="48">
        <f>E38-E40</f>
        <v>520773.62727652991</v>
      </c>
      <c r="F39" s="48">
        <f>F38-F40</f>
        <v>438172.65916808002</v>
      </c>
      <c r="G39" s="49"/>
      <c r="H39" s="48">
        <f>H38-H40</f>
        <v>47157.176910099166</v>
      </c>
      <c r="I39" s="48">
        <f>I38-I40</f>
        <v>40975.780788812503</v>
      </c>
      <c r="J39" s="48">
        <f>J38-J40</f>
        <v>43397.802273044159</v>
      </c>
      <c r="K39" s="48">
        <f>K38-K40</f>
        <v>43817.265916808006</v>
      </c>
      <c r="L39" s="49"/>
      <c r="M39" s="50">
        <f>M38-M40</f>
        <v>67.079910256186579</v>
      </c>
      <c r="N39" s="50">
        <f>N38-N40</f>
        <v>66.627285835467475</v>
      </c>
      <c r="O39" s="50">
        <f>O38-O40</f>
        <v>71.850666014973768</v>
      </c>
      <c r="P39" s="50">
        <f>P38-P40</f>
        <v>74.901309259500863</v>
      </c>
    </row>
    <row r="40" spans="1:16">
      <c r="A40" s="66">
        <f t="shared" si="0"/>
        <v>34</v>
      </c>
      <c r="B40" s="43" t="s">
        <v>237</v>
      </c>
      <c r="C40" s="49">
        <v>32671.047078809981</v>
      </c>
      <c r="D40" s="49">
        <v>28851.490534250006</v>
      </c>
      <c r="E40" s="49">
        <v>7834.7627234699985</v>
      </c>
      <c r="F40" s="49">
        <v>5540.8808319200016</v>
      </c>
      <c r="G40" s="45"/>
      <c r="H40" s="49">
        <f>C40/12</f>
        <v>2722.5872565674986</v>
      </c>
      <c r="I40" s="49">
        <f>D40/12</f>
        <v>2404.2908778541673</v>
      </c>
      <c r="J40" s="49">
        <f>E40/12</f>
        <v>652.89689362249987</v>
      </c>
      <c r="K40" s="49">
        <f>F40/10</f>
        <v>554.08808319200011</v>
      </c>
      <c r="L40" s="45"/>
      <c r="M40" s="47">
        <f>H40/$M$33</f>
        <v>3.8728125982467976</v>
      </c>
      <c r="N40" s="47">
        <f>I40/$N$33</f>
        <v>3.9094160615514917</v>
      </c>
      <c r="O40" s="47">
        <f>J40/$O$33</f>
        <v>1.0809551218915561</v>
      </c>
      <c r="P40" s="47">
        <f>K40/$P$33</f>
        <v>0.94715911656752161</v>
      </c>
    </row>
    <row r="41" spans="1:16">
      <c r="A41" s="66">
        <f t="shared" si="0"/>
        <v>35</v>
      </c>
      <c r="B41" s="43" t="s">
        <v>238</v>
      </c>
      <c r="C41" s="51">
        <f>C40/C38</f>
        <v>5.4583001785460154E-2</v>
      </c>
      <c r="D41" s="51">
        <f>D40/D38</f>
        <v>5.5423856749910093E-2</v>
      </c>
      <c r="E41" s="51">
        <f>E40/E38</f>
        <v>1.4821487648862326E-2</v>
      </c>
      <c r="F41" s="51">
        <f>F40/F38</f>
        <v>1.248751803228723E-2</v>
      </c>
      <c r="G41" s="51"/>
      <c r="H41" s="51"/>
      <c r="I41" s="51"/>
      <c r="J41" s="51"/>
      <c r="K41" s="51"/>
      <c r="L41" s="51"/>
      <c r="M41" s="51"/>
      <c r="N41" s="51"/>
      <c r="O41" s="51"/>
      <c r="P41" s="51"/>
    </row>
    <row r="42" spans="1:16">
      <c r="A42" s="66">
        <f t="shared" si="0"/>
        <v>36</v>
      </c>
      <c r="B42" s="43"/>
      <c r="C42" s="51"/>
      <c r="D42" s="51"/>
      <c r="E42" s="51"/>
      <c r="F42" s="51"/>
      <c r="G42" s="51"/>
      <c r="H42" s="51"/>
      <c r="I42" s="51"/>
      <c r="J42" s="51"/>
      <c r="K42" s="51"/>
      <c r="L42" s="51"/>
      <c r="M42" s="51"/>
      <c r="N42" s="51"/>
      <c r="O42" s="51"/>
      <c r="P42" s="51"/>
    </row>
    <row r="43" spans="1:16">
      <c r="A43" s="66">
        <f t="shared" si="0"/>
        <v>37</v>
      </c>
      <c r="B43" s="43" t="s">
        <v>243</v>
      </c>
      <c r="C43" s="52">
        <v>200487.32009016623</v>
      </c>
      <c r="D43" s="52">
        <v>170144.46662356553</v>
      </c>
      <c r="E43" s="52">
        <v>157975.85904892234</v>
      </c>
      <c r="F43" s="52">
        <v>203149.02307546814</v>
      </c>
      <c r="G43" s="51"/>
      <c r="H43" s="52">
        <f>C43/12</f>
        <v>16707.276674180521</v>
      </c>
      <c r="I43" s="52">
        <f>D43/12</f>
        <v>14178.705551963794</v>
      </c>
      <c r="J43" s="52">
        <f>E43/12</f>
        <v>13164.654920743529</v>
      </c>
      <c r="K43" s="52">
        <f>F43/10</f>
        <v>20314.902307546814</v>
      </c>
      <c r="L43" s="51"/>
      <c r="M43" s="53">
        <f>H43/$M$33</f>
        <v>23.765685169531324</v>
      </c>
      <c r="N43" s="53">
        <f>I43/$N$33</f>
        <v>23.054805775550886</v>
      </c>
      <c r="O43" s="53">
        <f>J43/$O$33</f>
        <v>21.795786292621738</v>
      </c>
      <c r="P43" s="53">
        <f>K43/$P$33</f>
        <v>34.726328730849254</v>
      </c>
    </row>
    <row r="44" spans="1:16">
      <c r="A44" s="66">
        <f t="shared" si="0"/>
        <v>38</v>
      </c>
      <c r="B44" s="43" t="s">
        <v>244</v>
      </c>
      <c r="C44" s="49">
        <f>C38-C43</f>
        <v>398069.84990983381</v>
      </c>
      <c r="D44" s="49">
        <f>D38-D43</f>
        <v>350416.39337643451</v>
      </c>
      <c r="E44" s="49">
        <f>E38-E43</f>
        <v>370632.53095107758</v>
      </c>
      <c r="F44" s="49">
        <f>F38-F43</f>
        <v>240564.5169245319</v>
      </c>
      <c r="G44" s="51"/>
      <c r="H44" s="49">
        <f>H38-H43</f>
        <v>33172.487492486151</v>
      </c>
      <c r="I44" s="49">
        <f>I38-I43</f>
        <v>29201.366114702876</v>
      </c>
      <c r="J44" s="49">
        <f>J38-J43</f>
        <v>30886.044245923127</v>
      </c>
      <c r="K44" s="49">
        <f>K38-K43</f>
        <v>24056.451692453193</v>
      </c>
      <c r="L44" s="51"/>
      <c r="M44" s="47">
        <f>M38-M43</f>
        <v>47.187037684902052</v>
      </c>
      <c r="N44" s="47">
        <f>N38-N43</f>
        <v>47.481896121468083</v>
      </c>
      <c r="O44" s="47">
        <f>O38-O43</f>
        <v>51.13583484424359</v>
      </c>
      <c r="P44" s="47">
        <f>P38-P43</f>
        <v>41.122139645219129</v>
      </c>
    </row>
    <row r="45" spans="1:16">
      <c r="A45" s="66">
        <f t="shared" si="0"/>
        <v>39</v>
      </c>
      <c r="B45" s="43"/>
      <c r="C45" s="51"/>
      <c r="D45" s="51"/>
      <c r="E45" s="51"/>
      <c r="F45" s="51"/>
      <c r="G45" s="51"/>
      <c r="H45" s="51"/>
      <c r="I45" s="51"/>
      <c r="J45" s="51"/>
      <c r="K45" s="51"/>
      <c r="L45" s="51"/>
      <c r="M45" s="51"/>
      <c r="N45" s="51"/>
      <c r="O45" s="51"/>
      <c r="P45" s="51"/>
    </row>
    <row r="46" spans="1:16">
      <c r="A46" s="66">
        <f t="shared" si="0"/>
        <v>40</v>
      </c>
      <c r="B46" s="41" t="s">
        <v>234</v>
      </c>
      <c r="C46" s="45"/>
      <c r="D46" s="45"/>
      <c r="E46" s="45"/>
      <c r="F46" s="45"/>
      <c r="G46" s="45"/>
      <c r="H46" s="45"/>
      <c r="I46" s="45"/>
      <c r="J46" s="45"/>
      <c r="K46" s="45"/>
      <c r="L46" s="45"/>
      <c r="M46" s="45"/>
      <c r="N46" s="45"/>
      <c r="O46" s="45"/>
      <c r="P46" s="45"/>
    </row>
    <row r="47" spans="1:16">
      <c r="A47" s="66">
        <f t="shared" si="0"/>
        <v>41</v>
      </c>
      <c r="B47" s="43" t="s">
        <v>246</v>
      </c>
      <c r="C47" s="45">
        <v>574508873.92200005</v>
      </c>
      <c r="D47" s="45">
        <v>607669059.84800005</v>
      </c>
      <c r="E47" s="45">
        <v>590037425.13000011</v>
      </c>
      <c r="F47" s="45">
        <v>459964662.73400009</v>
      </c>
      <c r="G47" s="45"/>
      <c r="H47" s="46">
        <f t="shared" ref="H47:J48" si="4">C47/12</f>
        <v>47875739.493500002</v>
      </c>
      <c r="I47" s="46">
        <f t="shared" si="4"/>
        <v>50639088.320666671</v>
      </c>
      <c r="J47" s="46">
        <f t="shared" si="4"/>
        <v>49169785.42750001</v>
      </c>
      <c r="K47" s="46">
        <f>F47/10</f>
        <v>45996466.273400009</v>
      </c>
      <c r="L47" s="45"/>
      <c r="M47" s="46">
        <f>H47/$M$34</f>
        <v>62.061752912482291</v>
      </c>
      <c r="N47" s="46">
        <f>I47/$N$34</f>
        <v>64.773178919515146</v>
      </c>
      <c r="O47" s="46">
        <f>J47/$O$34</f>
        <v>62.161470627091511</v>
      </c>
      <c r="P47" s="46">
        <f>K47/$P$34</f>
        <v>57.517727166709193</v>
      </c>
    </row>
    <row r="48" spans="1:16">
      <c r="A48" s="66">
        <f t="shared" si="0"/>
        <v>42</v>
      </c>
      <c r="B48" s="43" t="s">
        <v>239</v>
      </c>
      <c r="C48" s="49">
        <v>604700572.88</v>
      </c>
      <c r="D48" s="49">
        <v>609268592.0200001</v>
      </c>
      <c r="E48" s="49">
        <v>658502785.18000007</v>
      </c>
      <c r="F48" s="49">
        <v>542648208.01999998</v>
      </c>
      <c r="G48" s="49"/>
      <c r="H48" s="49">
        <f t="shared" si="4"/>
        <v>50391714.406666666</v>
      </c>
      <c r="I48" s="49">
        <f t="shared" si="4"/>
        <v>50772382.668333344</v>
      </c>
      <c r="J48" s="49">
        <f t="shared" si="4"/>
        <v>54875232.098333336</v>
      </c>
      <c r="K48" s="49">
        <f>F48/10</f>
        <v>54264820.802000001</v>
      </c>
      <c r="L48" s="49"/>
      <c r="M48" s="47">
        <f>H48/$M$34</f>
        <v>65.323233884826394</v>
      </c>
      <c r="N48" s="47">
        <f>I48/$N$34</f>
        <v>64.943677617590055</v>
      </c>
      <c r="O48" s="47">
        <f>J48/$O$34</f>
        <v>69.374415580174158</v>
      </c>
      <c r="P48" s="47">
        <f>K48/$P$34</f>
        <v>67.857151005637178</v>
      </c>
    </row>
    <row r="49" spans="1:16">
      <c r="A49" s="66">
        <f t="shared" si="0"/>
        <v>43</v>
      </c>
      <c r="B49" s="43" t="s">
        <v>245</v>
      </c>
      <c r="C49" s="48">
        <f>C48-C50</f>
        <v>570597318.24501228</v>
      </c>
      <c r="D49" s="48">
        <f>D48-D50</f>
        <v>576845683.85813344</v>
      </c>
      <c r="E49" s="48">
        <f>E48-E50</f>
        <v>648917219.18993115</v>
      </c>
      <c r="F49" s="48">
        <f>F48-F50</f>
        <v>535600309.38705796</v>
      </c>
      <c r="G49" s="49"/>
      <c r="H49" s="48">
        <f>H48-H50</f>
        <v>47549776.52041769</v>
      </c>
      <c r="I49" s="48">
        <f>I48-I50</f>
        <v>48070473.654844455</v>
      </c>
      <c r="J49" s="48">
        <f>J48-J50</f>
        <v>54076434.932494253</v>
      </c>
      <c r="K49" s="48">
        <f>K48-K50</f>
        <v>53560030.938705802</v>
      </c>
      <c r="L49" s="49"/>
      <c r="M49" s="50">
        <f>M48-M50</f>
        <v>61.6392041705083</v>
      </c>
      <c r="N49" s="50">
        <f>N48-N50</f>
        <v>61.487627326030179</v>
      </c>
      <c r="O49" s="50">
        <f>O48-O50</f>
        <v>68.364559504342296</v>
      </c>
      <c r="P49" s="50">
        <f>P48-P50</f>
        <v>66.975824365763074</v>
      </c>
    </row>
    <row r="50" spans="1:16">
      <c r="A50" s="66">
        <f t="shared" si="0"/>
        <v>44</v>
      </c>
      <c r="B50" s="43" t="s">
        <v>240</v>
      </c>
      <c r="C50" s="49">
        <v>34103254.634987727</v>
      </c>
      <c r="D50" s="49">
        <v>32422908.16186665</v>
      </c>
      <c r="E50" s="49">
        <v>9585565.9900689609</v>
      </c>
      <c r="F50" s="49">
        <v>7047898.6329419995</v>
      </c>
      <c r="G50" s="49"/>
      <c r="H50" s="49">
        <f>C50/12</f>
        <v>2841937.8862489774</v>
      </c>
      <c r="I50" s="49">
        <f>D50/12</f>
        <v>2701909.0134888873</v>
      </c>
      <c r="J50" s="49">
        <f>E50/12</f>
        <v>798797.16583908012</v>
      </c>
      <c r="K50" s="49">
        <f>F50/10</f>
        <v>704789.86329419992</v>
      </c>
      <c r="L50" s="49"/>
      <c r="M50" s="47">
        <f>H50/$M$34</f>
        <v>3.6840297143180929</v>
      </c>
      <c r="N50" s="47">
        <f>I50/$N$34</f>
        <v>3.4560502915598765</v>
      </c>
      <c r="O50" s="47">
        <f>J50/$O$34</f>
        <v>1.0098560758318638</v>
      </c>
      <c r="P50" s="47">
        <f>K50/$P$34</f>
        <v>0.88132663987410143</v>
      </c>
    </row>
    <row r="51" spans="1:16">
      <c r="A51" s="66">
        <f t="shared" si="0"/>
        <v>45</v>
      </c>
      <c r="B51" s="43" t="s">
        <v>238</v>
      </c>
      <c r="C51" s="51">
        <f>C50/C48</f>
        <v>5.639692794164982E-2</v>
      </c>
      <c r="D51" s="51">
        <f>D50/D48</f>
        <v>5.3216116153911842E-2</v>
      </c>
      <c r="E51" s="51">
        <f>E50/E48</f>
        <v>1.4556606601821389E-2</v>
      </c>
      <c r="F51" s="51">
        <f>F50/F48</f>
        <v>1.2987969975351399E-2</v>
      </c>
      <c r="G51" s="51"/>
      <c r="H51" s="51"/>
      <c r="I51" s="51"/>
      <c r="J51" s="51"/>
      <c r="K51" s="51"/>
      <c r="L51" s="51"/>
      <c r="M51" s="51"/>
      <c r="N51" s="51"/>
      <c r="O51" s="51"/>
      <c r="P51" s="51"/>
    </row>
    <row r="52" spans="1:16">
      <c r="A52" s="152" t="s">
        <v>296</v>
      </c>
      <c r="B52" s="153"/>
      <c r="C52" s="153"/>
      <c r="D52" s="153"/>
      <c r="E52" s="153"/>
      <c r="F52" s="153"/>
      <c r="G52" s="154"/>
      <c r="H52" s="154"/>
      <c r="I52" s="154"/>
      <c r="J52" s="154"/>
      <c r="K52" s="154"/>
      <c r="L52" s="154"/>
      <c r="M52" s="154"/>
      <c r="N52" s="154"/>
      <c r="O52" s="154"/>
      <c r="P52" s="154"/>
    </row>
    <row r="53" spans="1:16">
      <c r="A53" s="153"/>
      <c r="B53" s="153"/>
      <c r="C53" s="153"/>
      <c r="D53" s="153"/>
      <c r="E53" s="153"/>
      <c r="F53" s="153"/>
      <c r="G53" s="154"/>
      <c r="H53" s="154"/>
      <c r="I53" s="154"/>
      <c r="J53" s="154"/>
      <c r="K53" s="154"/>
      <c r="L53" s="154"/>
      <c r="M53" s="154"/>
      <c r="N53" s="154"/>
      <c r="O53" s="154"/>
      <c r="P53" s="154"/>
    </row>
    <row r="54" spans="1:16" ht="7.5" customHeight="1">
      <c r="A54" s="153"/>
      <c r="B54" s="153"/>
      <c r="C54" s="153"/>
      <c r="D54" s="153"/>
      <c r="E54" s="153"/>
      <c r="F54" s="153"/>
      <c r="G54" s="154"/>
      <c r="H54" s="154"/>
      <c r="I54" s="154"/>
      <c r="J54" s="154"/>
      <c r="K54" s="154"/>
      <c r="L54" s="154"/>
      <c r="M54" s="154"/>
      <c r="N54" s="154"/>
      <c r="O54" s="154"/>
      <c r="P54" s="154"/>
    </row>
    <row r="55" spans="1:16">
      <c r="A55" s="41" t="s">
        <v>297</v>
      </c>
    </row>
    <row r="56" spans="1:16">
      <c r="A56" s="41" t="s">
        <v>298</v>
      </c>
    </row>
  </sheetData>
  <mergeCells count="8">
    <mergeCell ref="A52:P54"/>
    <mergeCell ref="A1:P1"/>
    <mergeCell ref="A2:P2"/>
    <mergeCell ref="C5:F5"/>
    <mergeCell ref="H5:K5"/>
    <mergeCell ref="M5:P5"/>
    <mergeCell ref="A4:P4"/>
    <mergeCell ref="A3:P3"/>
  </mergeCells>
  <pageMargins left="0.7" right="0.7" top="0.75" bottom="0.75" header="0.3" footer="0.3"/>
  <pageSetup scale="59" orientation="landscape" horizontalDpi="1200" verticalDpi="1200" r:id="rId1"/>
  <headerFooter>
    <oddFooter>&amp;R&amp;F
&amp;A</oddFooter>
  </headerFooter>
  <customProperties>
    <customPr name="_pios_id" r:id="rId2"/>
  </customProperties>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58"/>
  <sheetViews>
    <sheetView workbookViewId="0">
      <pane ySplit="7" topLeftCell="A23" activePane="bottomLeft" state="frozen"/>
      <selection activeCell="F97" sqref="F97"/>
      <selection pane="bottomLeft" sqref="A1:XFD1048576"/>
    </sheetView>
  </sheetViews>
  <sheetFormatPr defaultRowHeight="11.25"/>
  <cols>
    <col min="1" max="1" width="36.140625" style="11" bestFit="1" customWidth="1"/>
    <col min="2" max="2" width="10.7109375" style="31" bestFit="1" customWidth="1"/>
    <col min="3" max="4" width="10.7109375" style="11" bestFit="1" customWidth="1"/>
    <col min="5" max="5" width="11.5703125" style="11" bestFit="1" customWidth="1"/>
    <col min="6" max="6" width="11.5703125" style="31" bestFit="1" customWidth="1"/>
    <col min="7" max="7" width="1.140625" style="11" customWidth="1"/>
    <col min="8" max="11" width="12.85546875" style="11" bestFit="1" customWidth="1"/>
    <col min="12" max="12" width="13.85546875" style="11" bestFit="1" customWidth="1"/>
    <col min="13" max="13" width="1.140625" style="11" customWidth="1"/>
    <col min="14" max="17" width="6.85546875" style="11" customWidth="1"/>
    <col min="18" max="18" width="4.85546875" style="11" bestFit="1" customWidth="1"/>
    <col min="19" max="19" width="1.42578125" style="11" customWidth="1"/>
    <col min="20" max="16384" width="9.140625" style="11"/>
  </cols>
  <sheetData>
    <row r="1" spans="1:23" ht="15">
      <c r="A1" s="169" t="str">
        <f>'BDJ-8 E&amp;G Low Income Analysis'!A1:P1</f>
        <v>Puget Sound Energy</v>
      </c>
      <c r="B1" s="156"/>
      <c r="C1" s="156"/>
      <c r="D1" s="156"/>
      <c r="E1" s="156"/>
      <c r="F1" s="156"/>
      <c r="G1" s="156"/>
      <c r="H1" s="156"/>
      <c r="I1" s="156"/>
      <c r="J1" s="156"/>
      <c r="K1" s="156"/>
      <c r="L1" s="156"/>
      <c r="M1" s="156"/>
      <c r="N1" s="156"/>
      <c r="O1" s="156"/>
      <c r="P1" s="156"/>
      <c r="Q1" s="156"/>
      <c r="R1" s="156"/>
      <c r="S1" s="156"/>
      <c r="T1" s="156"/>
      <c r="U1" s="156"/>
      <c r="V1" s="156"/>
      <c r="W1" s="156"/>
    </row>
    <row r="2" spans="1:23" ht="15">
      <c r="A2" s="169" t="str">
        <f>'BDJ-8 E&amp;G Low Income Analysis'!A2:P2</f>
        <v>2022 GRC Electric and Gas Decoupling Study (2018 - 2021)</v>
      </c>
      <c r="B2" s="156"/>
      <c r="C2" s="156"/>
      <c r="D2" s="156"/>
      <c r="E2" s="156"/>
      <c r="F2" s="156"/>
      <c r="G2" s="156"/>
      <c r="H2" s="156"/>
      <c r="I2" s="156"/>
      <c r="J2" s="156"/>
      <c r="K2" s="156"/>
      <c r="L2" s="156"/>
      <c r="M2" s="156"/>
      <c r="N2" s="156"/>
      <c r="O2" s="156"/>
      <c r="P2" s="156"/>
      <c r="Q2" s="156"/>
      <c r="R2" s="156"/>
      <c r="S2" s="156"/>
      <c r="T2" s="156"/>
      <c r="U2" s="156"/>
      <c r="V2" s="156"/>
      <c r="W2" s="156"/>
    </row>
    <row r="3" spans="1:23" ht="15">
      <c r="A3" s="169" t="str">
        <f>'BDJ-8 E&amp;G Low Income Analysis'!A3:P3</f>
        <v>Exhibit BDJ-8</v>
      </c>
      <c r="B3" s="156"/>
      <c r="C3" s="156"/>
      <c r="D3" s="156"/>
      <c r="E3" s="156"/>
      <c r="F3" s="156"/>
      <c r="G3" s="156"/>
      <c r="H3" s="156"/>
      <c r="I3" s="156"/>
      <c r="J3" s="156"/>
      <c r="K3" s="156"/>
      <c r="L3" s="156"/>
      <c r="M3" s="156"/>
      <c r="N3" s="156"/>
      <c r="O3" s="156"/>
      <c r="P3" s="156"/>
      <c r="Q3" s="156"/>
      <c r="R3" s="156"/>
      <c r="S3" s="156"/>
      <c r="T3" s="156"/>
      <c r="U3" s="156"/>
      <c r="V3" s="156"/>
      <c r="W3" s="156"/>
    </row>
    <row r="4" spans="1:23" ht="15">
      <c r="A4" s="169" t="s">
        <v>337</v>
      </c>
      <c r="B4" s="156"/>
      <c r="C4" s="156"/>
      <c r="D4" s="156"/>
      <c r="E4" s="156"/>
      <c r="F4" s="156"/>
      <c r="G4" s="156"/>
      <c r="H4" s="156"/>
      <c r="I4" s="156"/>
      <c r="J4" s="156"/>
      <c r="K4" s="156"/>
      <c r="L4" s="156"/>
      <c r="M4" s="156"/>
      <c r="N4" s="156"/>
      <c r="O4" s="156"/>
      <c r="P4" s="156"/>
      <c r="Q4" s="156"/>
      <c r="R4" s="156"/>
      <c r="S4" s="156"/>
      <c r="T4" s="156"/>
      <c r="U4" s="156"/>
      <c r="V4" s="156"/>
      <c r="W4" s="156"/>
    </row>
    <row r="5" spans="1:23" ht="15.75" thickBot="1">
      <c r="A5" s="62"/>
      <c r="B5" s="146"/>
      <c r="C5" s="146"/>
      <c r="D5" s="146"/>
      <c r="E5" s="146"/>
      <c r="F5" s="146"/>
      <c r="G5" s="146"/>
      <c r="H5" s="146"/>
      <c r="I5" s="146"/>
      <c r="J5" s="146"/>
      <c r="K5" s="146"/>
      <c r="L5" s="146"/>
      <c r="M5" s="146"/>
      <c r="N5" s="146"/>
      <c r="O5" s="146"/>
      <c r="P5" s="146"/>
      <c r="Q5" s="146"/>
      <c r="R5" s="146"/>
      <c r="S5" s="146"/>
      <c r="T5" s="146"/>
      <c r="U5" s="146"/>
      <c r="V5" s="146"/>
      <c r="W5" s="146"/>
    </row>
    <row r="6" spans="1:23" ht="12.75" customHeight="1" thickBot="1">
      <c r="B6" s="185" t="s">
        <v>192</v>
      </c>
      <c r="C6" s="186"/>
      <c r="D6" s="186"/>
      <c r="E6" s="186"/>
      <c r="F6" s="187"/>
      <c r="H6" s="185" t="s">
        <v>193</v>
      </c>
      <c r="I6" s="186"/>
      <c r="J6" s="186"/>
      <c r="K6" s="186"/>
      <c r="L6" s="187"/>
      <c r="N6" s="185" t="s">
        <v>194</v>
      </c>
      <c r="O6" s="186"/>
      <c r="P6" s="186"/>
      <c r="Q6" s="186"/>
      <c r="R6" s="187"/>
      <c r="T6" s="185" t="s">
        <v>195</v>
      </c>
      <c r="U6" s="186"/>
      <c r="V6" s="186"/>
      <c r="W6" s="187"/>
    </row>
    <row r="7" spans="1:23" s="95" customFormat="1" ht="22.5">
      <c r="B7" s="26" t="s">
        <v>196</v>
      </c>
      <c r="C7" s="26" t="s">
        <v>197</v>
      </c>
      <c r="D7" s="26" t="s">
        <v>198</v>
      </c>
      <c r="E7" s="26" t="s">
        <v>199</v>
      </c>
      <c r="F7" s="61" t="s">
        <v>0</v>
      </c>
      <c r="H7" s="26" t="s">
        <v>196</v>
      </c>
      <c r="I7" s="26" t="s">
        <v>197</v>
      </c>
      <c r="J7" s="26" t="s">
        <v>198</v>
      </c>
      <c r="K7" s="26" t="s">
        <v>199</v>
      </c>
      <c r="L7" s="61" t="s">
        <v>0</v>
      </c>
      <c r="N7" s="26" t="s">
        <v>196</v>
      </c>
      <c r="O7" s="26" t="s">
        <v>197</v>
      </c>
      <c r="P7" s="26" t="s">
        <v>198</v>
      </c>
      <c r="Q7" s="26" t="s">
        <v>199</v>
      </c>
      <c r="R7" s="61" t="s">
        <v>0</v>
      </c>
      <c r="T7" s="26" t="s">
        <v>196</v>
      </c>
      <c r="U7" s="26" t="s">
        <v>197</v>
      </c>
      <c r="V7" s="26" t="s">
        <v>198</v>
      </c>
      <c r="W7" s="26" t="s">
        <v>199</v>
      </c>
    </row>
    <row r="8" spans="1:23">
      <c r="A8" s="147" t="s">
        <v>200</v>
      </c>
      <c r="B8" s="25"/>
      <c r="C8" s="112"/>
      <c r="D8" s="112"/>
      <c r="E8" s="112"/>
      <c r="F8" s="112"/>
      <c r="G8" s="112"/>
      <c r="H8" s="112"/>
      <c r="I8" s="112"/>
      <c r="J8" s="112"/>
      <c r="K8" s="112"/>
      <c r="L8" s="112"/>
    </row>
    <row r="9" spans="1:23">
      <c r="A9" s="147" t="s">
        <v>201</v>
      </c>
      <c r="B9" s="24"/>
      <c r="C9" s="112"/>
      <c r="D9" s="112"/>
      <c r="E9" s="112"/>
      <c r="F9" s="112"/>
      <c r="G9" s="112"/>
      <c r="H9" s="112"/>
      <c r="I9" s="112"/>
      <c r="J9" s="112"/>
      <c r="K9" s="112"/>
      <c r="L9" s="112"/>
      <c r="N9" s="28"/>
      <c r="O9" s="28"/>
      <c r="P9" s="28"/>
      <c r="Q9" s="28"/>
      <c r="R9" s="28"/>
    </row>
    <row r="10" spans="1:23">
      <c r="A10" s="101" t="s">
        <v>123</v>
      </c>
      <c r="B10" s="24">
        <v>8371192.3706855103</v>
      </c>
      <c r="C10" s="24">
        <v>6112674.5218559206</v>
      </c>
      <c r="D10" s="24">
        <v>2713630.9493116988</v>
      </c>
      <c r="E10" s="24">
        <v>-10384327.305338539</v>
      </c>
      <c r="F10" s="24">
        <f t="shared" ref="F10:F15" si="0">SUM(B10:E10)</f>
        <v>6813170.5365145914</v>
      </c>
      <c r="G10" s="112"/>
      <c r="H10" s="24">
        <v>1147274164.9899998</v>
      </c>
      <c r="I10" s="24">
        <v>1139054837.22</v>
      </c>
      <c r="J10" s="24">
        <v>1186285223.03</v>
      </c>
      <c r="K10" s="24">
        <v>1302723414.0238547</v>
      </c>
      <c r="L10" s="24">
        <f t="shared" ref="L10:L15" si="1">SUM(H10:K10)</f>
        <v>4775337639.263855</v>
      </c>
      <c r="N10" s="28">
        <f>(B10+B18)/H10</f>
        <v>5.9866784321789719E-3</v>
      </c>
      <c r="O10" s="28">
        <f t="shared" ref="O10:R15" si="2">(C10+C18)/I10</f>
        <v>6.8898608094278843E-3</v>
      </c>
      <c r="P10" s="28">
        <f t="shared" si="2"/>
        <v>-1.6455121376601858E-3</v>
      </c>
      <c r="Q10" s="28">
        <f t="shared" si="2"/>
        <v>-2.0017278231403434E-2</v>
      </c>
      <c r="R10" s="28">
        <f t="shared" si="2"/>
        <v>-2.7878097830714181E-3</v>
      </c>
      <c r="T10" s="31">
        <v>13784</v>
      </c>
      <c r="U10" s="31">
        <v>14852</v>
      </c>
      <c r="V10" s="31">
        <v>14466</v>
      </c>
      <c r="W10" s="31">
        <v>8149</v>
      </c>
    </row>
    <row r="11" spans="1:23">
      <c r="A11" s="101" t="s">
        <v>125</v>
      </c>
      <c r="B11" s="24">
        <v>5507233.7073196182</v>
      </c>
      <c r="C11" s="24">
        <v>3232169.9703825675</v>
      </c>
      <c r="D11" s="24">
        <v>7819799.5341676949</v>
      </c>
      <c r="E11" s="24">
        <v>2302991.639131465</v>
      </c>
      <c r="F11" s="24">
        <f t="shared" si="0"/>
        <v>18862194.851001345</v>
      </c>
      <c r="G11" s="112"/>
      <c r="H11" s="24">
        <v>295087009.11000001</v>
      </c>
      <c r="I11" s="24">
        <v>294043531.63</v>
      </c>
      <c r="J11" s="24">
        <v>281008637.31</v>
      </c>
      <c r="K11" s="24">
        <v>319119351.6960969</v>
      </c>
      <c r="L11" s="24">
        <f t="shared" si="1"/>
        <v>1189258529.7460968</v>
      </c>
      <c r="N11" s="28">
        <f t="shared" ref="N11:N15" si="3">(B11+B19)/H11</f>
        <v>2.7445912567778636E-2</v>
      </c>
      <c r="O11" s="28">
        <f t="shared" si="2"/>
        <v>1.9901140112450914E-2</v>
      </c>
      <c r="P11" s="28">
        <f t="shared" si="2"/>
        <v>5.1064366930111647E-2</v>
      </c>
      <c r="Q11" s="28">
        <f t="shared" si="2"/>
        <v>6.2122469851195218E-3</v>
      </c>
      <c r="R11" s="28">
        <f t="shared" si="2"/>
        <v>2.5463521524718452E-2</v>
      </c>
      <c r="T11" s="31">
        <v>949</v>
      </c>
      <c r="U11" s="31">
        <v>1103</v>
      </c>
      <c r="V11" s="31">
        <v>912</v>
      </c>
      <c r="W11" s="31">
        <v>1267</v>
      </c>
    </row>
    <row r="12" spans="1:23">
      <c r="A12" s="11" t="s">
        <v>126</v>
      </c>
      <c r="B12" s="24">
        <v>1546493.7435174556</v>
      </c>
      <c r="C12" s="24">
        <v>1643800.9938401086</v>
      </c>
      <c r="D12" s="24">
        <v>14881085.655943302</v>
      </c>
      <c r="E12" s="24">
        <v>8098354.6331195533</v>
      </c>
      <c r="F12" s="24">
        <f t="shared" si="0"/>
        <v>26169735.026420422</v>
      </c>
      <c r="G12" s="112"/>
      <c r="H12" s="24">
        <v>318895272.10000002</v>
      </c>
      <c r="I12" s="24">
        <v>311402676.63999999</v>
      </c>
      <c r="J12" s="24">
        <v>284383766.5</v>
      </c>
      <c r="K12" s="24">
        <v>320498218.97937483</v>
      </c>
      <c r="L12" s="24">
        <f t="shared" si="1"/>
        <v>1235179934.2193749</v>
      </c>
      <c r="N12" s="28">
        <f t="shared" si="3"/>
        <v>-7.056165936159469E-3</v>
      </c>
      <c r="O12" s="28">
        <f t="shared" si="2"/>
        <v>-7.3953189567030429E-4</v>
      </c>
      <c r="P12" s="28">
        <f t="shared" si="2"/>
        <v>8.0933030631733016E-2</v>
      </c>
      <c r="Q12" s="28">
        <f t="shared" si="2"/>
        <v>3.7849677143535571E-2</v>
      </c>
      <c r="R12" s="28">
        <f t="shared" si="2"/>
        <v>2.6446611644025605E-2</v>
      </c>
      <c r="T12" s="31">
        <v>414</v>
      </c>
      <c r="U12" s="31">
        <v>200</v>
      </c>
      <c r="V12" s="31">
        <v>55</v>
      </c>
      <c r="W12" s="31">
        <v>189</v>
      </c>
    </row>
    <row r="13" spans="1:23">
      <c r="A13" s="11" t="s">
        <v>127</v>
      </c>
      <c r="B13" s="24">
        <v>1959825.1856387856</v>
      </c>
      <c r="C13" s="24">
        <v>-59307.860104749503</v>
      </c>
      <c r="D13" s="24">
        <v>395961.48886718787</v>
      </c>
      <c r="E13" s="24">
        <v>138110.29281811096</v>
      </c>
      <c r="F13" s="24">
        <f t="shared" si="0"/>
        <v>2434589.1072193352</v>
      </c>
      <c r="G13" s="112"/>
      <c r="H13" s="24">
        <v>42744118.340000004</v>
      </c>
      <c r="I13" s="24">
        <v>17476514.309999999</v>
      </c>
      <c r="J13" s="24">
        <v>8804150.5099999979</v>
      </c>
      <c r="K13" s="24">
        <v>6428809.097663274</v>
      </c>
      <c r="L13" s="24">
        <f t="shared" si="1"/>
        <v>75453592.257663265</v>
      </c>
      <c r="N13" s="28">
        <f t="shared" si="3"/>
        <v>0.11425020034145773</v>
      </c>
      <c r="O13" s="28">
        <f t="shared" si="2"/>
        <v>-1.1312534691246875E-2</v>
      </c>
      <c r="P13" s="28">
        <f t="shared" si="2"/>
        <v>6.3873050861714825E-2</v>
      </c>
      <c r="Q13" s="28">
        <f t="shared" si="2"/>
        <v>2.1483029083615334E-2</v>
      </c>
      <c r="R13" s="28">
        <f t="shared" si="2"/>
        <v>7.138531770752797E-2</v>
      </c>
      <c r="T13" s="31">
        <v>-3</v>
      </c>
      <c r="U13" s="31">
        <v>-6</v>
      </c>
      <c r="V13" s="31">
        <v>-39</v>
      </c>
      <c r="W13" s="31">
        <v>-1</v>
      </c>
    </row>
    <row r="14" spans="1:23">
      <c r="A14" s="11" t="s">
        <v>128</v>
      </c>
      <c r="B14" s="24">
        <v>1573341.4901934988</v>
      </c>
      <c r="C14" s="24">
        <v>792160.44355049077</v>
      </c>
      <c r="D14" s="24">
        <v>3547720.1797801284</v>
      </c>
      <c r="E14" s="24">
        <v>3169453.2188448291</v>
      </c>
      <c r="F14" s="24">
        <f t="shared" si="0"/>
        <v>9082675.3323689476</v>
      </c>
      <c r="G14" s="112"/>
      <c r="H14" s="24">
        <v>176919774.58000001</v>
      </c>
      <c r="I14" s="24">
        <v>172578902.77000001</v>
      </c>
      <c r="J14" s="24">
        <v>162809537.00999999</v>
      </c>
      <c r="K14" s="24">
        <v>179440735.15241432</v>
      </c>
      <c r="L14" s="24">
        <f t="shared" si="1"/>
        <v>691748949.51241434</v>
      </c>
      <c r="N14" s="28">
        <f t="shared" si="3"/>
        <v>7.5221844165591E-3</v>
      </c>
      <c r="O14" s="28">
        <f t="shared" si="2"/>
        <v>6.1744058465733383E-3</v>
      </c>
      <c r="P14" s="28">
        <f t="shared" si="2"/>
        <v>4.8740730485230636E-2</v>
      </c>
      <c r="Q14" s="28">
        <f t="shared" si="2"/>
        <v>3.5650774014566927E-2</v>
      </c>
      <c r="R14" s="28">
        <f t="shared" si="2"/>
        <v>2.4183704552255301E-2</v>
      </c>
      <c r="T14" s="31">
        <v>22</v>
      </c>
      <c r="U14" s="31">
        <v>6</v>
      </c>
      <c r="V14" s="31">
        <v>-4</v>
      </c>
      <c r="W14" s="31">
        <v>8</v>
      </c>
    </row>
    <row r="15" spans="1:23">
      <c r="A15" s="11" t="s">
        <v>129</v>
      </c>
      <c r="B15" s="24">
        <v>542462.0014212993</v>
      </c>
      <c r="C15" s="24">
        <v>1120489.3505491146</v>
      </c>
      <c r="D15" s="24">
        <v>2232783.1270865742</v>
      </c>
      <c r="E15" s="24">
        <v>2370764.6325285984</v>
      </c>
      <c r="F15" s="24">
        <f t="shared" si="0"/>
        <v>6266499.1115855863</v>
      </c>
      <c r="G15" s="112"/>
      <c r="H15" s="24">
        <v>117115350.62</v>
      </c>
      <c r="I15" s="24">
        <v>113061486.53</v>
      </c>
      <c r="J15" s="24">
        <v>111125713.58999999</v>
      </c>
      <c r="K15" s="24">
        <v>129157953.19614108</v>
      </c>
      <c r="L15" s="24">
        <f t="shared" si="1"/>
        <v>470460503.93614107</v>
      </c>
      <c r="N15" s="28">
        <f t="shared" si="3"/>
        <v>1.7660632336029809E-3</v>
      </c>
      <c r="O15" s="28">
        <f t="shared" si="2"/>
        <v>1.9707227777860273E-2</v>
      </c>
      <c r="P15" s="28">
        <f t="shared" si="2"/>
        <v>5.3750979530461603E-2</v>
      </c>
      <c r="Q15" s="28">
        <f t="shared" si="2"/>
        <v>3.2664249860579961E-2</v>
      </c>
      <c r="R15" s="28">
        <f t="shared" si="2"/>
        <v>2.6839501059686213E-2</v>
      </c>
      <c r="T15" s="31">
        <v>0</v>
      </c>
      <c r="U15" s="31">
        <v>-1</v>
      </c>
      <c r="V15" s="31">
        <v>4</v>
      </c>
      <c r="W15" s="31">
        <v>5</v>
      </c>
    </row>
    <row r="16" spans="1:23" s="31" customFormat="1">
      <c r="A16" s="11" t="s">
        <v>0</v>
      </c>
      <c r="B16" s="29">
        <f>SUM(B10:B15)</f>
        <v>19500548.498776164</v>
      </c>
      <c r="C16" s="29">
        <f t="shared" ref="C16:F16" si="4">SUM(C10:C15)</f>
        <v>12841987.420073455</v>
      </c>
      <c r="D16" s="29">
        <f t="shared" si="4"/>
        <v>31590980.935156591</v>
      </c>
      <c r="E16" s="29">
        <f t="shared" si="4"/>
        <v>5695347.1111040171</v>
      </c>
      <c r="F16" s="29">
        <f t="shared" si="4"/>
        <v>69628863.965110227</v>
      </c>
      <c r="G16" s="112"/>
      <c r="H16" s="29">
        <f>SUM(H10:H15)</f>
        <v>2098035689.7399998</v>
      </c>
      <c r="I16" s="29">
        <f t="shared" ref="I16:L16" si="5">SUM(I10:I15)</f>
        <v>2047617949.0999997</v>
      </c>
      <c r="J16" s="29">
        <f t="shared" si="5"/>
        <v>2034417027.9499998</v>
      </c>
      <c r="K16" s="29">
        <f t="shared" si="5"/>
        <v>2257368482.145545</v>
      </c>
      <c r="L16" s="29">
        <f t="shared" si="5"/>
        <v>8437439148.935545</v>
      </c>
      <c r="N16" s="11"/>
      <c r="O16" s="11"/>
      <c r="P16" s="11"/>
      <c r="Q16" s="11"/>
      <c r="R16" s="11"/>
    </row>
    <row r="17" spans="1:23">
      <c r="A17" s="147" t="s">
        <v>202</v>
      </c>
      <c r="B17" s="24"/>
      <c r="C17" s="24"/>
      <c r="D17" s="24"/>
      <c r="E17" s="24"/>
      <c r="F17" s="24"/>
      <c r="G17" s="112"/>
      <c r="H17" s="24"/>
      <c r="I17" s="24"/>
      <c r="J17" s="24"/>
      <c r="K17" s="24"/>
      <c r="L17" s="24"/>
      <c r="N17" s="28"/>
      <c r="O17" s="28"/>
      <c r="P17" s="28"/>
      <c r="Q17" s="28"/>
      <c r="R17" s="28"/>
      <c r="T17" s="31"/>
      <c r="U17" s="31"/>
      <c r="V17" s="31"/>
      <c r="W17" s="31"/>
    </row>
    <row r="18" spans="1:23">
      <c r="A18" s="101" t="s">
        <v>123</v>
      </c>
      <c r="B18" s="24">
        <v>-1502830.8713437393</v>
      </c>
      <c r="C18" s="24">
        <v>1735254.7608954161</v>
      </c>
      <c r="D18" s="24">
        <v>-4665677.6825344842</v>
      </c>
      <c r="E18" s="24">
        <v>-15692649.731740732</v>
      </c>
      <c r="F18" s="24">
        <f t="shared" ref="F18:F23" si="6">SUM(B18:E18)</f>
        <v>-20125903.524723537</v>
      </c>
      <c r="G18" s="112"/>
      <c r="H18" s="24"/>
      <c r="I18" s="24"/>
      <c r="J18" s="24"/>
      <c r="K18" s="24"/>
      <c r="L18" s="24"/>
      <c r="N18" s="28"/>
      <c r="O18" s="28"/>
      <c r="P18" s="28"/>
      <c r="Q18" s="28"/>
      <c r="R18" s="28"/>
      <c r="T18" s="31"/>
      <c r="U18" s="31"/>
      <c r="V18" s="31"/>
      <c r="W18" s="31"/>
    </row>
    <row r="19" spans="1:23">
      <c r="A19" s="101" t="s">
        <v>125</v>
      </c>
      <c r="B19" s="24">
        <v>2591698.5446007401</v>
      </c>
      <c r="C19" s="24">
        <v>2619631.5517459549</v>
      </c>
      <c r="D19" s="24">
        <v>6529728.6319608074</v>
      </c>
      <c r="E19" s="24">
        <v>-320543.40866409056</v>
      </c>
      <c r="F19" s="24">
        <f t="shared" si="6"/>
        <v>11420515.319643412</v>
      </c>
      <c r="G19" s="112"/>
      <c r="H19" s="24"/>
      <c r="I19" s="24"/>
      <c r="J19" s="24"/>
      <c r="K19" s="24"/>
      <c r="L19" s="24"/>
      <c r="N19" s="28"/>
      <c r="O19" s="28"/>
      <c r="P19" s="28"/>
      <c r="Q19" s="28"/>
      <c r="R19" s="28"/>
      <c r="T19" s="31"/>
      <c r="U19" s="31"/>
      <c r="V19" s="31"/>
      <c r="W19" s="31"/>
    </row>
    <row r="20" spans="1:23">
      <c r="A20" s="11" t="s">
        <v>126</v>
      </c>
      <c r="B20" s="24">
        <v>-3796671.699711781</v>
      </c>
      <c r="C20" s="24">
        <v>-1874093.2056124946</v>
      </c>
      <c r="D20" s="24">
        <v>8134954.4293688079</v>
      </c>
      <c r="E20" s="24">
        <v>4032399.480327948</v>
      </c>
      <c r="F20" s="24">
        <f t="shared" si="6"/>
        <v>6496589.0043724803</v>
      </c>
      <c r="G20" s="112"/>
      <c r="H20" s="24"/>
      <c r="I20" s="24"/>
      <c r="J20" s="24"/>
      <c r="K20" s="24"/>
      <c r="L20" s="24"/>
      <c r="N20" s="28"/>
      <c r="O20" s="28"/>
      <c r="P20" s="28"/>
      <c r="Q20" s="28"/>
      <c r="R20" s="28"/>
      <c r="T20" s="31"/>
      <c r="U20" s="31"/>
      <c r="V20" s="31"/>
      <c r="W20" s="31"/>
    </row>
    <row r="21" spans="1:23">
      <c r="A21" s="11" t="s">
        <v>127</v>
      </c>
      <c r="B21" s="24">
        <v>2923698.8981251926</v>
      </c>
      <c r="C21" s="24">
        <v>-138395.81430919791</v>
      </c>
      <c r="D21" s="24">
        <v>166386.46445223459</v>
      </c>
      <c r="E21" s="24">
        <v>0</v>
      </c>
      <c r="F21" s="24">
        <f t="shared" si="6"/>
        <v>2951689.5482682292</v>
      </c>
      <c r="G21" s="112"/>
      <c r="H21" s="24"/>
      <c r="I21" s="24"/>
      <c r="J21" s="24"/>
      <c r="K21" s="24"/>
      <c r="L21" s="24"/>
      <c r="N21" s="28"/>
      <c r="O21" s="28"/>
      <c r="P21" s="28"/>
      <c r="Q21" s="28"/>
      <c r="R21" s="28"/>
      <c r="T21" s="31"/>
      <c r="U21" s="31"/>
      <c r="V21" s="31"/>
      <c r="W21" s="31"/>
    </row>
    <row r="22" spans="1:23">
      <c r="A22" s="11" t="s">
        <v>128</v>
      </c>
      <c r="B22" s="24">
        <v>-242518.31886667386</v>
      </c>
      <c r="C22" s="24">
        <v>273411.74270780897</v>
      </c>
      <c r="D22" s="24">
        <v>4387735.5840494642</v>
      </c>
      <c r="E22" s="24">
        <v>3227747.8790816492</v>
      </c>
      <c r="F22" s="24">
        <f t="shared" si="6"/>
        <v>7646376.8869722486</v>
      </c>
      <c r="G22" s="112"/>
      <c r="H22" s="24"/>
      <c r="I22" s="24"/>
      <c r="J22" s="24"/>
      <c r="K22" s="24"/>
      <c r="L22" s="24"/>
      <c r="N22" s="28"/>
      <c r="O22" s="28"/>
      <c r="P22" s="28"/>
      <c r="Q22" s="28"/>
      <c r="R22" s="28"/>
      <c r="T22" s="31"/>
      <c r="U22" s="31"/>
      <c r="V22" s="31"/>
      <c r="W22" s="31"/>
    </row>
    <row r="23" spans="1:23">
      <c r="A23" s="11" t="s">
        <v>129</v>
      </c>
      <c r="B23" s="24">
        <v>-335628.8866007952</v>
      </c>
      <c r="C23" s="24">
        <v>1107639.1174010765</v>
      </c>
      <c r="D23" s="24">
        <v>3740332.8293974539</v>
      </c>
      <c r="E23" s="24">
        <v>1848083.0221512462</v>
      </c>
      <c r="F23" s="24">
        <f t="shared" si="6"/>
        <v>6360426.0823489819</v>
      </c>
      <c r="G23" s="112"/>
      <c r="H23" s="24"/>
      <c r="I23" s="24"/>
      <c r="J23" s="24"/>
      <c r="K23" s="24"/>
      <c r="L23" s="24"/>
      <c r="N23" s="28"/>
      <c r="O23" s="28"/>
      <c r="P23" s="28"/>
      <c r="Q23" s="28"/>
      <c r="R23" s="28"/>
      <c r="T23" s="31"/>
      <c r="U23" s="31"/>
      <c r="V23" s="31"/>
      <c r="W23" s="31"/>
    </row>
    <row r="24" spans="1:23" s="31" customFormat="1">
      <c r="A24" s="11" t="s">
        <v>0</v>
      </c>
      <c r="B24" s="29">
        <f>SUM(B18:B23)</f>
        <v>-362252.33379705669</v>
      </c>
      <c r="C24" s="29">
        <f t="shared" ref="C24:F24" si="7">SUM(C18:C23)</f>
        <v>3723448.1528285639</v>
      </c>
      <c r="D24" s="29">
        <f t="shared" si="7"/>
        <v>18293460.256694287</v>
      </c>
      <c r="E24" s="29">
        <f t="shared" si="7"/>
        <v>-6904962.7588439789</v>
      </c>
      <c r="F24" s="29">
        <f t="shared" si="7"/>
        <v>14749693.316881815</v>
      </c>
      <c r="G24" s="112"/>
      <c r="H24" s="24"/>
      <c r="I24" s="24"/>
      <c r="J24" s="24"/>
      <c r="K24" s="24"/>
      <c r="L24" s="24"/>
      <c r="N24" s="11"/>
      <c r="O24" s="11"/>
      <c r="P24" s="11"/>
      <c r="Q24" s="11"/>
      <c r="R24" s="11"/>
    </row>
    <row r="25" spans="1:23">
      <c r="B25" s="30"/>
      <c r="C25" s="30"/>
      <c r="D25" s="30"/>
      <c r="E25" s="30"/>
      <c r="F25" s="30"/>
      <c r="G25" s="112"/>
      <c r="H25" s="30"/>
      <c r="I25" s="30"/>
      <c r="J25" s="30"/>
      <c r="K25" s="30"/>
      <c r="L25" s="30"/>
      <c r="T25" s="31"/>
      <c r="U25" s="31"/>
      <c r="V25" s="31"/>
      <c r="W25" s="31"/>
    </row>
    <row r="26" spans="1:23">
      <c r="A26" s="147" t="s">
        <v>364</v>
      </c>
      <c r="B26" s="30"/>
      <c r="C26" s="30"/>
      <c r="D26" s="30"/>
      <c r="E26" s="30"/>
      <c r="F26" s="30"/>
      <c r="G26" s="112"/>
      <c r="H26" s="30"/>
      <c r="I26" s="30"/>
      <c r="J26" s="30"/>
      <c r="K26" s="30"/>
      <c r="L26" s="30"/>
      <c r="T26" s="31"/>
      <c r="U26" s="31"/>
      <c r="V26" s="31"/>
      <c r="W26" s="31"/>
    </row>
    <row r="27" spans="1:23">
      <c r="A27" s="147" t="s">
        <v>201</v>
      </c>
      <c r="B27" s="30"/>
      <c r="C27" s="30"/>
      <c r="D27" s="30"/>
      <c r="E27" s="30"/>
      <c r="F27" s="30"/>
      <c r="G27" s="112"/>
      <c r="H27" s="30"/>
      <c r="I27" s="30"/>
      <c r="J27" s="30"/>
      <c r="K27" s="30"/>
      <c r="L27" s="30"/>
      <c r="T27" s="31"/>
      <c r="U27" s="31"/>
      <c r="V27" s="31"/>
      <c r="W27" s="31"/>
    </row>
    <row r="28" spans="1:23">
      <c r="A28" s="101" t="s">
        <v>123</v>
      </c>
      <c r="B28" s="24">
        <v>8371192.3706855103</v>
      </c>
      <c r="C28" s="24">
        <v>6112674.5218559206</v>
      </c>
      <c r="D28" s="24">
        <v>2713630.9493116988</v>
      </c>
      <c r="E28" s="24">
        <v>-10384327.305338539</v>
      </c>
      <c r="F28" s="24">
        <f t="shared" ref="F28:F36" si="8">SUM(B28:E28)</f>
        <v>6813170.5365145914</v>
      </c>
      <c r="G28" s="112"/>
      <c r="H28" s="24">
        <v>1147274164.9899998</v>
      </c>
      <c r="I28" s="24">
        <v>1139054837.22</v>
      </c>
      <c r="J28" s="24">
        <v>1186285223.03</v>
      </c>
      <c r="K28" s="24">
        <v>1302723414.0238547</v>
      </c>
      <c r="L28" s="24">
        <f t="shared" ref="L28:L36" si="9">SUM(H28:K28)</f>
        <v>4775337639.263855</v>
      </c>
      <c r="N28" s="28">
        <f>(B28+B39)/H28</f>
        <v>5.9866784321789719E-3</v>
      </c>
      <c r="O28" s="28">
        <f t="shared" ref="O28:R36" si="10">(C28+C39)/I28</f>
        <v>6.8898608094278843E-3</v>
      </c>
      <c r="P28" s="28">
        <f t="shared" si="10"/>
        <v>-1.6455121376601858E-3</v>
      </c>
      <c r="Q28" s="28">
        <f t="shared" si="10"/>
        <v>-2.0017278231403434E-2</v>
      </c>
      <c r="R28" s="28">
        <f t="shared" si="10"/>
        <v>-2.7878097830714181E-3</v>
      </c>
      <c r="T28" s="31">
        <f t="shared" ref="T28:W29" si="11">T10</f>
        <v>13784</v>
      </c>
      <c r="U28" s="31">
        <f t="shared" si="11"/>
        <v>14852</v>
      </c>
      <c r="V28" s="31">
        <f t="shared" si="11"/>
        <v>14466</v>
      </c>
      <c r="W28" s="31">
        <f t="shared" si="11"/>
        <v>8149</v>
      </c>
    </row>
    <row r="29" spans="1:23">
      <c r="A29" s="101" t="s">
        <v>125</v>
      </c>
      <c r="B29" s="24">
        <v>5507233.7073196182</v>
      </c>
      <c r="C29" s="24">
        <v>3232169.9703825675</v>
      </c>
      <c r="D29" s="24">
        <v>7819799.5341676949</v>
      </c>
      <c r="E29" s="24">
        <v>2302991.639131465</v>
      </c>
      <c r="F29" s="24">
        <f t="shared" si="8"/>
        <v>18862194.851001345</v>
      </c>
      <c r="G29" s="112"/>
      <c r="H29" s="24">
        <v>295087009.11000001</v>
      </c>
      <c r="I29" s="24">
        <v>294043531.63</v>
      </c>
      <c r="J29" s="24">
        <v>281008637.31</v>
      </c>
      <c r="K29" s="24">
        <v>319119351.6960969</v>
      </c>
      <c r="L29" s="24">
        <f t="shared" si="9"/>
        <v>1189258529.7460968</v>
      </c>
      <c r="N29" s="28">
        <f t="shared" ref="N29:N36" si="12">(B29+B40)/H29</f>
        <v>2.7445912567778636E-2</v>
      </c>
      <c r="O29" s="28">
        <f t="shared" si="10"/>
        <v>1.9901140112450914E-2</v>
      </c>
      <c r="P29" s="28">
        <f t="shared" si="10"/>
        <v>5.1064366930111647E-2</v>
      </c>
      <c r="Q29" s="28">
        <f t="shared" si="10"/>
        <v>6.2122469851195218E-3</v>
      </c>
      <c r="R29" s="28">
        <f t="shared" si="10"/>
        <v>2.5463521524718452E-2</v>
      </c>
      <c r="T29" s="31">
        <f t="shared" si="11"/>
        <v>949</v>
      </c>
      <c r="U29" s="31">
        <f t="shared" si="11"/>
        <v>1103</v>
      </c>
      <c r="V29" s="31">
        <f t="shared" si="11"/>
        <v>912</v>
      </c>
      <c r="W29" s="31">
        <f t="shared" si="11"/>
        <v>1267</v>
      </c>
    </row>
    <row r="30" spans="1:23">
      <c r="A30" s="11" t="s">
        <v>203</v>
      </c>
      <c r="B30" s="24">
        <v>1567365.5195263196</v>
      </c>
      <c r="C30" s="24">
        <v>1813646.8154334119</v>
      </c>
      <c r="D30" s="24">
        <v>14538045.580317307</v>
      </c>
      <c r="E30" s="24">
        <v>8099648.6873204997</v>
      </c>
      <c r="F30" s="24">
        <f t="shared" si="8"/>
        <v>26018706.602597538</v>
      </c>
      <c r="G30" s="112"/>
      <c r="H30" s="24">
        <v>305380986.59999996</v>
      </c>
      <c r="I30" s="24">
        <v>298512965.43000001</v>
      </c>
      <c r="J30" s="24">
        <v>272666006.74000001</v>
      </c>
      <c r="K30" s="24">
        <v>306769257.32037395</v>
      </c>
      <c r="L30" s="24">
        <f t="shared" si="9"/>
        <v>1183329216.090374</v>
      </c>
      <c r="N30" s="28">
        <f t="shared" si="12"/>
        <v>-7.2349443592276946E-3</v>
      </c>
      <c r="O30" s="28">
        <f t="shared" si="10"/>
        <v>-6.1081585606146717E-4</v>
      </c>
      <c r="P30" s="28">
        <f t="shared" si="10"/>
        <v>8.1475831561552373E-2</v>
      </c>
      <c r="Q30" s="28">
        <f t="shared" si="10"/>
        <v>3.9608152625362936E-2</v>
      </c>
      <c r="R30" s="28">
        <f t="shared" si="10"/>
        <v>2.7020800187054914E-2</v>
      </c>
      <c r="T30" s="31">
        <v>417</v>
      </c>
      <c r="U30" s="31">
        <v>186</v>
      </c>
      <c r="V30" s="31">
        <v>57</v>
      </c>
      <c r="W30" s="31">
        <v>81</v>
      </c>
    </row>
    <row r="31" spans="1:23">
      <c r="A31" s="11" t="s">
        <v>204</v>
      </c>
      <c r="B31" s="24">
        <v>-492.38117994116601</v>
      </c>
      <c r="C31" s="24">
        <v>70642.392074067931</v>
      </c>
      <c r="D31" s="24">
        <v>93365.670862383748</v>
      </c>
      <c r="E31" s="24">
        <v>8892.0394840579356</v>
      </c>
      <c r="F31" s="24">
        <f t="shared" si="8"/>
        <v>172407.72124056844</v>
      </c>
      <c r="G31" s="112"/>
      <c r="H31" s="24">
        <v>1246073.1599999999</v>
      </c>
      <c r="I31" s="24">
        <v>1108137.44</v>
      </c>
      <c r="J31" s="24">
        <v>1011751.3</v>
      </c>
      <c r="K31" s="24">
        <v>1415046.1641681253</v>
      </c>
      <c r="L31" s="24">
        <f t="shared" si="9"/>
        <v>4781008.0641681245</v>
      </c>
      <c r="N31" s="28">
        <f t="shared" si="12"/>
        <v>-4.478238375784694E-2</v>
      </c>
      <c r="O31" s="28">
        <f t="shared" si="10"/>
        <v>0.14297379550665157</v>
      </c>
      <c r="P31" s="28">
        <f t="shared" si="10"/>
        <v>0.23003069749725796</v>
      </c>
      <c r="Q31" s="28">
        <f t="shared" si="10"/>
        <v>-2.1661050865798372E-2</v>
      </c>
      <c r="R31" s="28">
        <f t="shared" si="10"/>
        <v>6.3734458403309421E-2</v>
      </c>
      <c r="T31" s="31">
        <v>0</v>
      </c>
      <c r="U31" s="31">
        <v>18</v>
      </c>
      <c r="V31" s="31">
        <v>1</v>
      </c>
      <c r="W31" s="31">
        <v>109</v>
      </c>
    </row>
    <row r="32" spans="1:23">
      <c r="A32" s="11" t="s">
        <v>205</v>
      </c>
      <c r="B32" s="24">
        <v>51329.77233879015</v>
      </c>
      <c r="C32" s="24">
        <v>12401.202986111455</v>
      </c>
      <c r="D32" s="24">
        <v>21103.411617624781</v>
      </c>
      <c r="E32" s="24">
        <v>-25296.274360375359</v>
      </c>
      <c r="F32" s="24">
        <f t="shared" si="8"/>
        <v>59538.112582151021</v>
      </c>
      <c r="G32" s="112"/>
      <c r="H32" s="24">
        <v>263016.93</v>
      </c>
      <c r="I32" s="24">
        <v>251361.47999999995</v>
      </c>
      <c r="J32" s="24">
        <v>261284.69999999998</v>
      </c>
      <c r="K32" s="24">
        <v>304529.76772608829</v>
      </c>
      <c r="L32" s="24">
        <f t="shared" si="9"/>
        <v>1080192.8777260883</v>
      </c>
      <c r="N32" s="28">
        <f t="shared" si="12"/>
        <v>0.19695566673302767</v>
      </c>
      <c r="O32" s="28">
        <f t="shared" si="10"/>
        <v>-2.6773738571729412E-2</v>
      </c>
      <c r="P32" s="28">
        <f t="shared" si="10"/>
        <v>3.4575791119443033E-2</v>
      </c>
      <c r="Q32" s="28">
        <f t="shared" si="10"/>
        <v>-9.6678911056967895E-2</v>
      </c>
      <c r="R32" s="28">
        <f t="shared" si="10"/>
        <v>2.2834169385879226E-2</v>
      </c>
      <c r="T32" s="31">
        <v>1</v>
      </c>
      <c r="U32" s="31">
        <v>0</v>
      </c>
      <c r="V32" s="31">
        <v>0</v>
      </c>
      <c r="W32" s="31">
        <v>-1</v>
      </c>
    </row>
    <row r="33" spans="1:23">
      <c r="A33" s="11" t="s">
        <v>206</v>
      </c>
      <c r="B33" s="24">
        <v>-95910.520574112976</v>
      </c>
      <c r="C33" s="24">
        <v>-183717.07057701674</v>
      </c>
      <c r="D33" s="24">
        <v>116023.64244251887</v>
      </c>
      <c r="E33" s="24">
        <v>-38521.465411098528</v>
      </c>
      <c r="F33" s="24">
        <f t="shared" si="8"/>
        <v>-202125.41411970934</v>
      </c>
      <c r="G33" s="112"/>
      <c r="H33" s="24">
        <v>12005195.41</v>
      </c>
      <c r="I33" s="24">
        <v>11530212.290000001</v>
      </c>
      <c r="J33" s="24">
        <v>10444723.76</v>
      </c>
      <c r="K33" s="24">
        <v>12009385.727106676</v>
      </c>
      <c r="L33" s="24">
        <f t="shared" si="9"/>
        <v>45989517.187106676</v>
      </c>
      <c r="N33" s="28">
        <f t="shared" si="12"/>
        <v>-8.2547677581599043E-3</v>
      </c>
      <c r="O33" s="28">
        <f t="shared" si="10"/>
        <v>-1.4439056445623915E-2</v>
      </c>
      <c r="P33" s="28">
        <f t="shared" si="10"/>
        <v>4.1773773235985287E-2</v>
      </c>
      <c r="Q33" s="28">
        <f t="shared" si="10"/>
        <v>2.444899492500742E-3</v>
      </c>
      <c r="R33" s="28">
        <f t="shared" si="10"/>
        <v>4.3508127304732616E-3</v>
      </c>
      <c r="T33" s="31">
        <v>-4</v>
      </c>
      <c r="U33" s="31">
        <v>-4</v>
      </c>
      <c r="V33" s="31">
        <v>-3</v>
      </c>
      <c r="W33" s="31">
        <v>0</v>
      </c>
    </row>
    <row r="34" spans="1:23">
      <c r="A34" s="11" t="s">
        <v>207</v>
      </c>
      <c r="B34" s="24">
        <v>1959825.1856387856</v>
      </c>
      <c r="C34" s="24">
        <v>-59307.860104749503</v>
      </c>
      <c r="D34" s="24">
        <v>395961.48886718787</v>
      </c>
      <c r="E34" s="24">
        <v>138110.29281811096</v>
      </c>
      <c r="F34" s="24">
        <f t="shared" si="8"/>
        <v>2434589.1072193352</v>
      </c>
      <c r="G34" s="112"/>
      <c r="H34" s="24">
        <v>42744118.340000004</v>
      </c>
      <c r="I34" s="24">
        <v>17476514.309999999</v>
      </c>
      <c r="J34" s="24">
        <v>8804150.5099999979</v>
      </c>
      <c r="K34" s="24">
        <v>6428809.097663274</v>
      </c>
      <c r="L34" s="24">
        <f t="shared" si="9"/>
        <v>75453592.257663265</v>
      </c>
      <c r="N34" s="28">
        <f t="shared" si="12"/>
        <v>0.11425020034145773</v>
      </c>
      <c r="O34" s="28">
        <f t="shared" si="10"/>
        <v>-1.1312534691246875E-2</v>
      </c>
      <c r="P34" s="28">
        <f t="shared" si="10"/>
        <v>6.3873050861714825E-2</v>
      </c>
      <c r="Q34" s="28">
        <f t="shared" si="10"/>
        <v>2.1483029083615334E-2</v>
      </c>
      <c r="R34" s="28">
        <f t="shared" si="10"/>
        <v>7.138531770752797E-2</v>
      </c>
      <c r="T34" s="31">
        <f t="shared" ref="T34:W36" si="13">T13</f>
        <v>-3</v>
      </c>
      <c r="U34" s="31">
        <f t="shared" si="13"/>
        <v>-6</v>
      </c>
      <c r="V34" s="31">
        <f t="shared" si="13"/>
        <v>-39</v>
      </c>
      <c r="W34" s="31">
        <f t="shared" si="13"/>
        <v>-1</v>
      </c>
    </row>
    <row r="35" spans="1:23">
      <c r="A35" s="11" t="s">
        <v>208</v>
      </c>
      <c r="B35" s="24">
        <v>1573341.4901934988</v>
      </c>
      <c r="C35" s="24">
        <v>792160.44355049077</v>
      </c>
      <c r="D35" s="24">
        <v>3547720.1797801284</v>
      </c>
      <c r="E35" s="24">
        <v>3169453.2188448291</v>
      </c>
      <c r="F35" s="24">
        <f t="shared" si="8"/>
        <v>9082675.3323689476</v>
      </c>
      <c r="G35" s="112"/>
      <c r="H35" s="24">
        <v>176919774.58000001</v>
      </c>
      <c r="I35" s="24">
        <v>172578902.77000001</v>
      </c>
      <c r="J35" s="24">
        <v>162809537.00999999</v>
      </c>
      <c r="K35" s="24">
        <v>179440735.15241432</v>
      </c>
      <c r="L35" s="24">
        <f t="shared" si="9"/>
        <v>691748949.51241434</v>
      </c>
      <c r="N35" s="28">
        <f t="shared" si="12"/>
        <v>7.5221844165591E-3</v>
      </c>
      <c r="O35" s="28">
        <f t="shared" si="10"/>
        <v>6.1744058465733383E-3</v>
      </c>
      <c r="P35" s="28">
        <f t="shared" si="10"/>
        <v>4.8740730485230636E-2</v>
      </c>
      <c r="Q35" s="28">
        <f t="shared" si="10"/>
        <v>3.5650774014566927E-2</v>
      </c>
      <c r="R35" s="28">
        <f t="shared" si="10"/>
        <v>2.4183704552255301E-2</v>
      </c>
      <c r="T35" s="31">
        <f t="shared" si="13"/>
        <v>22</v>
      </c>
      <c r="U35" s="31">
        <f t="shared" si="13"/>
        <v>6</v>
      </c>
      <c r="V35" s="31">
        <f t="shared" si="13"/>
        <v>-4</v>
      </c>
      <c r="W35" s="31">
        <f t="shared" si="13"/>
        <v>8</v>
      </c>
    </row>
    <row r="36" spans="1:23">
      <c r="A36" s="11" t="s">
        <v>209</v>
      </c>
      <c r="B36" s="24">
        <v>542462.0014212993</v>
      </c>
      <c r="C36" s="24">
        <v>1120489.3505491146</v>
      </c>
      <c r="D36" s="24">
        <v>2232783.1270865742</v>
      </c>
      <c r="E36" s="24">
        <v>2370764.6325285984</v>
      </c>
      <c r="F36" s="24">
        <f t="shared" si="8"/>
        <v>6266499.1115855863</v>
      </c>
      <c r="H36" s="24">
        <v>117115350.62</v>
      </c>
      <c r="I36" s="24">
        <v>113061486.53</v>
      </c>
      <c r="J36" s="24">
        <v>111125713.58999999</v>
      </c>
      <c r="K36" s="24">
        <v>129157953.19614108</v>
      </c>
      <c r="L36" s="24">
        <f t="shared" si="9"/>
        <v>470460503.93614107</v>
      </c>
      <c r="N36" s="28">
        <f t="shared" si="12"/>
        <v>1.7660632336029809E-3</v>
      </c>
      <c r="O36" s="28">
        <f t="shared" si="10"/>
        <v>1.9707227777860273E-2</v>
      </c>
      <c r="P36" s="28">
        <f t="shared" si="10"/>
        <v>5.3750979530461603E-2</v>
      </c>
      <c r="Q36" s="28">
        <f t="shared" si="10"/>
        <v>3.2664249860579961E-2</v>
      </c>
      <c r="R36" s="28">
        <f t="shared" si="10"/>
        <v>2.6839501059686213E-2</v>
      </c>
      <c r="T36" s="31">
        <f t="shared" si="13"/>
        <v>0</v>
      </c>
      <c r="U36" s="31">
        <f t="shared" si="13"/>
        <v>-1</v>
      </c>
      <c r="V36" s="31">
        <f t="shared" si="13"/>
        <v>4</v>
      </c>
      <c r="W36" s="31">
        <f t="shared" si="13"/>
        <v>5</v>
      </c>
    </row>
    <row r="37" spans="1:23" s="31" customFormat="1">
      <c r="A37" s="11" t="s">
        <v>0</v>
      </c>
      <c r="B37" s="29">
        <f>SUM(B28:B36)</f>
        <v>19476347.145369764</v>
      </c>
      <c r="C37" s="29">
        <f t="shared" ref="C37:F37" si="14">SUM(C28:C36)</f>
        <v>12911159.766149921</v>
      </c>
      <c r="D37" s="29">
        <f t="shared" si="14"/>
        <v>31478433.584453121</v>
      </c>
      <c r="E37" s="29">
        <f t="shared" si="14"/>
        <v>5641715.4650175478</v>
      </c>
      <c r="F37" s="29">
        <f t="shared" si="14"/>
        <v>69507655.960990354</v>
      </c>
      <c r="G37" s="112"/>
      <c r="H37" s="29">
        <f>SUM(H28:H36)</f>
        <v>2098035689.7399998</v>
      </c>
      <c r="I37" s="29">
        <f t="shared" ref="I37:L37" si="15">SUM(I28:I36)</f>
        <v>2047617949.0999999</v>
      </c>
      <c r="J37" s="29">
        <f t="shared" si="15"/>
        <v>2034417027.9499998</v>
      </c>
      <c r="K37" s="29">
        <f t="shared" si="15"/>
        <v>2257368482.145545</v>
      </c>
      <c r="L37" s="29">
        <f t="shared" si="15"/>
        <v>8437439148.9355459</v>
      </c>
      <c r="N37" s="11"/>
      <c r="O37" s="11"/>
      <c r="P37" s="11"/>
      <c r="Q37" s="11"/>
      <c r="R37" s="11"/>
    </row>
    <row r="38" spans="1:23">
      <c r="A38" s="147" t="s">
        <v>202</v>
      </c>
      <c r="B38" s="24"/>
      <c r="C38" s="24"/>
      <c r="D38" s="24"/>
      <c r="E38" s="24"/>
      <c r="F38" s="24"/>
      <c r="H38" s="24"/>
      <c r="I38" s="24"/>
      <c r="J38" s="24"/>
      <c r="K38" s="24"/>
      <c r="L38" s="24"/>
    </row>
    <row r="39" spans="1:23">
      <c r="A39" s="101" t="s">
        <v>123</v>
      </c>
      <c r="B39" s="24">
        <v>-1502830.8713437393</v>
      </c>
      <c r="C39" s="24">
        <v>1735254.7608954161</v>
      </c>
      <c r="D39" s="24">
        <v>-4665677.6825344842</v>
      </c>
      <c r="E39" s="24">
        <v>-15692649.731740732</v>
      </c>
      <c r="F39" s="24">
        <f t="shared" ref="F39:F47" si="16">SUM(B39:E39)</f>
        <v>-20125903.524723537</v>
      </c>
      <c r="H39" s="24"/>
      <c r="I39" s="24"/>
      <c r="J39" s="24"/>
      <c r="K39" s="24"/>
      <c r="L39" s="24"/>
      <c r="N39" s="28"/>
      <c r="O39" s="28"/>
      <c r="P39" s="28"/>
      <c r="Q39" s="28"/>
      <c r="R39" s="28"/>
    </row>
    <row r="40" spans="1:23">
      <c r="A40" s="101" t="s">
        <v>125</v>
      </c>
      <c r="B40" s="24">
        <v>2591698.5446007401</v>
      </c>
      <c r="C40" s="24">
        <v>2619631.5517459549</v>
      </c>
      <c r="D40" s="24">
        <v>6529728.6319608074</v>
      </c>
      <c r="E40" s="24">
        <v>-320543.40866409056</v>
      </c>
      <c r="F40" s="24">
        <f t="shared" si="16"/>
        <v>11420515.319643412</v>
      </c>
      <c r="H40" s="24"/>
      <c r="I40" s="24"/>
      <c r="J40" s="24"/>
      <c r="K40" s="24"/>
      <c r="L40" s="24"/>
      <c r="N40" s="28"/>
      <c r="O40" s="28"/>
      <c r="P40" s="28"/>
      <c r="Q40" s="28"/>
      <c r="R40" s="28"/>
    </row>
    <row r="41" spans="1:23">
      <c r="A41" s="11" t="s">
        <v>203</v>
      </c>
      <c r="B41" s="24">
        <v>-3776779.9659433775</v>
      </c>
      <c r="C41" s="24">
        <v>-1995983.2679579845</v>
      </c>
      <c r="D41" s="24">
        <v>7677644.0573920384</v>
      </c>
      <c r="E41" s="24">
        <v>4050914.8773941072</v>
      </c>
      <c r="F41" s="24">
        <f t="shared" si="16"/>
        <v>5955795.7008847836</v>
      </c>
      <c r="G41" s="112"/>
      <c r="H41" s="24"/>
      <c r="I41" s="24"/>
      <c r="J41" s="24"/>
      <c r="K41" s="24"/>
      <c r="L41" s="24"/>
      <c r="N41" s="28"/>
      <c r="O41" s="28"/>
      <c r="P41" s="28"/>
      <c r="Q41" s="28"/>
      <c r="R41" s="28"/>
    </row>
    <row r="42" spans="1:23">
      <c r="A42" s="11" t="s">
        <v>204</v>
      </c>
      <c r="B42" s="24">
        <v>-55309.745261531847</v>
      </c>
      <c r="C42" s="24">
        <v>87792.22366575645</v>
      </c>
      <c r="D42" s="24">
        <v>139368.18637037376</v>
      </c>
      <c r="E42" s="24">
        <v>-39543.426423556572</v>
      </c>
      <c r="F42" s="24">
        <f t="shared" si="16"/>
        <v>132307.2383510418</v>
      </c>
      <c r="H42" s="24"/>
      <c r="I42" s="24"/>
      <c r="J42" s="24"/>
      <c r="K42" s="24"/>
      <c r="L42" s="24"/>
      <c r="N42" s="28"/>
      <c r="O42" s="28"/>
      <c r="P42" s="28"/>
      <c r="Q42" s="28"/>
      <c r="R42" s="28"/>
    </row>
    <row r="43" spans="1:23">
      <c r="A43" s="11" t="s">
        <v>205</v>
      </c>
      <c r="B43" s="24">
        <v>472.90247143391389</v>
      </c>
      <c r="C43" s="24">
        <v>-19131.089538634445</v>
      </c>
      <c r="D43" s="24">
        <v>-12069.286407718444</v>
      </c>
      <c r="E43" s="24">
        <v>-4145.3319678142252</v>
      </c>
      <c r="F43" s="24">
        <f t="shared" si="16"/>
        <v>-34872.805442733195</v>
      </c>
      <c r="H43" s="24"/>
      <c r="I43" s="24"/>
      <c r="J43" s="24"/>
      <c r="K43" s="24"/>
      <c r="L43" s="24"/>
      <c r="N43" s="28"/>
      <c r="O43" s="28"/>
      <c r="P43" s="28"/>
      <c r="Q43" s="28"/>
      <c r="R43" s="28"/>
    </row>
    <row r="44" spans="1:23">
      <c r="A44" s="11" t="s">
        <v>206</v>
      </c>
      <c r="B44" s="24">
        <v>-3189.5794267643068</v>
      </c>
      <c r="C44" s="24">
        <v>17231.684491680149</v>
      </c>
      <c r="D44" s="24">
        <v>320291.87942022877</v>
      </c>
      <c r="E44" s="24">
        <v>67883.206480547291</v>
      </c>
      <c r="F44" s="24">
        <f t="shared" si="16"/>
        <v>402217.19096569193</v>
      </c>
      <c r="H44" s="24"/>
      <c r="I44" s="24"/>
      <c r="J44" s="24"/>
      <c r="K44" s="24"/>
      <c r="L44" s="24"/>
      <c r="N44" s="28"/>
      <c r="O44" s="28"/>
      <c r="P44" s="28"/>
      <c r="Q44" s="28"/>
      <c r="R44" s="28"/>
    </row>
    <row r="45" spans="1:23">
      <c r="A45" s="11" t="s">
        <v>207</v>
      </c>
      <c r="B45" s="24">
        <v>2923698.8981251926</v>
      </c>
      <c r="C45" s="24">
        <v>-138395.81430919791</v>
      </c>
      <c r="D45" s="24">
        <v>166386.46445223459</v>
      </c>
      <c r="E45" s="24">
        <v>0</v>
      </c>
      <c r="F45" s="24">
        <f t="shared" si="16"/>
        <v>2951689.5482682292</v>
      </c>
      <c r="H45" s="24"/>
      <c r="I45" s="24"/>
      <c r="J45" s="24"/>
      <c r="K45" s="24"/>
      <c r="L45" s="24"/>
      <c r="N45" s="28"/>
      <c r="O45" s="28"/>
      <c r="P45" s="28"/>
      <c r="Q45" s="28"/>
      <c r="R45" s="28"/>
    </row>
    <row r="46" spans="1:23">
      <c r="A46" s="11" t="s">
        <v>208</v>
      </c>
      <c r="B46" s="24">
        <v>-242518.31886667386</v>
      </c>
      <c r="C46" s="24">
        <v>273411.74270780897</v>
      </c>
      <c r="D46" s="24">
        <v>4387735.5840494642</v>
      </c>
      <c r="E46" s="24">
        <v>3227747.8790816492</v>
      </c>
      <c r="F46" s="24">
        <f t="shared" si="16"/>
        <v>7646376.8869722486</v>
      </c>
      <c r="H46" s="24"/>
      <c r="I46" s="24"/>
      <c r="J46" s="24"/>
      <c r="K46" s="24"/>
      <c r="L46" s="24"/>
      <c r="N46" s="28"/>
      <c r="O46" s="28"/>
      <c r="P46" s="28"/>
      <c r="Q46" s="28"/>
      <c r="R46" s="28"/>
    </row>
    <row r="47" spans="1:23">
      <c r="A47" s="11" t="s">
        <v>209</v>
      </c>
      <c r="B47" s="24">
        <v>-335628.8866007952</v>
      </c>
      <c r="C47" s="24">
        <v>1107639.1174010765</v>
      </c>
      <c r="D47" s="24">
        <v>3740332.8293974539</v>
      </c>
      <c r="E47" s="24">
        <v>1848083.0221512462</v>
      </c>
      <c r="F47" s="24">
        <f t="shared" si="16"/>
        <v>6360426.0823489819</v>
      </c>
      <c r="H47" s="24"/>
      <c r="I47" s="24"/>
      <c r="J47" s="24"/>
      <c r="K47" s="24"/>
      <c r="L47" s="24"/>
      <c r="N47" s="28"/>
      <c r="O47" s="28"/>
      <c r="P47" s="28"/>
      <c r="Q47" s="28"/>
      <c r="R47" s="28"/>
    </row>
    <row r="48" spans="1:23">
      <c r="A48" s="11" t="s">
        <v>0</v>
      </c>
      <c r="B48" s="29">
        <f>SUM(B39:B47)</f>
        <v>-400387.0222455156</v>
      </c>
      <c r="C48" s="29">
        <f t="shared" ref="C48:F48" si="17">SUM(C39:C47)</f>
        <v>3687450.9091018764</v>
      </c>
      <c r="D48" s="29">
        <f t="shared" si="17"/>
        <v>18283740.664100401</v>
      </c>
      <c r="E48" s="29">
        <f t="shared" si="17"/>
        <v>-6862252.913688641</v>
      </c>
      <c r="F48" s="29">
        <f t="shared" si="17"/>
        <v>14708551.637268119</v>
      </c>
      <c r="H48" s="24"/>
      <c r="I48" s="24"/>
      <c r="J48" s="24"/>
      <c r="K48" s="24"/>
      <c r="L48" s="24"/>
      <c r="N48" s="28"/>
    </row>
    <row r="49" spans="1:13">
      <c r="B49" s="24"/>
      <c r="C49" s="24"/>
      <c r="D49" s="24"/>
      <c r="E49" s="24"/>
      <c r="F49" s="24"/>
      <c r="H49" s="24"/>
      <c r="I49" s="24"/>
      <c r="J49" s="24"/>
      <c r="K49" s="24"/>
      <c r="L49" s="24"/>
    </row>
    <row r="50" spans="1:13">
      <c r="A50" s="11" t="s">
        <v>210</v>
      </c>
      <c r="B50" s="112">
        <f>SUM(B10,B18)-SUM(B28,B39)</f>
        <v>0</v>
      </c>
      <c r="C50" s="112">
        <f t="shared" ref="C50:E50" si="18">SUM(C10,C18)-SUM(C28,C39)</f>
        <v>0</v>
      </c>
      <c r="D50" s="112">
        <f t="shared" si="18"/>
        <v>0</v>
      </c>
      <c r="E50" s="112">
        <f t="shared" si="18"/>
        <v>0</v>
      </c>
      <c r="F50" s="24">
        <f>SUM(B50:E50)</f>
        <v>0</v>
      </c>
      <c r="H50" s="112">
        <f>H10-H28</f>
        <v>0</v>
      </c>
      <c r="I50" s="112">
        <f t="shared" ref="I50:L50" si="19">I10-I28</f>
        <v>0</v>
      </c>
      <c r="J50" s="112">
        <f t="shared" si="19"/>
        <v>0</v>
      </c>
      <c r="K50" s="112">
        <f t="shared" si="19"/>
        <v>0</v>
      </c>
      <c r="L50" s="112">
        <f t="shared" si="19"/>
        <v>0</v>
      </c>
      <c r="M50" s="112"/>
    </row>
    <row r="51" spans="1:13">
      <c r="A51" s="11" t="s">
        <v>211</v>
      </c>
      <c r="B51" s="112">
        <f>SUM(B11:B15,B19:B23)-SUM(B29:B36,B40:B47)</f>
        <v>62336.041854858398</v>
      </c>
      <c r="C51" s="112">
        <f t="shared" ref="C51:E51" si="20">SUM(C11:C15,C19:C23)-SUM(C29:C36,C40:C47)</f>
        <v>-33175.102349776775</v>
      </c>
      <c r="D51" s="112">
        <f t="shared" si="20"/>
        <v>122266.94329734892</v>
      </c>
      <c r="E51" s="112">
        <f t="shared" si="20"/>
        <v>10921.80093113333</v>
      </c>
      <c r="F51" s="24">
        <f>SUM(B51:E51)</f>
        <v>162349.68373356387</v>
      </c>
      <c r="H51" s="112">
        <f>SUM(H11:H15)-SUM(H29:H36)</f>
        <v>0</v>
      </c>
      <c r="I51" s="112">
        <f t="shared" ref="I51:L51" si="21">SUM(I11:I15)-SUM(I29:I36)</f>
        <v>0</v>
      </c>
      <c r="J51" s="112">
        <f t="shared" si="21"/>
        <v>0</v>
      </c>
      <c r="K51" s="112">
        <f t="shared" si="21"/>
        <v>0</v>
      </c>
      <c r="L51" s="112">
        <f t="shared" si="21"/>
        <v>0</v>
      </c>
    </row>
    <row r="52" spans="1:13" ht="12" thickBot="1">
      <c r="A52" s="31" t="s">
        <v>212</v>
      </c>
      <c r="B52" s="34">
        <f>SUM(B16,B24)-SUM(B48,B37)</f>
        <v>62336.041854858398</v>
      </c>
      <c r="C52" s="34">
        <f t="shared" ref="C52:L52" si="22">SUM(C16,C24)-SUM(C48,C37)</f>
        <v>-33175.102349776775</v>
      </c>
      <c r="D52" s="34">
        <f t="shared" si="22"/>
        <v>122266.94329735637</v>
      </c>
      <c r="E52" s="34">
        <f t="shared" si="22"/>
        <v>10921.800931131467</v>
      </c>
      <c r="F52" s="34">
        <f t="shared" si="22"/>
        <v>162349.6837335825</v>
      </c>
      <c r="G52" s="34"/>
      <c r="H52" s="34">
        <f>SUM(H16,H24)-SUM(H48,H37)</f>
        <v>0</v>
      </c>
      <c r="I52" s="34">
        <f t="shared" si="22"/>
        <v>0</v>
      </c>
      <c r="J52" s="34">
        <f t="shared" si="22"/>
        <v>0</v>
      </c>
      <c r="K52" s="34">
        <f t="shared" si="22"/>
        <v>0</v>
      </c>
      <c r="L52" s="34">
        <f t="shared" si="22"/>
        <v>0</v>
      </c>
    </row>
    <row r="53" spans="1:13" ht="12" thickTop="1"/>
    <row r="54" spans="1:13">
      <c r="A54" s="11" t="s">
        <v>334</v>
      </c>
      <c r="H54" s="112"/>
      <c r="I54" s="112"/>
      <c r="J54" s="112"/>
      <c r="K54" s="112"/>
      <c r="L54" s="24"/>
    </row>
    <row r="55" spans="1:13">
      <c r="A55" s="11" t="s">
        <v>335</v>
      </c>
      <c r="K55" s="112"/>
    </row>
    <row r="56" spans="1:13">
      <c r="K56" s="112"/>
    </row>
    <row r="57" spans="1:13">
      <c r="K57" s="112"/>
    </row>
    <row r="58" spans="1:13">
      <c r="K58" s="112"/>
    </row>
  </sheetData>
  <mergeCells count="8">
    <mergeCell ref="B6:F6"/>
    <mergeCell ref="H6:L6"/>
    <mergeCell ref="N6:R6"/>
    <mergeCell ref="T6:W6"/>
    <mergeCell ref="A1:W1"/>
    <mergeCell ref="A2:W2"/>
    <mergeCell ref="A3:W3"/>
    <mergeCell ref="A4:W4"/>
  </mergeCells>
  <pageMargins left="0.7" right="0.7" top="0.75" bottom="0.75" header="0.3" footer="0.3"/>
  <pageSetup scale="54" orientation="landscape" horizontalDpi="1200" verticalDpi="1200" r:id="rId1"/>
  <headerFooter>
    <oddFooter>&amp;R&amp;F
&amp;A</oddFoot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26"/>
  <sheetViews>
    <sheetView workbookViewId="0">
      <selection activeCell="B20" sqref="B20"/>
    </sheetView>
  </sheetViews>
  <sheetFormatPr defaultRowHeight="15"/>
  <cols>
    <col min="1" max="1" width="36.140625" style="108" bestFit="1" customWidth="1"/>
    <col min="2" max="2" width="10.42578125" style="36" bestFit="1" customWidth="1"/>
    <col min="3" max="3" width="10.42578125" style="108" bestFit="1" customWidth="1"/>
    <col min="4" max="4" width="10.7109375" style="108" bestFit="1" customWidth="1"/>
    <col min="5" max="5" width="10.42578125" style="108" bestFit="1" customWidth="1"/>
    <col min="6" max="6" width="10.7109375" style="36" bestFit="1" customWidth="1"/>
    <col min="7" max="7" width="1.140625" style="108" customWidth="1"/>
    <col min="8" max="10" width="11.5703125" style="108" bestFit="1" customWidth="1"/>
    <col min="11" max="12" width="12.85546875" style="108" bestFit="1" customWidth="1"/>
    <col min="13" max="13" width="1.140625" style="108" customWidth="1"/>
    <col min="14" max="17" width="7.28515625" style="108" customWidth="1"/>
    <col min="18" max="18" width="4.85546875" style="108" bestFit="1" customWidth="1"/>
    <col min="19" max="19" width="0.85546875" style="108" customWidth="1"/>
    <col min="20" max="16384" width="9.140625" style="108"/>
  </cols>
  <sheetData>
    <row r="1" spans="1:23">
      <c r="A1" s="169" t="str">
        <f>'BDJ-8 E&amp;G Low Income Analysis'!A1:P1</f>
        <v>Puget Sound Energy</v>
      </c>
      <c r="B1" s="156"/>
      <c r="C1" s="156"/>
      <c r="D1" s="156"/>
      <c r="E1" s="156"/>
      <c r="F1" s="156"/>
      <c r="G1" s="156"/>
      <c r="H1" s="156"/>
      <c r="I1" s="156"/>
      <c r="J1" s="156"/>
      <c r="K1" s="156"/>
      <c r="L1" s="156"/>
      <c r="M1" s="156"/>
      <c r="N1" s="156"/>
      <c r="O1" s="156"/>
      <c r="P1" s="156"/>
      <c r="Q1" s="156"/>
      <c r="R1" s="156"/>
      <c r="S1" s="156"/>
      <c r="T1" s="156"/>
      <c r="U1" s="156"/>
      <c r="V1" s="156"/>
      <c r="W1" s="156"/>
    </row>
    <row r="2" spans="1:23">
      <c r="A2" s="169" t="str">
        <f>'BDJ-8 E&amp;G Low Income Analysis'!A2:P2</f>
        <v>2022 GRC Electric and Gas Decoupling Study (2018 - 2021)</v>
      </c>
      <c r="B2" s="156"/>
      <c r="C2" s="156"/>
      <c r="D2" s="156"/>
      <c r="E2" s="156"/>
      <c r="F2" s="156"/>
      <c r="G2" s="156"/>
      <c r="H2" s="156"/>
      <c r="I2" s="156"/>
      <c r="J2" s="156"/>
      <c r="K2" s="156"/>
      <c r="L2" s="156"/>
      <c r="M2" s="156"/>
      <c r="N2" s="156"/>
      <c r="O2" s="156"/>
      <c r="P2" s="156"/>
      <c r="Q2" s="156"/>
      <c r="R2" s="156"/>
      <c r="S2" s="156"/>
      <c r="T2" s="156"/>
      <c r="U2" s="156"/>
      <c r="V2" s="156"/>
      <c r="W2" s="156"/>
    </row>
    <row r="3" spans="1:23">
      <c r="A3" s="169" t="str">
        <f>'BDJ-8 E&amp;G Low Income Analysis'!A3:P3</f>
        <v>Exhibit BDJ-8</v>
      </c>
      <c r="B3" s="156"/>
      <c r="C3" s="156"/>
      <c r="D3" s="156"/>
      <c r="E3" s="156"/>
      <c r="F3" s="156"/>
      <c r="G3" s="156"/>
      <c r="H3" s="156"/>
      <c r="I3" s="156"/>
      <c r="J3" s="156"/>
      <c r="K3" s="156"/>
      <c r="L3" s="156"/>
      <c r="M3" s="156"/>
      <c r="N3" s="156"/>
      <c r="O3" s="156"/>
      <c r="P3" s="156"/>
      <c r="Q3" s="156"/>
      <c r="R3" s="156"/>
      <c r="S3" s="156"/>
      <c r="T3" s="156"/>
      <c r="U3" s="156"/>
      <c r="V3" s="156"/>
      <c r="W3" s="156"/>
    </row>
    <row r="4" spans="1:23" ht="15" customHeight="1">
      <c r="A4" s="169" t="s">
        <v>338</v>
      </c>
      <c r="B4" s="156"/>
      <c r="C4" s="156"/>
      <c r="D4" s="156"/>
      <c r="E4" s="156"/>
      <c r="F4" s="156"/>
      <c r="G4" s="156"/>
      <c r="H4" s="156"/>
      <c r="I4" s="156"/>
      <c r="J4" s="156"/>
      <c r="K4" s="156"/>
      <c r="L4" s="156"/>
      <c r="M4" s="156"/>
      <c r="N4" s="156"/>
      <c r="O4" s="156"/>
      <c r="P4" s="156"/>
      <c r="Q4" s="156"/>
      <c r="R4" s="156"/>
      <c r="S4" s="156"/>
      <c r="T4" s="156"/>
      <c r="U4" s="156"/>
      <c r="V4" s="156"/>
      <c r="W4" s="156"/>
    </row>
    <row r="5" spans="1:23" ht="15.75" thickBot="1">
      <c r="A5" s="31"/>
      <c r="B5" s="32"/>
      <c r="C5" s="32"/>
      <c r="D5" s="32"/>
      <c r="E5" s="32"/>
      <c r="F5" s="32"/>
    </row>
    <row r="6" spans="1:23" ht="15.75" thickBot="1">
      <c r="B6" s="185" t="s">
        <v>213</v>
      </c>
      <c r="C6" s="186"/>
      <c r="D6" s="186"/>
      <c r="E6" s="186"/>
      <c r="F6" s="187"/>
      <c r="H6" s="185" t="s">
        <v>193</v>
      </c>
      <c r="I6" s="186"/>
      <c r="J6" s="186"/>
      <c r="K6" s="186"/>
      <c r="L6" s="187"/>
      <c r="N6" s="185" t="s">
        <v>194</v>
      </c>
      <c r="O6" s="186"/>
      <c r="P6" s="186"/>
      <c r="Q6" s="186"/>
      <c r="R6" s="187"/>
      <c r="T6" s="185" t="s">
        <v>195</v>
      </c>
      <c r="U6" s="186"/>
      <c r="V6" s="186"/>
      <c r="W6" s="187"/>
    </row>
    <row r="7" spans="1:23" s="149" customFormat="1">
      <c r="A7" s="95"/>
      <c r="B7" s="33">
        <v>2018</v>
      </c>
      <c r="C7" s="33">
        <v>2019</v>
      </c>
      <c r="D7" s="33">
        <v>2020</v>
      </c>
      <c r="E7" s="33">
        <v>2021</v>
      </c>
      <c r="F7" s="61" t="s">
        <v>0</v>
      </c>
      <c r="H7" s="33">
        <v>2018</v>
      </c>
      <c r="I7" s="33">
        <v>2019</v>
      </c>
      <c r="J7" s="33">
        <v>2020</v>
      </c>
      <c r="K7" s="33">
        <v>2021</v>
      </c>
      <c r="L7" s="61" t="s">
        <v>0</v>
      </c>
      <c r="N7" s="33">
        <v>2018</v>
      </c>
      <c r="O7" s="33">
        <v>2019</v>
      </c>
      <c r="P7" s="33">
        <v>2020</v>
      </c>
      <c r="Q7" s="33">
        <v>2021</v>
      </c>
      <c r="R7" s="61" t="s">
        <v>0</v>
      </c>
      <c r="T7" s="33">
        <v>2018</v>
      </c>
      <c r="U7" s="33">
        <v>2019</v>
      </c>
      <c r="V7" s="33">
        <v>2020</v>
      </c>
      <c r="W7" s="33">
        <v>2021</v>
      </c>
    </row>
    <row r="8" spans="1:23">
      <c r="A8" s="147" t="s">
        <v>200</v>
      </c>
      <c r="B8" s="25"/>
      <c r="C8" s="25"/>
      <c r="D8" s="25"/>
      <c r="E8" s="25"/>
      <c r="F8" s="25"/>
      <c r="H8" s="25"/>
      <c r="I8" s="25"/>
      <c r="J8" s="25"/>
      <c r="K8" s="25"/>
      <c r="L8" s="25"/>
    </row>
    <row r="9" spans="1:23">
      <c r="A9" s="101" t="s">
        <v>149</v>
      </c>
      <c r="B9" s="24">
        <v>9092945.8965867087</v>
      </c>
      <c r="C9" s="24">
        <v>5164771.9393496169</v>
      </c>
      <c r="D9" s="24">
        <v>13687043.678385966</v>
      </c>
      <c r="E9" s="24">
        <v>4987460.9891407397</v>
      </c>
      <c r="F9" s="24">
        <f>SUM(B9:E9)</f>
        <v>32932222.50346303</v>
      </c>
      <c r="H9" s="24">
        <v>599055549</v>
      </c>
      <c r="I9" s="24">
        <v>613570613</v>
      </c>
      <c r="J9" s="24">
        <v>662854829</v>
      </c>
      <c r="K9" s="24">
        <v>791821664.37555814</v>
      </c>
      <c r="L9" s="24">
        <f>SUM(H9:K9)</f>
        <v>2667302655.3755579</v>
      </c>
      <c r="N9" s="28">
        <f>B9/H9</f>
        <v>1.5178802553061249E-2</v>
      </c>
      <c r="O9" s="28">
        <f t="shared" ref="O9:R12" si="0">C9/I9</f>
        <v>8.4175673181231987E-3</v>
      </c>
      <c r="P9" s="28">
        <f t="shared" si="0"/>
        <v>2.0648629352274003E-2</v>
      </c>
      <c r="Q9" s="28">
        <f t="shared" si="0"/>
        <v>6.2987175187659492E-3</v>
      </c>
      <c r="R9" s="28">
        <f>F9/L9</f>
        <v>1.2346638817718325E-2</v>
      </c>
      <c r="T9" s="31">
        <v>11154</v>
      </c>
      <c r="U9" s="31">
        <v>9389</v>
      </c>
      <c r="V9" s="31">
        <v>8821</v>
      </c>
      <c r="W9" s="31">
        <v>6240</v>
      </c>
    </row>
    <row r="10" spans="1:23">
      <c r="A10" s="101" t="s">
        <v>150</v>
      </c>
      <c r="B10" s="24">
        <v>-2343129.7401048532</v>
      </c>
      <c r="C10" s="24">
        <v>-1517327.4568294222</v>
      </c>
      <c r="D10" s="24">
        <v>7705544.6526282169</v>
      </c>
      <c r="E10" s="24">
        <v>3507003.8744233446</v>
      </c>
      <c r="F10" s="24">
        <f t="shared" ref="F10:F11" si="1">SUM(B10:E10)</f>
        <v>7352091.3301172862</v>
      </c>
      <c r="H10" s="24">
        <v>196692350</v>
      </c>
      <c r="I10" s="24">
        <v>194721763</v>
      </c>
      <c r="J10" s="24">
        <v>207288732</v>
      </c>
      <c r="K10" s="24">
        <v>250302255.40747085</v>
      </c>
      <c r="L10" s="24">
        <f t="shared" ref="L10:L11" si="2">SUM(H10:K10)</f>
        <v>849005100.40747082</v>
      </c>
      <c r="N10" s="28">
        <f t="shared" ref="N10:N12" si="3">B10/H10</f>
        <v>-1.1912663304418565E-2</v>
      </c>
      <c r="O10" s="28">
        <f t="shared" si="0"/>
        <v>-7.7922849169634019E-3</v>
      </c>
      <c r="P10" s="28">
        <f t="shared" si="0"/>
        <v>3.7173002981311196E-2</v>
      </c>
      <c r="Q10" s="28">
        <f t="shared" si="0"/>
        <v>1.4011075803988421E-2</v>
      </c>
      <c r="R10" s="28">
        <f t="shared" si="0"/>
        <v>8.6596550793260601E-3</v>
      </c>
      <c r="T10" s="31">
        <v>401</v>
      </c>
      <c r="U10" s="31">
        <v>337</v>
      </c>
      <c r="V10" s="31">
        <v>139</v>
      </c>
      <c r="W10" s="31">
        <v>56</v>
      </c>
    </row>
    <row r="11" spans="1:23">
      <c r="A11" s="11" t="s">
        <v>151</v>
      </c>
      <c r="B11" s="24">
        <v>-343219.63342872343</v>
      </c>
      <c r="C11" s="24">
        <v>-1195825.6868479571</v>
      </c>
      <c r="D11" s="24">
        <v>-1633796.057137287</v>
      </c>
      <c r="E11" s="24">
        <v>-2290829.546926002</v>
      </c>
      <c r="F11" s="24">
        <f t="shared" si="1"/>
        <v>-5463670.9243399696</v>
      </c>
      <c r="H11" s="24">
        <v>50648009</v>
      </c>
      <c r="I11" s="24">
        <v>48956504</v>
      </c>
      <c r="J11" s="24">
        <v>51425900</v>
      </c>
      <c r="K11" s="24">
        <v>54132818.280945256</v>
      </c>
      <c r="L11" s="24">
        <f t="shared" si="2"/>
        <v>205163231.28094524</v>
      </c>
      <c r="N11" s="28">
        <f t="shared" si="3"/>
        <v>-6.7765671386751537E-3</v>
      </c>
      <c r="O11" s="28">
        <f t="shared" si="0"/>
        <v>-2.4426288422227965E-2</v>
      </c>
      <c r="P11" s="28">
        <f t="shared" si="0"/>
        <v>-3.176990693672424E-2</v>
      </c>
      <c r="Q11" s="28">
        <f t="shared" si="0"/>
        <v>-4.2318682449466585E-2</v>
      </c>
      <c r="R11" s="28">
        <f t="shared" si="0"/>
        <v>-2.663084847234717E-2</v>
      </c>
      <c r="T11" s="31">
        <v>-42</v>
      </c>
      <c r="U11" s="31">
        <v>-52</v>
      </c>
      <c r="V11" s="31">
        <v>-99</v>
      </c>
      <c r="W11" s="31">
        <v>-58</v>
      </c>
    </row>
    <row r="12" spans="1:23" ht="15.75" thickBot="1">
      <c r="A12" s="11" t="s">
        <v>0</v>
      </c>
      <c r="B12" s="34">
        <f>SUM(B9:B11)</f>
        <v>6406596.523053132</v>
      </c>
      <c r="C12" s="34">
        <f>SUM(C9:C11)</f>
        <v>2451618.7956722379</v>
      </c>
      <c r="D12" s="34">
        <f>SUM(D9:D11)</f>
        <v>19758792.273876894</v>
      </c>
      <c r="E12" s="34">
        <f>SUM(E9:E11)</f>
        <v>6203635.3166380832</v>
      </c>
      <c r="F12" s="34">
        <f t="shared" ref="F12" si="4">SUM(F9:F11)</f>
        <v>34820642.909240343</v>
      </c>
      <c r="H12" s="34">
        <f>SUM(H9:H11)</f>
        <v>846395908</v>
      </c>
      <c r="I12" s="34">
        <f>SUM(I9:I11)</f>
        <v>857248880</v>
      </c>
      <c r="J12" s="34">
        <f>SUM(J9:J11)</f>
        <v>921569461</v>
      </c>
      <c r="K12" s="34">
        <f>SUM(K9:K11)</f>
        <v>1096256738.0639741</v>
      </c>
      <c r="L12" s="34">
        <f t="shared" ref="L12" si="5">SUM(L9:L11)</f>
        <v>3721470987.0639739</v>
      </c>
      <c r="N12" s="35">
        <f t="shared" si="3"/>
        <v>7.5692668909419303E-3</v>
      </c>
      <c r="O12" s="35">
        <f t="shared" si="0"/>
        <v>2.8598681816559947E-3</v>
      </c>
      <c r="P12" s="35">
        <f t="shared" si="0"/>
        <v>2.1440372223745913E-2</v>
      </c>
      <c r="Q12" s="35">
        <f t="shared" si="0"/>
        <v>5.6589255976605534E-3</v>
      </c>
      <c r="R12" s="35">
        <f t="shared" si="0"/>
        <v>9.3566879952251946E-3</v>
      </c>
    </row>
    <row r="13" spans="1:23" ht="15.75" thickTop="1">
      <c r="A13" s="11"/>
      <c r="B13" s="24"/>
      <c r="C13" s="24"/>
      <c r="D13" s="24"/>
      <c r="E13" s="24"/>
      <c r="F13" s="24"/>
      <c r="H13" s="24"/>
      <c r="I13" s="24"/>
      <c r="J13" s="24"/>
      <c r="K13" s="24"/>
      <c r="L13" s="24"/>
      <c r="N13" s="24"/>
      <c r="O13" s="24"/>
      <c r="P13" s="24"/>
      <c r="Q13" s="24"/>
      <c r="R13" s="24"/>
    </row>
    <row r="14" spans="1:23">
      <c r="A14" s="147" t="s">
        <v>364</v>
      </c>
      <c r="B14" s="148"/>
      <c r="C14" s="148"/>
      <c r="D14" s="148"/>
      <c r="E14" s="148"/>
      <c r="F14" s="30"/>
      <c r="H14" s="148"/>
      <c r="I14" s="148"/>
      <c r="J14" s="148"/>
      <c r="K14" s="148"/>
      <c r="L14" s="30"/>
      <c r="N14" s="148"/>
      <c r="O14" s="148"/>
      <c r="P14" s="148"/>
      <c r="Q14" s="148"/>
      <c r="R14" s="30"/>
    </row>
    <row r="15" spans="1:23">
      <c r="A15" s="101" t="s">
        <v>214</v>
      </c>
      <c r="B15" s="24">
        <v>9097672.818222288</v>
      </c>
      <c r="C15" s="24">
        <v>5161371.4321625354</v>
      </c>
      <c r="D15" s="24">
        <v>13685121.874767154</v>
      </c>
      <c r="E15" s="24">
        <v>4986547.2958804481</v>
      </c>
      <c r="F15" s="24">
        <f t="shared" ref="F15:F18" si="6">SUM(B15:E15)</f>
        <v>32930713.421032425</v>
      </c>
      <c r="H15" s="24">
        <v>599055205</v>
      </c>
      <c r="I15" s="24">
        <v>613570613</v>
      </c>
      <c r="J15" s="24">
        <v>662854829</v>
      </c>
      <c r="K15" s="24">
        <v>791821664.37555814</v>
      </c>
      <c r="L15" s="24">
        <f t="shared" ref="L15:L18" si="7">SUM(H15:K15)</f>
        <v>2667302311.3755579</v>
      </c>
      <c r="N15" s="28">
        <f>B15/H15</f>
        <v>1.5186701897068548E-2</v>
      </c>
      <c r="O15" s="28">
        <f t="shared" ref="O15:R19" si="8">C15/I15</f>
        <v>8.4120251570173159E-3</v>
      </c>
      <c r="P15" s="28">
        <f t="shared" si="8"/>
        <v>2.0645730069452591E-2</v>
      </c>
      <c r="Q15" s="28">
        <f t="shared" si="8"/>
        <v>6.2975636058315108E-3</v>
      </c>
      <c r="R15" s="28">
        <f t="shared" si="8"/>
        <v>1.2346074639004712E-2</v>
      </c>
      <c r="T15" s="31">
        <v>11155</v>
      </c>
      <c r="U15" s="31">
        <v>9389</v>
      </c>
      <c r="V15" s="31">
        <v>8821</v>
      </c>
      <c r="W15" s="31">
        <v>6240</v>
      </c>
    </row>
    <row r="16" spans="1:23">
      <c r="A16" s="101" t="s">
        <v>150</v>
      </c>
      <c r="B16" s="24">
        <v>-2343129.7401048532</v>
      </c>
      <c r="C16" s="24">
        <v>-1517327.4568294231</v>
      </c>
      <c r="D16" s="24">
        <v>7705544.652628216</v>
      </c>
      <c r="E16" s="24">
        <v>3507003.8744233446</v>
      </c>
      <c r="F16" s="24">
        <f t="shared" si="6"/>
        <v>7352091.3301172843</v>
      </c>
      <c r="H16" s="24">
        <v>196692350</v>
      </c>
      <c r="I16" s="24">
        <v>194721763</v>
      </c>
      <c r="J16" s="24">
        <v>207288732</v>
      </c>
      <c r="K16" s="24">
        <v>250302255.40747085</v>
      </c>
      <c r="L16" s="24">
        <f t="shared" si="7"/>
        <v>849005100.40747082</v>
      </c>
      <c r="N16" s="28">
        <f t="shared" ref="N16:N19" si="9">B16/H16</f>
        <v>-1.1912663304418565E-2</v>
      </c>
      <c r="O16" s="28">
        <f t="shared" si="8"/>
        <v>-7.7922849169634063E-3</v>
      </c>
      <c r="P16" s="28">
        <f t="shared" si="8"/>
        <v>3.7173002981311189E-2</v>
      </c>
      <c r="Q16" s="28">
        <f t="shared" si="8"/>
        <v>1.4011075803988421E-2</v>
      </c>
      <c r="R16" s="28">
        <f t="shared" si="8"/>
        <v>8.6596550793260584E-3</v>
      </c>
      <c r="T16" s="31">
        <v>401</v>
      </c>
      <c r="U16" s="31">
        <v>337</v>
      </c>
      <c r="V16" s="31">
        <v>139</v>
      </c>
      <c r="W16" s="31">
        <v>56</v>
      </c>
    </row>
    <row r="17" spans="1:23">
      <c r="A17" s="11" t="s">
        <v>215</v>
      </c>
      <c r="B17" s="24">
        <v>-328644.19787074113</v>
      </c>
      <c r="C17" s="24">
        <v>-1158765.1249379532</v>
      </c>
      <c r="D17" s="24">
        <v>-1093587.4021196768</v>
      </c>
      <c r="E17" s="24">
        <v>-1602729.5198414398</v>
      </c>
      <c r="F17" s="24">
        <f t="shared" si="6"/>
        <v>-4183726.2447698107</v>
      </c>
      <c r="H17" s="24">
        <v>45182627</v>
      </c>
      <c r="I17" s="24">
        <v>44309472</v>
      </c>
      <c r="J17" s="24">
        <v>47576070</v>
      </c>
      <c r="K17" s="24">
        <v>50173911.542605504</v>
      </c>
      <c r="L17" s="24">
        <f t="shared" si="7"/>
        <v>187242080.54260552</v>
      </c>
      <c r="N17" s="28">
        <f t="shared" si="9"/>
        <v>-7.2736850354172882E-3</v>
      </c>
      <c r="O17" s="28">
        <f t="shared" si="8"/>
        <v>-2.615163468745358E-2</v>
      </c>
      <c r="P17" s="28">
        <f t="shared" si="8"/>
        <v>-2.2986081072263364E-2</v>
      </c>
      <c r="Q17" s="28">
        <f t="shared" si="8"/>
        <v>-3.1943483586693688E-2</v>
      </c>
      <c r="R17" s="28">
        <f t="shared" si="8"/>
        <v>-2.2343942305307996E-2</v>
      </c>
      <c r="T17" s="31">
        <v>-34</v>
      </c>
      <c r="U17" s="31">
        <v>8</v>
      </c>
      <c r="V17" s="31">
        <v>-62</v>
      </c>
      <c r="W17" s="31">
        <v>-57</v>
      </c>
    </row>
    <row r="18" spans="1:23">
      <c r="A18" s="11" t="s">
        <v>216</v>
      </c>
      <c r="B18" s="24">
        <v>25709.52015988958</v>
      </c>
      <c r="C18" s="24">
        <v>17683.710523821675</v>
      </c>
      <c r="D18" s="24">
        <v>-264304.97302309482</v>
      </c>
      <c r="E18" s="24">
        <v>-351459.44329310162</v>
      </c>
      <c r="F18" s="24">
        <f t="shared" si="6"/>
        <v>-572371.1856324852</v>
      </c>
      <c r="H18" s="24">
        <v>5465382</v>
      </c>
      <c r="I18" s="24">
        <v>4647032</v>
      </c>
      <c r="J18" s="24">
        <v>3849830</v>
      </c>
      <c r="K18" s="24">
        <v>3958906.738339751</v>
      </c>
      <c r="L18" s="24">
        <f t="shared" si="7"/>
        <v>17921150.738339752</v>
      </c>
      <c r="N18" s="28">
        <f t="shared" si="9"/>
        <v>4.7040664604760616E-3</v>
      </c>
      <c r="O18" s="28">
        <f t="shared" si="8"/>
        <v>3.8053773943931687E-3</v>
      </c>
      <c r="P18" s="28">
        <f t="shared" si="8"/>
        <v>-6.8653673804582233E-2</v>
      </c>
      <c r="Q18" s="28">
        <f t="shared" si="8"/>
        <v>-8.877689385542166E-2</v>
      </c>
      <c r="R18" s="28">
        <f t="shared" si="8"/>
        <v>-3.1938305412943069E-2</v>
      </c>
      <c r="T18" s="31">
        <v>-8</v>
      </c>
      <c r="U18" s="31">
        <v>-60</v>
      </c>
      <c r="V18" s="31">
        <v>-37</v>
      </c>
      <c r="W18" s="31">
        <v>-1</v>
      </c>
    </row>
    <row r="19" spans="1:23" ht="15.75" thickBot="1">
      <c r="A19" s="11" t="s">
        <v>0</v>
      </c>
      <c r="B19" s="34">
        <f>SUM(B15:B18)</f>
        <v>6451608.4004065832</v>
      </c>
      <c r="C19" s="34">
        <f>SUM(C15:C18)</f>
        <v>2502962.5609189807</v>
      </c>
      <c r="D19" s="34">
        <f>SUM(D15:D18)</f>
        <v>20032774.1522526</v>
      </c>
      <c r="E19" s="34">
        <f>SUM(E15:E18)</f>
        <v>6539362.2071692497</v>
      </c>
      <c r="F19" s="34">
        <f t="shared" ref="F19" si="10">SUM(F15:F18)</f>
        <v>35526707.320747413</v>
      </c>
      <c r="H19" s="34">
        <f>SUM(H15:H18)</f>
        <v>846395564</v>
      </c>
      <c r="I19" s="34">
        <f>SUM(I15:I18)</f>
        <v>857248880</v>
      </c>
      <c r="J19" s="34">
        <f>SUM(J15:J18)</f>
        <v>921569461</v>
      </c>
      <c r="K19" s="34">
        <f>SUM(K15:K18)</f>
        <v>1096256738.0639741</v>
      </c>
      <c r="L19" s="34">
        <f t="shared" ref="L19" si="11">SUM(L15:L18)</f>
        <v>3721470643.0639739</v>
      </c>
      <c r="N19" s="35">
        <f t="shared" si="9"/>
        <v>7.622450630431923E-3</v>
      </c>
      <c r="O19" s="35">
        <f t="shared" si="8"/>
        <v>2.9197618326651889E-3</v>
      </c>
      <c r="P19" s="35">
        <f t="shared" si="8"/>
        <v>2.1737671439887914E-2</v>
      </c>
      <c r="Q19" s="35">
        <f t="shared" si="8"/>
        <v>5.9651740145451517E-3</v>
      </c>
      <c r="R19" s="35">
        <f t="shared" si="8"/>
        <v>9.5464161156185931E-3</v>
      </c>
    </row>
    <row r="20" spans="1:23" ht="15.75" thickTop="1">
      <c r="A20" s="11"/>
      <c r="B20" s="25"/>
      <c r="C20" s="25"/>
      <c r="D20" s="25"/>
      <c r="E20" s="25"/>
      <c r="F20" s="25"/>
      <c r="H20" s="25"/>
      <c r="I20" s="25"/>
      <c r="J20" s="25"/>
      <c r="K20" s="25"/>
      <c r="L20" s="25"/>
      <c r="N20" s="25"/>
      <c r="O20" s="25"/>
      <c r="P20" s="25"/>
      <c r="Q20" s="25"/>
      <c r="R20" s="25"/>
    </row>
    <row r="21" spans="1:23">
      <c r="A21" s="11" t="s">
        <v>210</v>
      </c>
      <c r="B21" s="24">
        <f t="shared" ref="B21:E21" si="12">B9-B15</f>
        <v>-4726.9216355793178</v>
      </c>
      <c r="C21" s="24">
        <f t="shared" si="12"/>
        <v>3400.5071870815009</v>
      </c>
      <c r="D21" s="24">
        <f t="shared" si="12"/>
        <v>1921.8036188110709</v>
      </c>
      <c r="E21" s="24">
        <f t="shared" si="12"/>
        <v>913.69326029159129</v>
      </c>
      <c r="F21" s="24">
        <f>F9-F15</f>
        <v>1509.0824306048453</v>
      </c>
      <c r="H21" s="24">
        <f>H9-H15</f>
        <v>344</v>
      </c>
      <c r="I21" s="24">
        <f t="shared" ref="I21:L21" si="13">I9-I15</f>
        <v>0</v>
      </c>
      <c r="J21" s="24">
        <f t="shared" si="13"/>
        <v>0</v>
      </c>
      <c r="K21" s="24">
        <f t="shared" si="13"/>
        <v>0</v>
      </c>
      <c r="L21" s="24">
        <f t="shared" si="13"/>
        <v>344</v>
      </c>
    </row>
    <row r="22" spans="1:23">
      <c r="A22" s="11" t="s">
        <v>211</v>
      </c>
      <c r="B22" s="24">
        <f t="shared" ref="B22:C22" si="14">SUM(B10:B11)-SUM(B16:B18)</f>
        <v>-40284.955717871897</v>
      </c>
      <c r="C22" s="24">
        <f t="shared" si="14"/>
        <v>-54744.272433824372</v>
      </c>
      <c r="D22" s="24">
        <f t="shared" ref="D22:F22" si="15">SUM(D10:D11)-SUM(D16:D18)</f>
        <v>-275903.68199451454</v>
      </c>
      <c r="E22" s="24">
        <f t="shared" si="15"/>
        <v>-336640.58379146061</v>
      </c>
      <c r="F22" s="24">
        <f t="shared" si="15"/>
        <v>-707573.49393767212</v>
      </c>
      <c r="H22" s="24">
        <f t="shared" ref="H22:L22" si="16">SUM(H10:H11)-SUM(H16:H18)</f>
        <v>0</v>
      </c>
      <c r="I22" s="24">
        <f t="shared" si="16"/>
        <v>0</v>
      </c>
      <c r="J22" s="24">
        <f t="shared" si="16"/>
        <v>0</v>
      </c>
      <c r="K22" s="24">
        <f t="shared" si="16"/>
        <v>0</v>
      </c>
      <c r="L22" s="24">
        <f t="shared" si="16"/>
        <v>0</v>
      </c>
    </row>
    <row r="23" spans="1:23" s="36" customFormat="1" ht="15.75" thickBot="1">
      <c r="A23" s="31" t="s">
        <v>212</v>
      </c>
      <c r="B23" s="34">
        <f t="shared" ref="B23:F23" si="17">B12-B19</f>
        <v>-45011.877353451215</v>
      </c>
      <c r="C23" s="34">
        <f t="shared" si="17"/>
        <v>-51343.765246742871</v>
      </c>
      <c r="D23" s="34">
        <f t="shared" si="17"/>
        <v>-273981.87837570533</v>
      </c>
      <c r="E23" s="34">
        <f t="shared" si="17"/>
        <v>-335726.89053116646</v>
      </c>
      <c r="F23" s="34">
        <f t="shared" si="17"/>
        <v>-706064.41150707006</v>
      </c>
      <c r="H23" s="34">
        <f t="shared" ref="H23:L23" si="18">H12-H19</f>
        <v>344</v>
      </c>
      <c r="I23" s="34">
        <f t="shared" si="18"/>
        <v>0</v>
      </c>
      <c r="J23" s="34">
        <f t="shared" si="18"/>
        <v>0</v>
      </c>
      <c r="K23" s="34">
        <f t="shared" si="18"/>
        <v>0</v>
      </c>
      <c r="L23" s="34">
        <f t="shared" si="18"/>
        <v>344</v>
      </c>
      <c r="N23" s="108"/>
      <c r="O23" s="108"/>
      <c r="P23" s="108"/>
      <c r="Q23" s="108"/>
      <c r="R23" s="108"/>
    </row>
    <row r="24" spans="1:23" ht="15.75" thickTop="1">
      <c r="B24" s="32"/>
      <c r="C24" s="32"/>
      <c r="D24" s="32"/>
      <c r="E24" s="32"/>
      <c r="F24" s="32"/>
    </row>
    <row r="25" spans="1:23">
      <c r="A25" s="11" t="s">
        <v>334</v>
      </c>
      <c r="B25" s="150"/>
      <c r="C25" s="150"/>
      <c r="D25" s="150"/>
      <c r="E25" s="150"/>
      <c r="F25" s="151"/>
    </row>
    <row r="26" spans="1:23">
      <c r="A26" s="11" t="s">
        <v>335</v>
      </c>
    </row>
  </sheetData>
  <mergeCells count="8">
    <mergeCell ref="B6:F6"/>
    <mergeCell ref="H6:L6"/>
    <mergeCell ref="N6:R6"/>
    <mergeCell ref="T6:W6"/>
    <mergeCell ref="A1:W1"/>
    <mergeCell ref="A2:W2"/>
    <mergeCell ref="A3:W3"/>
    <mergeCell ref="A4:W4"/>
  </mergeCells>
  <pageMargins left="0.7" right="0.7" top="0.75" bottom="0.75" header="0.3" footer="0.3"/>
  <pageSetup scale="55" orientation="landscape" horizontalDpi="1200" verticalDpi="1200" r:id="rId1"/>
  <headerFooter>
    <oddFooter>&amp;R&amp;F
&amp;A</oddFoot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cols>
    <col min="1" max="16384" width="9.140625" style="1"/>
  </cols>
  <sheetData/>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F49"/>
  <sheetViews>
    <sheetView workbookViewId="0">
      <selection sqref="A1:XFD1048576"/>
    </sheetView>
  </sheetViews>
  <sheetFormatPr defaultColWidth="9.140625" defaultRowHeight="11.25"/>
  <cols>
    <col min="1" max="1" width="6.28515625" style="14" customWidth="1"/>
    <col min="2" max="2" width="49.42578125" style="14" bestFit="1" customWidth="1"/>
    <col min="3" max="3" width="11.140625" style="14" bestFit="1" customWidth="1"/>
    <col min="4" max="6" width="10.7109375" style="14" bestFit="1" customWidth="1"/>
    <col min="7" max="7" width="12.85546875" style="14" customWidth="1"/>
    <col min="8" max="16384" width="9.140625" style="14"/>
  </cols>
  <sheetData>
    <row r="1" spans="1:6" ht="15">
      <c r="A1" s="155" t="str">
        <f>'BDJ-8 E&amp;G Low Income Analysis'!A1:P1</f>
        <v>Puget Sound Energy</v>
      </c>
      <c r="B1" s="156"/>
      <c r="C1" s="156"/>
      <c r="D1" s="156"/>
      <c r="E1" s="156"/>
      <c r="F1" s="156"/>
    </row>
    <row r="2" spans="1:6" ht="15" customHeight="1">
      <c r="A2" s="155" t="str">
        <f>'BDJ-8 E&amp;G Low Income Analysis'!A2:P2</f>
        <v>2022 GRC Electric and Gas Decoupling Study (2018 - 2021)</v>
      </c>
      <c r="B2" s="156"/>
      <c r="C2" s="156"/>
      <c r="D2" s="156"/>
      <c r="E2" s="156"/>
      <c r="F2" s="156"/>
    </row>
    <row r="3" spans="1:6" ht="15" customHeight="1">
      <c r="A3" s="155" t="str">
        <f>'BDJ-8 E&amp;G Low Income Analysis'!A3:P3</f>
        <v>Exhibit BDJ-8</v>
      </c>
      <c r="B3" s="156"/>
      <c r="C3" s="156"/>
      <c r="D3" s="156"/>
      <c r="E3" s="156"/>
      <c r="F3" s="156"/>
    </row>
    <row r="4" spans="1:6" ht="15">
      <c r="A4" s="155" t="s">
        <v>152</v>
      </c>
      <c r="B4" s="156"/>
      <c r="C4" s="156"/>
      <c r="D4" s="156"/>
      <c r="E4" s="156"/>
      <c r="F4" s="156"/>
    </row>
    <row r="5" spans="1:6">
      <c r="A5" s="41"/>
    </row>
    <row r="6" spans="1:6">
      <c r="A6" s="14" t="s">
        <v>1</v>
      </c>
      <c r="B6" s="65"/>
      <c r="C6" s="18">
        <v>2018</v>
      </c>
      <c r="D6" s="18">
        <v>2019</v>
      </c>
      <c r="E6" s="18">
        <v>2020</v>
      </c>
      <c r="F6" s="18" t="s">
        <v>217</v>
      </c>
    </row>
    <row r="7" spans="1:6">
      <c r="B7" s="66"/>
      <c r="C7" s="19"/>
      <c r="D7" s="19"/>
      <c r="E7" s="19"/>
      <c r="F7" s="19"/>
    </row>
    <row r="8" spans="1:6">
      <c r="A8" s="66">
        <v>1</v>
      </c>
      <c r="B8" s="67" t="s">
        <v>153</v>
      </c>
      <c r="C8" s="44"/>
      <c r="D8" s="44"/>
      <c r="E8" s="44"/>
      <c r="F8" s="44"/>
    </row>
    <row r="9" spans="1:6">
      <c r="A9" s="66">
        <f t="shared" ref="A9:A26" si="0">A8+1</f>
        <v>2</v>
      </c>
      <c r="C9" s="44"/>
      <c r="D9" s="44"/>
      <c r="E9" s="44"/>
      <c r="F9" s="44"/>
    </row>
    <row r="10" spans="1:6">
      <c r="A10" s="66">
        <f t="shared" si="0"/>
        <v>3</v>
      </c>
      <c r="B10" s="14" t="s">
        <v>154</v>
      </c>
      <c r="C10" s="45">
        <v>281327774</v>
      </c>
      <c r="D10" s="45">
        <v>228773000</v>
      </c>
      <c r="E10" s="45">
        <v>295926000</v>
      </c>
      <c r="F10" s="45">
        <v>185552343</v>
      </c>
    </row>
    <row r="11" spans="1:6">
      <c r="A11" s="66">
        <f t="shared" si="0"/>
        <v>4</v>
      </c>
      <c r="B11" s="14" t="s">
        <v>218</v>
      </c>
      <c r="C11" s="45">
        <v>311190262.69001675</v>
      </c>
      <c r="D11" s="45">
        <v>235554478</v>
      </c>
      <c r="E11" s="45">
        <v>221000662</v>
      </c>
      <c r="F11" s="45">
        <v>176991989.39499998</v>
      </c>
    </row>
    <row r="12" spans="1:6" ht="12" thickBot="1">
      <c r="A12" s="66">
        <f t="shared" si="0"/>
        <v>5</v>
      </c>
      <c r="B12" s="14" t="s">
        <v>155</v>
      </c>
      <c r="C12" s="15">
        <f>C11-C10</f>
        <v>29862488.690016747</v>
      </c>
      <c r="D12" s="15">
        <f t="shared" ref="D12:F12" si="1">D11-D10</f>
        <v>6781478</v>
      </c>
      <c r="E12" s="15">
        <f t="shared" si="1"/>
        <v>-74925338</v>
      </c>
      <c r="F12" s="15">
        <f t="shared" si="1"/>
        <v>-8560353.6050000191</v>
      </c>
    </row>
    <row r="13" spans="1:6" ht="12" thickTop="1">
      <c r="A13" s="66">
        <f t="shared" si="0"/>
        <v>6</v>
      </c>
      <c r="C13" s="45"/>
      <c r="D13" s="45"/>
      <c r="E13" s="45"/>
      <c r="F13" s="45"/>
    </row>
    <row r="14" spans="1:6">
      <c r="A14" s="66">
        <f t="shared" si="0"/>
        <v>7</v>
      </c>
      <c r="B14" s="14" t="s">
        <v>219</v>
      </c>
      <c r="C14" s="45">
        <v>262297171.9124192</v>
      </c>
      <c r="D14" s="45">
        <v>221538387.68614602</v>
      </c>
      <c r="E14" s="45">
        <v>202786108.70799455</v>
      </c>
      <c r="F14" s="45">
        <v>161832476.69893777</v>
      </c>
    </row>
    <row r="15" spans="1:6">
      <c r="A15" s="66">
        <f t="shared" si="0"/>
        <v>8</v>
      </c>
      <c r="B15" s="14" t="s">
        <v>220</v>
      </c>
      <c r="C15" s="16">
        <f>C14/C11</f>
        <v>0.84288360967675591</v>
      </c>
      <c r="D15" s="16">
        <f>D14/D11</f>
        <v>0.94049745760361225</v>
      </c>
      <c r="E15" s="16">
        <f>E14/E11</f>
        <v>0.91758145370620903</v>
      </c>
      <c r="F15" s="16">
        <f>F14/F11</f>
        <v>0.91434915925923554</v>
      </c>
    </row>
    <row r="16" spans="1:6">
      <c r="A16" s="66">
        <f t="shared" si="0"/>
        <v>9</v>
      </c>
      <c r="B16" s="68"/>
      <c r="C16" s="44"/>
      <c r="D16" s="44"/>
      <c r="E16" s="44"/>
      <c r="F16" s="44"/>
    </row>
    <row r="17" spans="1:6">
      <c r="A17" s="66">
        <f t="shared" si="0"/>
        <v>10</v>
      </c>
      <c r="B17" s="68"/>
      <c r="C17" s="44"/>
      <c r="D17" s="44"/>
      <c r="E17" s="44"/>
      <c r="F17" s="44"/>
    </row>
    <row r="18" spans="1:6">
      <c r="A18" s="66">
        <f t="shared" si="0"/>
        <v>11</v>
      </c>
      <c r="B18" s="67" t="s">
        <v>156</v>
      </c>
      <c r="C18" s="44"/>
      <c r="D18" s="44"/>
      <c r="E18" s="44"/>
      <c r="F18" s="44"/>
    </row>
    <row r="19" spans="1:6">
      <c r="A19" s="66">
        <f t="shared" si="0"/>
        <v>12</v>
      </c>
      <c r="C19" s="44"/>
      <c r="D19" s="17"/>
      <c r="E19" s="17"/>
      <c r="F19" s="17"/>
    </row>
    <row r="20" spans="1:6">
      <c r="A20" s="66">
        <f t="shared" si="0"/>
        <v>13</v>
      </c>
      <c r="B20" s="14" t="s">
        <v>157</v>
      </c>
      <c r="C20" s="45">
        <v>3269604</v>
      </c>
      <c r="D20" s="45">
        <v>3147391</v>
      </c>
      <c r="E20" s="45">
        <v>4628547.3800000008</v>
      </c>
      <c r="F20" s="45">
        <v>2694433</v>
      </c>
    </row>
    <row r="21" spans="1:6">
      <c r="A21" s="66">
        <f t="shared" si="0"/>
        <v>14</v>
      </c>
      <c r="B21" s="14" t="s">
        <v>221</v>
      </c>
      <c r="C21" s="45">
        <v>3771311.6500000004</v>
      </c>
      <c r="D21" s="45">
        <v>3228159</v>
      </c>
      <c r="E21" s="45">
        <v>4102810</v>
      </c>
      <c r="F21" s="45">
        <v>3171806.2235980001</v>
      </c>
    </row>
    <row r="22" spans="1:6" ht="12" thickBot="1">
      <c r="A22" s="66">
        <f t="shared" si="0"/>
        <v>15</v>
      </c>
      <c r="B22" s="14" t="s">
        <v>155</v>
      </c>
      <c r="C22" s="15">
        <f>C21-C20</f>
        <v>501707.65000000037</v>
      </c>
      <c r="D22" s="15">
        <f t="shared" ref="D22:F22" si="2">D21-D20</f>
        <v>80768</v>
      </c>
      <c r="E22" s="15">
        <f t="shared" si="2"/>
        <v>-525737.38000000082</v>
      </c>
      <c r="F22" s="15">
        <f t="shared" si="2"/>
        <v>477373.22359800013</v>
      </c>
    </row>
    <row r="23" spans="1:6" ht="12" thickTop="1">
      <c r="A23" s="66">
        <f t="shared" si="0"/>
        <v>16</v>
      </c>
      <c r="C23" s="45"/>
      <c r="D23" s="45"/>
      <c r="E23" s="45"/>
      <c r="F23" s="45"/>
    </row>
    <row r="24" spans="1:6">
      <c r="A24" s="66">
        <f t="shared" si="0"/>
        <v>17</v>
      </c>
      <c r="B24" s="14" t="s">
        <v>222</v>
      </c>
      <c r="C24" s="45">
        <v>3689133.8062870526</v>
      </c>
      <c r="D24" s="45">
        <v>3174218.3389576762</v>
      </c>
      <c r="E24" s="45">
        <v>3977554.7525405986</v>
      </c>
      <c r="F24" s="45">
        <v>3082522.2791861887</v>
      </c>
    </row>
    <row r="25" spans="1:6">
      <c r="A25" s="66">
        <f t="shared" si="0"/>
        <v>18</v>
      </c>
      <c r="B25" s="14" t="s">
        <v>220</v>
      </c>
      <c r="C25" s="16">
        <f>C24/C21</f>
        <v>0.97820974468844335</v>
      </c>
      <c r="D25" s="16">
        <f>D24/D21</f>
        <v>0.98329058108899725</v>
      </c>
      <c r="E25" s="16">
        <f>E24/E21</f>
        <v>0.96947086327190357</v>
      </c>
      <c r="F25" s="16">
        <f>F24/F21</f>
        <v>0.97185075691334943</v>
      </c>
    </row>
    <row r="26" spans="1:6">
      <c r="A26" s="66">
        <f t="shared" si="0"/>
        <v>19</v>
      </c>
      <c r="B26" s="68"/>
      <c r="C26" s="44"/>
      <c r="D26" s="44"/>
      <c r="E26" s="44"/>
      <c r="F26" s="44"/>
    </row>
    <row r="27" spans="1:6">
      <c r="A27" s="41"/>
    </row>
    <row r="28" spans="1:6">
      <c r="A28" s="41" t="s">
        <v>223</v>
      </c>
    </row>
    <row r="30" spans="1:6">
      <c r="A30" s="14" t="s">
        <v>1</v>
      </c>
      <c r="B30" s="65"/>
      <c r="C30" s="18">
        <v>2018</v>
      </c>
      <c r="D30" s="18">
        <v>2019</v>
      </c>
      <c r="E30" s="18">
        <v>2020</v>
      </c>
      <c r="F30" s="18">
        <v>2021</v>
      </c>
    </row>
    <row r="31" spans="1:6">
      <c r="B31" s="66"/>
      <c r="C31" s="19"/>
      <c r="D31" s="19"/>
      <c r="E31" s="19"/>
      <c r="F31" s="19"/>
    </row>
    <row r="32" spans="1:6">
      <c r="A32" s="66">
        <v>1</v>
      </c>
      <c r="B32" s="67" t="s">
        <v>158</v>
      </c>
      <c r="C32" s="44"/>
      <c r="D32" s="44"/>
      <c r="E32" s="44"/>
      <c r="F32" s="44"/>
    </row>
    <row r="33" spans="1:6">
      <c r="A33" s="66">
        <f t="shared" ref="A33:A47" si="3">A32+1</f>
        <v>2</v>
      </c>
      <c r="C33" s="44"/>
      <c r="D33" s="44"/>
      <c r="E33" s="44"/>
      <c r="F33" s="44"/>
    </row>
    <row r="34" spans="1:6">
      <c r="A34" s="66">
        <f t="shared" si="3"/>
        <v>3</v>
      </c>
      <c r="B34" s="14" t="s">
        <v>159</v>
      </c>
      <c r="C34" s="45">
        <v>140828293.65001673</v>
      </c>
      <c r="D34" s="45">
        <v>111566235</v>
      </c>
      <c r="E34" s="45">
        <v>99612353</v>
      </c>
      <c r="F34" s="45">
        <v>80226953.375</v>
      </c>
    </row>
    <row r="35" spans="1:6">
      <c r="A35" s="66">
        <f t="shared" si="3"/>
        <v>4</v>
      </c>
      <c r="B35" s="14" t="s">
        <v>160</v>
      </c>
      <c r="C35" s="45">
        <v>150680951.03999999</v>
      </c>
      <c r="D35" s="45">
        <v>112017851</v>
      </c>
      <c r="E35" s="45">
        <v>108054052</v>
      </c>
      <c r="F35" s="45">
        <v>85775336.019999996</v>
      </c>
    </row>
    <row r="36" spans="1:6">
      <c r="A36" s="66">
        <f t="shared" si="3"/>
        <v>5</v>
      </c>
      <c r="B36" s="14" t="s">
        <v>161</v>
      </c>
      <c r="C36" s="45">
        <v>0</v>
      </c>
      <c r="D36" s="45">
        <v>0</v>
      </c>
      <c r="E36" s="45">
        <v>204000</v>
      </c>
      <c r="F36" s="45">
        <v>0</v>
      </c>
    </row>
    <row r="37" spans="1:6">
      <c r="A37" s="66">
        <f t="shared" si="3"/>
        <v>6</v>
      </c>
      <c r="B37" s="14" t="s">
        <v>162</v>
      </c>
      <c r="C37" s="45">
        <v>19681018</v>
      </c>
      <c r="D37" s="45">
        <v>11970392</v>
      </c>
      <c r="E37" s="45">
        <v>13130257</v>
      </c>
      <c r="F37" s="45">
        <v>10989700</v>
      </c>
    </row>
    <row r="38" spans="1:6" ht="12" thickBot="1">
      <c r="A38" s="66">
        <f t="shared" si="3"/>
        <v>7</v>
      </c>
      <c r="C38" s="15">
        <f>SUM(C34:C37)</f>
        <v>311190262.69001675</v>
      </c>
      <c r="D38" s="15">
        <f>SUM(D34:D37)</f>
        <v>235554478</v>
      </c>
      <c r="E38" s="15">
        <f>SUM(E34:E37)</f>
        <v>221000662</v>
      </c>
      <c r="F38" s="15">
        <f>SUM(F34:F37)</f>
        <v>176991989.39499998</v>
      </c>
    </row>
    <row r="39" spans="1:6" ht="12" thickTop="1">
      <c r="A39" s="66">
        <f t="shared" si="3"/>
        <v>8</v>
      </c>
      <c r="C39" s="45"/>
      <c r="D39" s="45"/>
      <c r="E39" s="45"/>
      <c r="F39" s="45"/>
    </row>
    <row r="40" spans="1:6">
      <c r="A40" s="66">
        <f t="shared" si="3"/>
        <v>9</v>
      </c>
      <c r="B40" s="68"/>
      <c r="C40" s="44"/>
      <c r="D40" s="44"/>
      <c r="E40" s="44"/>
      <c r="F40" s="44"/>
    </row>
    <row r="41" spans="1:6">
      <c r="A41" s="66">
        <f t="shared" si="3"/>
        <v>10</v>
      </c>
      <c r="B41" s="67" t="s">
        <v>163</v>
      </c>
      <c r="C41" s="44"/>
      <c r="D41" s="44"/>
      <c r="E41" s="44"/>
      <c r="F41" s="44"/>
    </row>
    <row r="42" spans="1:6">
      <c r="A42" s="66">
        <f t="shared" si="3"/>
        <v>11</v>
      </c>
      <c r="C42" s="44"/>
      <c r="D42" s="17"/>
      <c r="E42" s="17"/>
      <c r="F42" s="17"/>
    </row>
    <row r="43" spans="1:6">
      <c r="A43" s="66">
        <f t="shared" si="3"/>
        <v>12</v>
      </c>
      <c r="B43" s="14" t="s">
        <v>159</v>
      </c>
      <c r="C43" s="45">
        <v>2653116.0399999996</v>
      </c>
      <c r="D43" s="45">
        <v>1455129</v>
      </c>
      <c r="E43" s="45">
        <v>2593012</v>
      </c>
      <c r="F43" s="45">
        <v>2037757.5235979999</v>
      </c>
    </row>
    <row r="44" spans="1:6">
      <c r="A44" s="66">
        <f t="shared" si="3"/>
        <v>13</v>
      </c>
      <c r="B44" s="14" t="s">
        <v>160</v>
      </c>
      <c r="C44" s="45">
        <v>1118195.6100000008</v>
      </c>
      <c r="D44" s="45">
        <v>1773030</v>
      </c>
      <c r="E44" s="45">
        <v>1499598</v>
      </c>
      <c r="F44" s="45">
        <v>1134048.7</v>
      </c>
    </row>
    <row r="45" spans="1:6">
      <c r="A45" s="66">
        <f t="shared" si="3"/>
        <v>14</v>
      </c>
      <c r="B45" s="14" t="s">
        <v>161</v>
      </c>
      <c r="C45" s="45">
        <v>0</v>
      </c>
      <c r="D45" s="45">
        <v>0</v>
      </c>
      <c r="E45" s="45">
        <v>10200</v>
      </c>
      <c r="F45" s="45">
        <v>0</v>
      </c>
    </row>
    <row r="46" spans="1:6" ht="12" thickBot="1">
      <c r="A46" s="66">
        <f t="shared" si="3"/>
        <v>15</v>
      </c>
      <c r="C46" s="15">
        <f>SUM(C43:C45)</f>
        <v>3771311.6500000004</v>
      </c>
      <c r="D46" s="15">
        <f>SUM(D43:D45)</f>
        <v>3228159</v>
      </c>
      <c r="E46" s="15">
        <f>SUM(E43:E45)</f>
        <v>4102810</v>
      </c>
      <c r="F46" s="15">
        <f>SUM(F43:F45)</f>
        <v>3171806.2235979997</v>
      </c>
    </row>
    <row r="47" spans="1:6" ht="12" thickTop="1">
      <c r="A47" s="66">
        <f t="shared" si="3"/>
        <v>16</v>
      </c>
      <c r="C47" s="45"/>
      <c r="D47" s="45"/>
      <c r="E47" s="45"/>
      <c r="F47" s="45"/>
    </row>
    <row r="48" spans="1:6">
      <c r="A48" s="66"/>
    </row>
    <row r="49" spans="2:2">
      <c r="B49" s="14" t="s">
        <v>248</v>
      </c>
    </row>
  </sheetData>
  <mergeCells count="4">
    <mergeCell ref="A1:F1"/>
    <mergeCell ref="A2:F2"/>
    <mergeCell ref="A4:F4"/>
    <mergeCell ref="A3:F3"/>
  </mergeCells>
  <pageMargins left="0.7" right="0.7" top="0.75" bottom="0.75" header="0.3" footer="0.3"/>
  <pageSetup scale="60" orientation="landscape" horizontalDpi="1200" verticalDpi="1200" r:id="rId1"/>
  <headerFooter>
    <oddFooter>&amp;R&amp;F
&amp;A</odd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J30" sqref="J30"/>
    </sheetView>
  </sheetViews>
  <sheetFormatPr defaultRowHeight="15"/>
  <sheetData/>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H76"/>
  <sheetViews>
    <sheetView workbookViewId="0">
      <pane ySplit="8" topLeftCell="A9" activePane="bottomLeft" state="frozen"/>
      <selection activeCell="F97" sqref="F97"/>
      <selection pane="bottomLeft" sqref="A1:XFD1048576"/>
    </sheetView>
  </sheetViews>
  <sheetFormatPr defaultRowHeight="11.25"/>
  <cols>
    <col min="1" max="1" width="37.140625" style="11" customWidth="1"/>
    <col min="2" max="4" width="20.42578125" style="11" bestFit="1" customWidth="1"/>
    <col min="5" max="5" width="12.7109375" style="11" bestFit="1" customWidth="1"/>
    <col min="6" max="6" width="22" style="11" bestFit="1" customWidth="1"/>
    <col min="7" max="7" width="20.42578125" style="11" bestFit="1" customWidth="1"/>
    <col min="8" max="8" width="20.42578125" style="11" customWidth="1"/>
    <col min="9" max="16384" width="9.140625" style="11"/>
  </cols>
  <sheetData>
    <row r="1" spans="1:8" ht="15">
      <c r="A1" s="160" t="str">
        <f>'BDJ-8 E&amp;G Low Income Analysis'!A1:P1</f>
        <v>Puget Sound Energy</v>
      </c>
      <c r="B1" s="160"/>
      <c r="C1" s="160"/>
      <c r="D1" s="160"/>
      <c r="E1" s="160"/>
      <c r="F1" s="160"/>
      <c r="G1" s="160"/>
      <c r="H1" s="161"/>
    </row>
    <row r="2" spans="1:8" ht="15">
      <c r="A2" s="160" t="str">
        <f>'BDJ-8 E&amp;G Low Income Analysis'!A2:P2</f>
        <v>2022 GRC Electric and Gas Decoupling Study (2018 - 2021)</v>
      </c>
      <c r="B2" s="160"/>
      <c r="C2" s="160"/>
      <c r="D2" s="160"/>
      <c r="E2" s="160"/>
      <c r="F2" s="160"/>
      <c r="G2" s="160"/>
      <c r="H2" s="161"/>
    </row>
    <row r="3" spans="1:8" ht="15">
      <c r="A3" s="160" t="str">
        <f>'BDJ-8 E&amp;G Low Income Analysis'!A3:P3</f>
        <v>Exhibit BDJ-8</v>
      </c>
      <c r="B3" s="160"/>
      <c r="C3" s="160"/>
      <c r="D3" s="160"/>
      <c r="E3" s="160"/>
      <c r="F3" s="160"/>
      <c r="G3" s="160"/>
      <c r="H3" s="161"/>
    </row>
    <row r="4" spans="1:8" ht="15.75" thickBot="1">
      <c r="A4" s="160" t="s">
        <v>257</v>
      </c>
      <c r="B4" s="160"/>
      <c r="C4" s="160"/>
      <c r="D4" s="160"/>
      <c r="E4" s="160"/>
      <c r="F4" s="160"/>
      <c r="G4" s="160"/>
      <c r="H4" s="161"/>
    </row>
    <row r="5" spans="1:8" ht="12" thickBot="1">
      <c r="H5" s="69" t="s">
        <v>224</v>
      </c>
    </row>
    <row r="6" spans="1:8">
      <c r="B6" s="30" t="s">
        <v>249</v>
      </c>
      <c r="C6" s="30" t="s">
        <v>79</v>
      </c>
      <c r="D6" s="30" t="s">
        <v>78</v>
      </c>
      <c r="E6" s="30" t="s">
        <v>250</v>
      </c>
      <c r="F6" s="30" t="s">
        <v>251</v>
      </c>
      <c r="G6" s="30" t="s">
        <v>77</v>
      </c>
      <c r="H6" s="30" t="s">
        <v>227</v>
      </c>
    </row>
    <row r="7" spans="1:8">
      <c r="A7" s="11" t="s">
        <v>76</v>
      </c>
      <c r="B7" s="30" t="s">
        <v>252</v>
      </c>
      <c r="C7" s="30" t="s">
        <v>75</v>
      </c>
      <c r="D7" s="30" t="s">
        <v>74</v>
      </c>
      <c r="E7" s="30"/>
      <c r="F7" s="30"/>
      <c r="G7" s="30" t="s">
        <v>73</v>
      </c>
      <c r="H7" s="30" t="s">
        <v>225</v>
      </c>
    </row>
    <row r="8" spans="1:8">
      <c r="A8" s="11" t="s">
        <v>72</v>
      </c>
      <c r="B8" s="70">
        <v>43221</v>
      </c>
      <c r="C8" s="70">
        <v>43586</v>
      </c>
      <c r="D8" s="70">
        <v>43952</v>
      </c>
      <c r="E8" s="70">
        <v>44119</v>
      </c>
      <c r="F8" s="70">
        <v>44197</v>
      </c>
      <c r="G8" s="70">
        <v>44317</v>
      </c>
      <c r="H8" s="70">
        <v>44682</v>
      </c>
    </row>
    <row r="10" spans="1:8">
      <c r="A10" s="71" t="s">
        <v>71</v>
      </c>
      <c r="B10" s="60"/>
      <c r="C10" s="60"/>
      <c r="D10" s="60"/>
      <c r="E10" s="60"/>
      <c r="F10" s="60"/>
      <c r="G10" s="60"/>
      <c r="H10" s="60"/>
    </row>
    <row r="11" spans="1:8">
      <c r="A11" s="11" t="s">
        <v>253</v>
      </c>
      <c r="B11" s="57">
        <v>-1.1150000000000001E-3</v>
      </c>
      <c r="C11" s="57">
        <v>7.6800000000000002E-4</v>
      </c>
      <c r="D11" s="57">
        <v>5.9500000000000004E-4</v>
      </c>
      <c r="E11" s="57">
        <v>5.9500000000000004E-4</v>
      </c>
      <c r="F11" s="57">
        <v>0</v>
      </c>
      <c r="G11" s="57">
        <v>6.3999999999999997E-5</v>
      </c>
      <c r="H11" s="57">
        <v>-9.7099999999999997E-4</v>
      </c>
    </row>
    <row r="12" spans="1:8">
      <c r="A12" s="11" t="s">
        <v>254</v>
      </c>
      <c r="B12" s="57">
        <v>-1.22E-4</v>
      </c>
      <c r="C12" s="57">
        <v>-1.47E-4</v>
      </c>
      <c r="D12" s="57">
        <v>1.45E-4</v>
      </c>
      <c r="E12" s="57">
        <v>1.45E-4</v>
      </c>
      <c r="F12" s="57">
        <v>0</v>
      </c>
      <c r="G12" s="57">
        <v>-4.8099999999999998E-4</v>
      </c>
      <c r="H12" s="57">
        <v>-1.4679999999999999E-3</v>
      </c>
    </row>
    <row r="13" spans="1:8">
      <c r="A13" s="11" t="s">
        <v>255</v>
      </c>
      <c r="B13" s="54">
        <v>0</v>
      </c>
      <c r="C13" s="54">
        <v>0</v>
      </c>
      <c r="D13" s="54">
        <v>0</v>
      </c>
      <c r="E13" s="57">
        <v>2.5300000000000002E-4</v>
      </c>
      <c r="F13" s="54">
        <f t="shared" ref="F13:H14" si="0">E13</f>
        <v>2.5300000000000002E-4</v>
      </c>
      <c r="G13" s="54">
        <f t="shared" si="0"/>
        <v>2.5300000000000002E-4</v>
      </c>
      <c r="H13" s="54">
        <f t="shared" si="0"/>
        <v>2.5300000000000002E-4</v>
      </c>
    </row>
    <row r="14" spans="1:8">
      <c r="A14" s="11" t="s">
        <v>256</v>
      </c>
      <c r="B14" s="55">
        <v>0</v>
      </c>
      <c r="C14" s="55">
        <v>0</v>
      </c>
      <c r="D14" s="55">
        <v>0</v>
      </c>
      <c r="E14" s="55">
        <v>6.0999999999999999E-5</v>
      </c>
      <c r="F14" s="55">
        <f t="shared" si="0"/>
        <v>6.0999999999999999E-5</v>
      </c>
      <c r="G14" s="55">
        <f t="shared" si="0"/>
        <v>6.0999999999999999E-5</v>
      </c>
      <c r="H14" s="55">
        <f t="shared" si="0"/>
        <v>6.0999999999999999E-5</v>
      </c>
    </row>
    <row r="15" spans="1:8">
      <c r="A15" s="11" t="s">
        <v>258</v>
      </c>
      <c r="B15" s="54">
        <f>SUM(B11:B14)</f>
        <v>-1.237E-3</v>
      </c>
      <c r="C15" s="54">
        <f t="shared" ref="C15:H15" si="1">SUM(C11:C14)</f>
        <v>6.2100000000000002E-4</v>
      </c>
      <c r="D15" s="54">
        <f t="shared" si="1"/>
        <v>7.3999999999999999E-4</v>
      </c>
      <c r="E15" s="54">
        <f t="shared" si="1"/>
        <v>1.054E-3</v>
      </c>
      <c r="F15" s="54">
        <f t="shared" si="1"/>
        <v>3.1400000000000004E-4</v>
      </c>
      <c r="G15" s="54">
        <f t="shared" si="1"/>
        <v>-1.0299999999999998E-4</v>
      </c>
      <c r="H15" s="54">
        <f t="shared" si="1"/>
        <v>-2.1249999999999997E-3</v>
      </c>
    </row>
    <row r="16" spans="1:8">
      <c r="B16" s="54"/>
      <c r="C16" s="54"/>
      <c r="D16" s="54"/>
      <c r="E16" s="54"/>
      <c r="F16" s="54"/>
      <c r="G16" s="54"/>
      <c r="H16" s="54"/>
    </row>
    <row r="17" spans="1:8">
      <c r="A17" s="11" t="s">
        <v>259</v>
      </c>
      <c r="B17" s="57">
        <v>1.3129999999999999E-3</v>
      </c>
      <c r="C17" s="57">
        <v>1.9759999999999999E-3</v>
      </c>
      <c r="D17" s="57">
        <v>1.524E-3</v>
      </c>
      <c r="E17" s="57">
        <v>1.524E-3</v>
      </c>
      <c r="F17" s="57">
        <v>0</v>
      </c>
      <c r="G17" s="57">
        <v>1.7640000000000002E-3</v>
      </c>
      <c r="H17" s="57">
        <v>1.848E-3</v>
      </c>
    </row>
    <row r="18" spans="1:8">
      <c r="A18" s="11" t="s">
        <v>260</v>
      </c>
      <c r="B18" s="54">
        <v>-6.2000000000000003E-5</v>
      </c>
      <c r="C18" s="54">
        <v>8.4099999999999995E-4</v>
      </c>
      <c r="D18" s="54">
        <v>1.073E-3</v>
      </c>
      <c r="E18" s="54">
        <v>1.073E-3</v>
      </c>
      <c r="F18" s="54">
        <v>0</v>
      </c>
      <c r="G18" s="54">
        <v>1.516E-3</v>
      </c>
      <c r="H18" s="54">
        <v>7.0100000000000002E-4</v>
      </c>
    </row>
    <row r="19" spans="1:8">
      <c r="A19" s="11" t="s">
        <v>261</v>
      </c>
      <c r="B19" s="54">
        <v>0</v>
      </c>
      <c r="C19" s="54">
        <v>0</v>
      </c>
      <c r="D19" s="54">
        <v>0</v>
      </c>
      <c r="E19" s="57">
        <v>7.1299999999999998E-4</v>
      </c>
      <c r="F19" s="54">
        <f t="shared" ref="F19:F20" si="2">E19</f>
        <v>7.1299999999999998E-4</v>
      </c>
      <c r="G19" s="54">
        <f t="shared" ref="G19:G20" si="3">F19</f>
        <v>7.1299999999999998E-4</v>
      </c>
      <c r="H19" s="54">
        <f t="shared" ref="H19:H20" si="4">G19</f>
        <v>7.1299999999999998E-4</v>
      </c>
    </row>
    <row r="20" spans="1:8">
      <c r="A20" s="11" t="s">
        <v>262</v>
      </c>
      <c r="B20" s="55">
        <v>0</v>
      </c>
      <c r="C20" s="55">
        <v>0</v>
      </c>
      <c r="D20" s="55">
        <v>0</v>
      </c>
      <c r="E20" s="55">
        <v>4.8799999999999999E-4</v>
      </c>
      <c r="F20" s="55">
        <f t="shared" si="2"/>
        <v>4.8799999999999999E-4</v>
      </c>
      <c r="G20" s="55">
        <f t="shared" si="3"/>
        <v>4.8799999999999999E-4</v>
      </c>
      <c r="H20" s="55">
        <f t="shared" si="4"/>
        <v>4.8799999999999999E-4</v>
      </c>
    </row>
    <row r="21" spans="1:8">
      <c r="A21" s="11" t="s">
        <v>263</v>
      </c>
      <c r="B21" s="54">
        <f>SUM(B17:B20)</f>
        <v>1.2509999999999999E-3</v>
      </c>
      <c r="C21" s="54">
        <f t="shared" ref="C21" si="5">SUM(C17:C20)</f>
        <v>2.8170000000000001E-3</v>
      </c>
      <c r="D21" s="54">
        <f t="shared" ref="D21" si="6">SUM(D17:D20)</f>
        <v>2.5969999999999999E-3</v>
      </c>
      <c r="E21" s="54">
        <f t="shared" ref="E21" si="7">SUM(E17:E20)</f>
        <v>3.7980000000000002E-3</v>
      </c>
      <c r="F21" s="54">
        <f t="shared" ref="F21" si="8">SUM(F17:F20)</f>
        <v>1.201E-3</v>
      </c>
      <c r="G21" s="54">
        <f t="shared" ref="G21" si="9">SUM(G17:G20)</f>
        <v>4.4809999999999997E-3</v>
      </c>
      <c r="H21" s="54">
        <f t="shared" ref="H21" si="10">SUM(H17:H20)</f>
        <v>3.7500000000000003E-3</v>
      </c>
    </row>
    <row r="22" spans="1:8">
      <c r="B22" s="54"/>
      <c r="C22" s="54"/>
      <c r="D22" s="54"/>
      <c r="E22" s="54"/>
      <c r="F22" s="54"/>
      <c r="G22" s="54"/>
      <c r="H22" s="54"/>
    </row>
    <row r="23" spans="1:8">
      <c r="A23" s="11" t="s">
        <v>264</v>
      </c>
      <c r="B23" s="57">
        <v>1.408E-3</v>
      </c>
      <c r="C23" s="57">
        <v>4.8299999999999998E-4</v>
      </c>
      <c r="D23" s="57">
        <v>6.2799999999999998E-4</v>
      </c>
      <c r="E23" s="57">
        <v>6.2799999999999998E-4</v>
      </c>
      <c r="F23" s="57">
        <v>0</v>
      </c>
      <c r="G23" s="57">
        <v>1.8350000000000003E-3</v>
      </c>
      <c r="H23" s="57">
        <v>3.7949999999999998E-3</v>
      </c>
    </row>
    <row r="24" spans="1:8">
      <c r="A24" s="11" t="s">
        <v>265</v>
      </c>
      <c r="B24" s="54">
        <v>0</v>
      </c>
      <c r="C24" s="54">
        <v>-1.14E-3</v>
      </c>
      <c r="D24" s="54">
        <v>-7.4899999999999999E-4</v>
      </c>
      <c r="E24" s="54">
        <v>-7.4899999999999999E-4</v>
      </c>
      <c r="F24" s="54">
        <v>0</v>
      </c>
      <c r="G24" s="54">
        <v>1.1209999999999998E-3</v>
      </c>
      <c r="H24" s="54">
        <v>2.0559999999999997E-3</v>
      </c>
    </row>
    <row r="25" spans="1:8">
      <c r="A25" s="11" t="s">
        <v>266</v>
      </c>
      <c r="B25" s="54">
        <v>0</v>
      </c>
      <c r="C25" s="54">
        <v>0</v>
      </c>
      <c r="D25" s="54">
        <v>0</v>
      </c>
      <c r="E25" s="57">
        <v>2.8299999999999999E-4</v>
      </c>
      <c r="F25" s="54">
        <f t="shared" ref="F25:F26" si="11">E25</f>
        <v>2.8299999999999999E-4</v>
      </c>
      <c r="G25" s="54">
        <f t="shared" ref="G25:G26" si="12">F25</f>
        <v>2.8299999999999999E-4</v>
      </c>
      <c r="H25" s="54">
        <f t="shared" ref="H25:H26" si="13">G25</f>
        <v>2.8299999999999999E-4</v>
      </c>
    </row>
    <row r="26" spans="1:8">
      <c r="A26" s="11" t="s">
        <v>267</v>
      </c>
      <c r="B26" s="55">
        <v>0</v>
      </c>
      <c r="C26" s="55">
        <v>0</v>
      </c>
      <c r="D26" s="55">
        <v>0</v>
      </c>
      <c r="E26" s="55">
        <v>-3.4400000000000001E-4</v>
      </c>
      <c r="F26" s="55">
        <f t="shared" si="11"/>
        <v>-3.4400000000000001E-4</v>
      </c>
      <c r="G26" s="55">
        <f t="shared" si="12"/>
        <v>-3.4400000000000001E-4</v>
      </c>
      <c r="H26" s="55">
        <f t="shared" si="13"/>
        <v>-3.4400000000000001E-4</v>
      </c>
    </row>
    <row r="27" spans="1:8">
      <c r="A27" s="11" t="s">
        <v>268</v>
      </c>
      <c r="B27" s="54">
        <f>SUM(B23:B26)</f>
        <v>1.408E-3</v>
      </c>
      <c r="C27" s="54">
        <f t="shared" ref="C27" si="14">SUM(C23:C26)</f>
        <v>-6.5700000000000003E-4</v>
      </c>
      <c r="D27" s="54">
        <f t="shared" ref="D27" si="15">SUM(D23:D26)</f>
        <v>-1.2100000000000001E-4</v>
      </c>
      <c r="E27" s="54">
        <f t="shared" ref="E27" si="16">SUM(E23:E26)</f>
        <v>-1.8200000000000003E-4</v>
      </c>
      <c r="F27" s="54">
        <f t="shared" ref="F27" si="17">SUM(F23:F26)</f>
        <v>-6.1000000000000019E-5</v>
      </c>
      <c r="G27" s="54">
        <f t="shared" ref="G27" si="18">SUM(G23:G26)</f>
        <v>2.895E-3</v>
      </c>
      <c r="H27" s="54">
        <f t="shared" ref="H27" si="19">SUM(H23:H26)</f>
        <v>5.79E-3</v>
      </c>
    </row>
    <row r="28" spans="1:8">
      <c r="B28" s="54"/>
      <c r="C28" s="54"/>
      <c r="D28" s="54"/>
      <c r="E28" s="54"/>
      <c r="F28" s="54"/>
      <c r="G28" s="54"/>
      <c r="H28" s="54"/>
    </row>
    <row r="29" spans="1:8">
      <c r="A29" s="11" t="s">
        <v>269</v>
      </c>
      <c r="B29" s="57">
        <v>1.5690000000000001E-3</v>
      </c>
      <c r="C29" s="57">
        <v>1.7849999999999997E-3</v>
      </c>
      <c r="D29" s="57">
        <v>2.1940000000000002E-3</v>
      </c>
      <c r="E29" s="57">
        <v>2.1940000000000002E-3</v>
      </c>
      <c r="F29" s="54">
        <v>0</v>
      </c>
      <c r="G29" s="54">
        <v>0</v>
      </c>
      <c r="H29" s="54">
        <v>0</v>
      </c>
    </row>
    <row r="30" spans="1:8">
      <c r="A30" s="11" t="s">
        <v>270</v>
      </c>
      <c r="B30" s="54">
        <v>2.2900000000000001E-4</v>
      </c>
      <c r="C30" s="54">
        <v>2.3970000000000003E-3</v>
      </c>
      <c r="D30" s="54">
        <v>-9.2999999999999997E-5</v>
      </c>
      <c r="E30" s="54">
        <v>-9.2999999999999997E-5</v>
      </c>
      <c r="F30" s="54">
        <v>0</v>
      </c>
      <c r="G30" s="54">
        <v>0</v>
      </c>
      <c r="H30" s="54">
        <v>0</v>
      </c>
    </row>
    <row r="31" spans="1:8">
      <c r="A31" s="11" t="s">
        <v>271</v>
      </c>
      <c r="B31" s="54">
        <v>0</v>
      </c>
      <c r="C31" s="54">
        <v>0</v>
      </c>
      <c r="D31" s="54">
        <v>0</v>
      </c>
      <c r="E31" s="57">
        <v>0</v>
      </c>
      <c r="F31" s="54">
        <f t="shared" ref="F31:F32" si="20">E31</f>
        <v>0</v>
      </c>
      <c r="G31" s="54">
        <f t="shared" ref="G31:G32" si="21">F31</f>
        <v>0</v>
      </c>
      <c r="H31" s="54">
        <f t="shared" ref="H31:H32" si="22">G31</f>
        <v>0</v>
      </c>
    </row>
    <row r="32" spans="1:8">
      <c r="A32" s="11" t="s">
        <v>272</v>
      </c>
      <c r="B32" s="55">
        <v>0</v>
      </c>
      <c r="C32" s="55">
        <v>0</v>
      </c>
      <c r="D32" s="55">
        <v>0</v>
      </c>
      <c r="E32" s="55">
        <v>0</v>
      </c>
      <c r="F32" s="55">
        <f t="shared" si="20"/>
        <v>0</v>
      </c>
      <c r="G32" s="55">
        <f t="shared" si="21"/>
        <v>0</v>
      </c>
      <c r="H32" s="55">
        <f t="shared" si="22"/>
        <v>0</v>
      </c>
    </row>
    <row r="33" spans="1:8">
      <c r="A33" s="11" t="s">
        <v>273</v>
      </c>
      <c r="B33" s="54">
        <f>SUM(B29:B32)</f>
        <v>1.7980000000000001E-3</v>
      </c>
      <c r="C33" s="54">
        <f t="shared" ref="C33" si="23">SUM(C29:C32)</f>
        <v>4.182E-3</v>
      </c>
      <c r="D33" s="54">
        <f t="shared" ref="D33" si="24">SUM(D29:D32)</f>
        <v>2.101E-3</v>
      </c>
      <c r="E33" s="54">
        <f t="shared" ref="E33" si="25">SUM(E29:E32)</f>
        <v>2.101E-3</v>
      </c>
      <c r="F33" s="54">
        <f t="shared" ref="F33" si="26">SUM(F29:F32)</f>
        <v>0</v>
      </c>
      <c r="G33" s="54">
        <f t="shared" ref="G33" si="27">SUM(G29:G32)</f>
        <v>0</v>
      </c>
      <c r="H33" s="54">
        <f t="shared" ref="H33" si="28">SUM(H29:H32)</f>
        <v>0</v>
      </c>
    </row>
    <row r="34" spans="1:8">
      <c r="B34" s="54"/>
      <c r="C34" s="54"/>
      <c r="D34" s="54"/>
      <c r="E34" s="54"/>
      <c r="F34" s="54"/>
      <c r="G34" s="54"/>
      <c r="H34" s="54"/>
    </row>
    <row r="35" spans="1:8">
      <c r="A35" s="11" t="s">
        <v>274</v>
      </c>
      <c r="B35" s="57">
        <f>B29</f>
        <v>1.5690000000000001E-3</v>
      </c>
      <c r="C35" s="57">
        <f>C29</f>
        <v>1.7849999999999997E-3</v>
      </c>
      <c r="D35" s="57">
        <f>D29</f>
        <v>2.1940000000000002E-3</v>
      </c>
      <c r="E35" s="57">
        <v>2.1940000000000002E-3</v>
      </c>
      <c r="F35" s="57">
        <v>0</v>
      </c>
      <c r="G35" s="57">
        <v>2.1400000000000002E-4</v>
      </c>
      <c r="H35" s="57">
        <v>1.6539999999999999E-3</v>
      </c>
    </row>
    <row r="36" spans="1:8">
      <c r="A36" s="11" t="s">
        <v>275</v>
      </c>
      <c r="B36" s="54">
        <f t="shared" ref="B36:C36" si="29">B30</f>
        <v>2.2900000000000001E-4</v>
      </c>
      <c r="C36" s="54">
        <f t="shared" si="29"/>
        <v>2.3970000000000003E-3</v>
      </c>
      <c r="D36" s="54">
        <v>2.967E-3</v>
      </c>
      <c r="E36" s="54">
        <v>2.967E-3</v>
      </c>
      <c r="F36" s="54">
        <v>0</v>
      </c>
      <c r="G36" s="54">
        <v>4.1399999999999998E-4</v>
      </c>
      <c r="H36" s="54">
        <v>2.1779999999999998E-3</v>
      </c>
    </row>
    <row r="37" spans="1:8">
      <c r="A37" s="11" t="s">
        <v>276</v>
      </c>
      <c r="B37" s="54">
        <v>0</v>
      </c>
      <c r="C37" s="54">
        <v>0</v>
      </c>
      <c r="D37" s="54">
        <v>0</v>
      </c>
      <c r="E37" s="57">
        <v>9.5699999999999995E-4</v>
      </c>
      <c r="F37" s="54">
        <f t="shared" ref="F37:F38" si="30">E37</f>
        <v>9.5699999999999995E-4</v>
      </c>
      <c r="G37" s="54">
        <f t="shared" ref="G37:G38" si="31">F37</f>
        <v>9.5699999999999995E-4</v>
      </c>
      <c r="H37" s="54">
        <f t="shared" ref="H37:H38" si="32">G37</f>
        <v>9.5699999999999995E-4</v>
      </c>
    </row>
    <row r="38" spans="1:8">
      <c r="A38" s="11" t="s">
        <v>277</v>
      </c>
      <c r="B38" s="55">
        <v>0</v>
      </c>
      <c r="C38" s="55">
        <v>0</v>
      </c>
      <c r="D38" s="55">
        <v>0</v>
      </c>
      <c r="E38" s="55">
        <v>1.6199999999999999E-3</v>
      </c>
      <c r="F38" s="55">
        <f t="shared" si="30"/>
        <v>1.6199999999999999E-3</v>
      </c>
      <c r="G38" s="55">
        <f t="shared" si="31"/>
        <v>1.6199999999999999E-3</v>
      </c>
      <c r="H38" s="55">
        <f t="shared" si="32"/>
        <v>1.6199999999999999E-3</v>
      </c>
    </row>
    <row r="39" spans="1:8">
      <c r="A39" s="11" t="s">
        <v>278</v>
      </c>
      <c r="B39" s="54">
        <f>SUM(B35:B38)</f>
        <v>1.7980000000000001E-3</v>
      </c>
      <c r="C39" s="54">
        <f t="shared" ref="C39" si="33">SUM(C35:C38)</f>
        <v>4.182E-3</v>
      </c>
      <c r="D39" s="54">
        <f t="shared" ref="D39" si="34">SUM(D35:D38)</f>
        <v>5.1610000000000007E-3</v>
      </c>
      <c r="E39" s="54">
        <f t="shared" ref="E39" si="35">SUM(E35:E38)</f>
        <v>7.7380000000000001E-3</v>
      </c>
      <c r="F39" s="54">
        <f t="shared" ref="F39" si="36">SUM(F35:F38)</f>
        <v>2.5769999999999999E-3</v>
      </c>
      <c r="G39" s="54">
        <f t="shared" ref="G39" si="37">SUM(G35:G38)</f>
        <v>3.2049999999999999E-3</v>
      </c>
      <c r="H39" s="54">
        <f t="shared" ref="H39" si="38">SUM(H35:H38)</f>
        <v>6.4089999999999998E-3</v>
      </c>
    </row>
    <row r="40" spans="1:8">
      <c r="B40" s="54"/>
      <c r="C40" s="54"/>
      <c r="D40" s="54"/>
      <c r="E40" s="54"/>
      <c r="F40" s="54"/>
      <c r="G40" s="54"/>
      <c r="H40" s="54"/>
    </row>
    <row r="41" spans="1:8">
      <c r="A41" s="11" t="s">
        <v>290</v>
      </c>
      <c r="B41" s="72">
        <v>-0.06</v>
      </c>
      <c r="C41" s="72">
        <v>0.37</v>
      </c>
      <c r="D41" s="72">
        <v>0.23</v>
      </c>
      <c r="E41" s="72">
        <v>0.23</v>
      </c>
      <c r="F41" s="72">
        <v>0</v>
      </c>
      <c r="G41" s="72">
        <v>0.47999999999999993</v>
      </c>
      <c r="H41" s="72">
        <v>1.0900000000000001</v>
      </c>
    </row>
    <row r="42" spans="1:8">
      <c r="A42" s="11" t="s">
        <v>279</v>
      </c>
      <c r="B42" s="54">
        <v>8.5000000000000006E-5</v>
      </c>
      <c r="C42" s="54">
        <v>-1.27E-4</v>
      </c>
      <c r="D42" s="54">
        <v>1.3799999999999999E-4</v>
      </c>
      <c r="E42" s="54">
        <v>1.3799999999999999E-4</v>
      </c>
      <c r="F42" s="54">
        <v>0</v>
      </c>
      <c r="G42" s="54">
        <v>1.5579999999999999E-3</v>
      </c>
      <c r="H42" s="54">
        <v>2.7980000000000001E-3</v>
      </c>
    </row>
    <row r="43" spans="1:8">
      <c r="A43" s="11" t="s">
        <v>291</v>
      </c>
      <c r="B43" s="59">
        <v>0</v>
      </c>
      <c r="C43" s="59">
        <v>0</v>
      </c>
      <c r="D43" s="59">
        <v>0</v>
      </c>
      <c r="E43" s="72">
        <v>0.1</v>
      </c>
      <c r="F43" s="59">
        <f t="shared" ref="F43:F44" si="39">E43</f>
        <v>0.1</v>
      </c>
      <c r="G43" s="59">
        <f t="shared" ref="G43:G44" si="40">F43</f>
        <v>0.1</v>
      </c>
      <c r="H43" s="59">
        <f t="shared" ref="H43:H44" si="41">G43</f>
        <v>0.1</v>
      </c>
    </row>
    <row r="44" spans="1:8">
      <c r="A44" s="11" t="s">
        <v>280</v>
      </c>
      <c r="B44" s="55">
        <v>0</v>
      </c>
      <c r="C44" s="55">
        <v>0</v>
      </c>
      <c r="D44" s="55">
        <v>0</v>
      </c>
      <c r="E44" s="55">
        <v>5.5999999999999999E-5</v>
      </c>
      <c r="F44" s="55">
        <f t="shared" si="39"/>
        <v>5.5999999999999999E-5</v>
      </c>
      <c r="G44" s="55">
        <f t="shared" si="40"/>
        <v>5.5999999999999999E-5</v>
      </c>
      <c r="H44" s="55">
        <f t="shared" si="41"/>
        <v>5.5999999999999999E-5</v>
      </c>
    </row>
    <row r="45" spans="1:8">
      <c r="A45" s="11" t="s">
        <v>281</v>
      </c>
      <c r="B45" s="54">
        <f>SUM(B42,B44)</f>
        <v>8.5000000000000006E-5</v>
      </c>
      <c r="C45" s="54">
        <f t="shared" ref="C45:H45" si="42">SUM(C42,C44)</f>
        <v>-1.27E-4</v>
      </c>
      <c r="D45" s="54">
        <f t="shared" si="42"/>
        <v>1.3799999999999999E-4</v>
      </c>
      <c r="E45" s="54">
        <f t="shared" si="42"/>
        <v>1.94E-4</v>
      </c>
      <c r="F45" s="54">
        <f t="shared" si="42"/>
        <v>5.5999999999999999E-5</v>
      </c>
      <c r="G45" s="54">
        <f t="shared" si="42"/>
        <v>1.614E-3</v>
      </c>
      <c r="H45" s="54">
        <f t="shared" si="42"/>
        <v>2.8540000000000002E-3</v>
      </c>
    </row>
    <row r="46" spans="1:8">
      <c r="B46" s="54"/>
      <c r="C46" s="54"/>
      <c r="D46" s="54"/>
      <c r="E46" s="54"/>
      <c r="F46" s="54"/>
      <c r="G46" s="54"/>
      <c r="H46" s="54"/>
    </row>
    <row r="47" spans="1:8">
      <c r="A47" s="11" t="s">
        <v>293</v>
      </c>
      <c r="B47" s="72">
        <v>-0.08</v>
      </c>
      <c r="C47" s="72">
        <v>0.16</v>
      </c>
      <c r="D47" s="72">
        <v>0.38</v>
      </c>
      <c r="E47" s="72">
        <v>0.38</v>
      </c>
      <c r="F47" s="72">
        <v>0</v>
      </c>
      <c r="G47" s="72">
        <v>0.4</v>
      </c>
      <c r="H47" s="72">
        <v>1.03</v>
      </c>
    </row>
    <row r="48" spans="1:8">
      <c r="A48" s="11" t="s">
        <v>282</v>
      </c>
      <c r="B48" s="54">
        <v>-5.5999999999999999E-5</v>
      </c>
      <c r="C48" s="54">
        <v>-2.5399999999999999E-4</v>
      </c>
      <c r="D48" s="54">
        <v>8.2200000000000003E-4</v>
      </c>
      <c r="E48" s="54">
        <v>8.2200000000000003E-4</v>
      </c>
      <c r="F48" s="54">
        <v>0</v>
      </c>
      <c r="G48" s="54">
        <v>1.7290000000000003E-3</v>
      </c>
      <c r="H48" s="54">
        <v>2.5019999999999999E-3</v>
      </c>
    </row>
    <row r="49" spans="1:8">
      <c r="A49" s="11" t="s">
        <v>294</v>
      </c>
      <c r="B49" s="59">
        <v>0</v>
      </c>
      <c r="C49" s="59">
        <v>0</v>
      </c>
      <c r="D49" s="59">
        <v>0</v>
      </c>
      <c r="E49" s="72">
        <v>0.21</v>
      </c>
      <c r="F49" s="59">
        <f t="shared" ref="F49:F50" si="43">E49</f>
        <v>0.21</v>
      </c>
      <c r="G49" s="59">
        <f t="shared" ref="G49:G50" si="44">F49</f>
        <v>0.21</v>
      </c>
      <c r="H49" s="59">
        <f t="shared" ref="H49:H50" si="45">G49</f>
        <v>0.21</v>
      </c>
    </row>
    <row r="50" spans="1:8">
      <c r="A50" s="11" t="s">
        <v>283</v>
      </c>
      <c r="B50" s="55">
        <v>0</v>
      </c>
      <c r="C50" s="55">
        <v>0</v>
      </c>
      <c r="D50" s="55">
        <v>0</v>
      </c>
      <c r="E50" s="55">
        <v>3.4600000000000001E-4</v>
      </c>
      <c r="F50" s="55">
        <f t="shared" si="43"/>
        <v>3.4600000000000001E-4</v>
      </c>
      <c r="G50" s="55">
        <f t="shared" si="44"/>
        <v>3.4600000000000001E-4</v>
      </c>
      <c r="H50" s="55">
        <f t="shared" si="45"/>
        <v>3.4600000000000001E-4</v>
      </c>
    </row>
    <row r="51" spans="1:8">
      <c r="A51" s="11" t="s">
        <v>284</v>
      </c>
      <c r="B51" s="54">
        <f>SUM(B48,B50)</f>
        <v>-5.5999999999999999E-5</v>
      </c>
      <c r="C51" s="54">
        <f t="shared" ref="C51" si="46">SUM(C48,C50)</f>
        <v>-2.5399999999999999E-4</v>
      </c>
      <c r="D51" s="54">
        <f t="shared" ref="D51" si="47">SUM(D48,D50)</f>
        <v>8.2200000000000003E-4</v>
      </c>
      <c r="E51" s="54">
        <f t="shared" ref="E51" si="48">SUM(E48,E50)</f>
        <v>1.168E-3</v>
      </c>
      <c r="F51" s="54">
        <f t="shared" ref="F51" si="49">SUM(F48,F50)</f>
        <v>3.4600000000000001E-4</v>
      </c>
      <c r="G51" s="54">
        <f t="shared" ref="G51" si="50">SUM(G48,G50)</f>
        <v>2.0750000000000005E-3</v>
      </c>
      <c r="H51" s="54">
        <f t="shared" ref="H51" si="51">SUM(H48,H50)</f>
        <v>2.8479999999999998E-3</v>
      </c>
    </row>
    <row r="52" spans="1:8">
      <c r="B52" s="54"/>
      <c r="C52" s="54"/>
      <c r="D52" s="54"/>
      <c r="E52" s="54"/>
      <c r="F52" s="54"/>
      <c r="G52" s="54"/>
      <c r="H52" s="54"/>
    </row>
    <row r="53" spans="1:8">
      <c r="A53" s="11" t="s">
        <v>285</v>
      </c>
      <c r="B53" s="57">
        <v>1.312E-3</v>
      </c>
      <c r="C53" s="57">
        <v>1.84E-4</v>
      </c>
      <c r="D53" s="57">
        <v>0</v>
      </c>
      <c r="E53" s="54">
        <v>0</v>
      </c>
      <c r="F53" s="54">
        <v>0</v>
      </c>
      <c r="G53" s="54">
        <v>0</v>
      </c>
      <c r="H53" s="54">
        <v>0</v>
      </c>
    </row>
    <row r="54" spans="1:8">
      <c r="A54" s="11" t="s">
        <v>286</v>
      </c>
      <c r="B54" s="54">
        <v>1.1E-5</v>
      </c>
      <c r="C54" s="54">
        <v>0</v>
      </c>
      <c r="D54" s="54">
        <v>0</v>
      </c>
      <c r="E54" s="54">
        <v>0</v>
      </c>
      <c r="F54" s="54">
        <v>0</v>
      </c>
      <c r="G54" s="54">
        <v>0</v>
      </c>
      <c r="H54" s="54">
        <v>0</v>
      </c>
    </row>
    <row r="55" spans="1:8">
      <c r="A55" s="11" t="s">
        <v>287</v>
      </c>
      <c r="B55" s="54">
        <v>0</v>
      </c>
      <c r="C55" s="54">
        <v>0</v>
      </c>
      <c r="D55" s="54">
        <v>0</v>
      </c>
      <c r="E55" s="54">
        <v>0</v>
      </c>
      <c r="F55" s="54">
        <v>0</v>
      </c>
      <c r="G55" s="54">
        <v>0</v>
      </c>
      <c r="H55" s="54">
        <v>0</v>
      </c>
    </row>
    <row r="56" spans="1:8">
      <c r="A56" s="11" t="s">
        <v>288</v>
      </c>
      <c r="B56" s="55">
        <v>0</v>
      </c>
      <c r="C56" s="55">
        <v>0</v>
      </c>
      <c r="D56" s="55">
        <v>0</v>
      </c>
      <c r="E56" s="55">
        <v>0</v>
      </c>
      <c r="F56" s="55">
        <v>0</v>
      </c>
      <c r="G56" s="55">
        <v>0</v>
      </c>
      <c r="H56" s="55">
        <v>0</v>
      </c>
    </row>
    <row r="57" spans="1:8">
      <c r="A57" s="11" t="s">
        <v>289</v>
      </c>
      <c r="B57" s="54">
        <f>SUM(B53:B56)</f>
        <v>1.323E-3</v>
      </c>
      <c r="C57" s="54">
        <f t="shared" ref="C57" si="52">SUM(C53:C56)</f>
        <v>1.84E-4</v>
      </c>
      <c r="D57" s="54">
        <f t="shared" ref="D57" si="53">SUM(D53:D56)</f>
        <v>0</v>
      </c>
      <c r="E57" s="54">
        <f t="shared" ref="E57" si="54">SUM(E53:E56)</f>
        <v>0</v>
      </c>
      <c r="F57" s="54">
        <f t="shared" ref="F57" si="55">SUM(F53:F56)</f>
        <v>0</v>
      </c>
      <c r="G57" s="54">
        <f t="shared" ref="G57" si="56">SUM(G53:G56)</f>
        <v>0</v>
      </c>
      <c r="H57" s="54">
        <f t="shared" ref="H57" si="57">SUM(H53:H56)</f>
        <v>0</v>
      </c>
    </row>
    <row r="58" spans="1:8">
      <c r="B58" s="54"/>
      <c r="C58" s="54"/>
      <c r="D58" s="54"/>
      <c r="E58" s="54"/>
      <c r="F58" s="54"/>
      <c r="G58" s="54"/>
      <c r="H58" s="54"/>
    </row>
    <row r="59" spans="1:8" ht="12" thickBot="1">
      <c r="A59" s="11" t="s">
        <v>292</v>
      </c>
      <c r="B59" s="58">
        <f>SUM(B15,B21,B27,B33,B39,B45,B51,B57)</f>
        <v>6.3700000000000007E-3</v>
      </c>
      <c r="C59" s="58">
        <f t="shared" ref="C59:H59" si="58">SUM(C15,C21,C27,C33,C39,C45,C51,C57)</f>
        <v>1.0947999999999999E-2</v>
      </c>
      <c r="D59" s="58">
        <f t="shared" si="58"/>
        <v>1.1438E-2</v>
      </c>
      <c r="E59" s="58">
        <f t="shared" si="58"/>
        <v>1.5871E-2</v>
      </c>
      <c r="F59" s="58">
        <f t="shared" si="58"/>
        <v>4.4329999999999994E-3</v>
      </c>
      <c r="G59" s="58">
        <f t="shared" si="58"/>
        <v>1.4166999999999999E-2</v>
      </c>
      <c r="H59" s="58">
        <f t="shared" si="58"/>
        <v>1.9525999999999998E-2</v>
      </c>
    </row>
    <row r="60" spans="1:8" ht="12" thickTop="1">
      <c r="B60" s="73"/>
      <c r="C60" s="73"/>
      <c r="D60" s="73"/>
      <c r="E60" s="73"/>
      <c r="F60" s="73"/>
      <c r="G60" s="73"/>
      <c r="H60" s="73"/>
    </row>
    <row r="61" spans="1:8">
      <c r="A61" s="74" t="s">
        <v>65</v>
      </c>
      <c r="B61" s="57"/>
      <c r="C61" s="57"/>
      <c r="D61" s="60"/>
      <c r="E61" s="60"/>
      <c r="F61" s="60"/>
      <c r="G61" s="60"/>
      <c r="H61" s="60"/>
    </row>
    <row r="62" spans="1:8">
      <c r="A62" s="11" t="s">
        <v>63</v>
      </c>
      <c r="B62" s="54">
        <v>8.1549999999999997E-2</v>
      </c>
      <c r="C62" s="54">
        <v>1.9550000000000001E-2</v>
      </c>
      <c r="D62" s="54">
        <v>1.2319999999999999E-2</v>
      </c>
      <c r="E62" s="54">
        <f>D62</f>
        <v>1.2319999999999999E-2</v>
      </c>
      <c r="F62" s="54">
        <f>E62</f>
        <v>1.2319999999999999E-2</v>
      </c>
      <c r="G62" s="54">
        <v>2.2519999999999998E-2</v>
      </c>
      <c r="H62" s="54">
        <v>8.6800000000000002E-3</v>
      </c>
    </row>
    <row r="63" spans="1:8">
      <c r="A63" s="11" t="s">
        <v>56</v>
      </c>
      <c r="B63" s="54">
        <v>7.26E-3</v>
      </c>
      <c r="C63" s="54">
        <v>-1.04E-2</v>
      </c>
      <c r="D63" s="54">
        <v>-7.3899999999999999E-3</v>
      </c>
      <c r="E63" s="54">
        <f t="shared" ref="E63:F63" si="59">D63</f>
        <v>-7.3899999999999999E-3</v>
      </c>
      <c r="F63" s="54">
        <f t="shared" si="59"/>
        <v>-7.3899999999999999E-3</v>
      </c>
      <c r="G63" s="54">
        <v>3.2280000000000003E-2</v>
      </c>
      <c r="H63" s="54">
        <v>1.5570000000000001E-2</v>
      </c>
    </row>
    <row r="64" spans="1:8">
      <c r="A64" s="11" t="s">
        <v>62</v>
      </c>
      <c r="B64" s="55">
        <v>1.9300000000000001E-2</v>
      </c>
      <c r="C64" s="55">
        <v>-1.01E-3</v>
      </c>
      <c r="D64" s="55">
        <v>-1.282E-2</v>
      </c>
      <c r="E64" s="55">
        <f t="shared" ref="E64:F64" si="60">D64</f>
        <v>-1.282E-2</v>
      </c>
      <c r="F64" s="55">
        <f t="shared" si="60"/>
        <v>-1.282E-2</v>
      </c>
      <c r="G64" s="55">
        <v>-1.917E-2</v>
      </c>
      <c r="H64" s="55">
        <v>-1.6910000000000001E-2</v>
      </c>
    </row>
    <row r="65" spans="1:8" ht="12" thickBot="1">
      <c r="A65" s="11" t="s">
        <v>295</v>
      </c>
      <c r="B65" s="58">
        <f t="shared" ref="B65:H65" si="61">SUM(B62:B64)</f>
        <v>0.10811</v>
      </c>
      <c r="C65" s="58">
        <f t="shared" si="61"/>
        <v>8.1400000000000014E-3</v>
      </c>
      <c r="D65" s="58">
        <f t="shared" si="61"/>
        <v>-7.8900000000000012E-3</v>
      </c>
      <c r="E65" s="58">
        <f t="shared" si="61"/>
        <v>-7.8900000000000012E-3</v>
      </c>
      <c r="F65" s="58">
        <f t="shared" si="61"/>
        <v>-7.8900000000000012E-3</v>
      </c>
      <c r="G65" s="58">
        <f t="shared" si="61"/>
        <v>3.5630000000000002E-2</v>
      </c>
      <c r="H65" s="58">
        <f t="shared" si="61"/>
        <v>7.3399999999999993E-3</v>
      </c>
    </row>
    <row r="66" spans="1:8" ht="12" thickTop="1">
      <c r="B66" s="56"/>
      <c r="C66" s="56"/>
      <c r="D66" s="56"/>
      <c r="E66" s="56"/>
      <c r="F66" s="56"/>
      <c r="G66" s="56"/>
      <c r="H66" s="56"/>
    </row>
    <row r="67" spans="1:8">
      <c r="A67" s="11" t="s">
        <v>300</v>
      </c>
      <c r="C67" s="75"/>
      <c r="D67" s="75"/>
      <c r="E67" s="75"/>
      <c r="F67" s="75"/>
      <c r="G67" s="75"/>
    </row>
    <row r="68" spans="1:8">
      <c r="A68" s="11" t="s">
        <v>301</v>
      </c>
      <c r="C68" s="75"/>
      <c r="D68" s="75"/>
      <c r="E68" s="75"/>
      <c r="F68" s="75"/>
      <c r="G68" s="75"/>
    </row>
    <row r="69" spans="1:8">
      <c r="A69" s="11" t="s">
        <v>302</v>
      </c>
      <c r="C69" s="75"/>
      <c r="D69" s="75"/>
      <c r="E69" s="75"/>
      <c r="F69" s="75"/>
      <c r="G69" s="75"/>
    </row>
    <row r="70" spans="1:8">
      <c r="A70" s="11" t="s">
        <v>303</v>
      </c>
      <c r="C70" s="75"/>
      <c r="D70" s="75"/>
      <c r="E70" s="75"/>
      <c r="F70" s="75"/>
      <c r="G70" s="75"/>
    </row>
    <row r="71" spans="1:8">
      <c r="A71" s="11" t="s">
        <v>304</v>
      </c>
    </row>
    <row r="74" spans="1:8">
      <c r="C74" s="75"/>
      <c r="D74" s="75"/>
      <c r="E74" s="75"/>
      <c r="F74" s="75"/>
      <c r="G74" s="75"/>
    </row>
    <row r="75" spans="1:8">
      <c r="C75" s="75"/>
      <c r="D75" s="75"/>
      <c r="E75" s="75"/>
      <c r="F75" s="75"/>
      <c r="G75" s="75"/>
    </row>
    <row r="76" spans="1:8">
      <c r="C76" s="75"/>
      <c r="D76" s="75"/>
      <c r="E76" s="75"/>
      <c r="F76" s="75"/>
      <c r="G76" s="75"/>
    </row>
  </sheetData>
  <mergeCells count="4">
    <mergeCell ref="A1:H1"/>
    <mergeCell ref="A2:H2"/>
    <mergeCell ref="A4:H4"/>
    <mergeCell ref="A3:H3"/>
  </mergeCells>
  <pageMargins left="0.7" right="0.7" top="0.75" bottom="0.75" header="0.3" footer="0.3"/>
  <pageSetup scale="49" orientation="landscape" horizontalDpi="1200" verticalDpi="1200" r:id="rId1"/>
  <headerFooter>
    <oddFooter>&amp;R&amp;F
&amp;A</odd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E36"/>
  <sheetViews>
    <sheetView workbookViewId="0">
      <pane ySplit="8" topLeftCell="A9" activePane="bottomLeft" state="frozen"/>
      <selection activeCell="F97" sqref="F97"/>
      <selection pane="bottomLeft" sqref="A1:XFD1048576"/>
    </sheetView>
  </sheetViews>
  <sheetFormatPr defaultRowHeight="11.25"/>
  <cols>
    <col min="1" max="1" width="20.5703125" style="11" bestFit="1" customWidth="1"/>
    <col min="2" max="3" width="20.85546875" style="11" bestFit="1" customWidth="1"/>
    <col min="4" max="5" width="20.42578125" style="11" bestFit="1" customWidth="1"/>
    <col min="6" max="16384" width="9.140625" style="11"/>
  </cols>
  <sheetData>
    <row r="1" spans="1:5" ht="15">
      <c r="A1" s="160" t="str">
        <f>'BDJ-8 E&amp;G Low Income Analysis'!A1:P1</f>
        <v>Puget Sound Energy</v>
      </c>
      <c r="B1" s="160"/>
      <c r="C1" s="160"/>
      <c r="D1" s="160"/>
      <c r="E1" s="161"/>
    </row>
    <row r="2" spans="1:5" ht="15">
      <c r="A2" s="160" t="str">
        <f>'BDJ-8 E&amp;G Low Income Analysis'!A2:P2</f>
        <v>2022 GRC Electric and Gas Decoupling Study (2018 - 2021)</v>
      </c>
      <c r="B2" s="160"/>
      <c r="C2" s="160"/>
      <c r="D2" s="160"/>
      <c r="E2" s="161"/>
    </row>
    <row r="3" spans="1:5" ht="15">
      <c r="A3" s="160" t="str">
        <f>'BDJ-8 E&amp;G Low Income Analysis'!A3:P3</f>
        <v>Exhibit BDJ-8</v>
      </c>
      <c r="B3" s="160"/>
      <c r="C3" s="160"/>
      <c r="D3" s="160"/>
      <c r="E3" s="161"/>
    </row>
    <row r="4" spans="1:5" ht="15.75" thickBot="1">
      <c r="A4" s="160" t="s">
        <v>306</v>
      </c>
      <c r="B4" s="160"/>
      <c r="C4" s="160"/>
      <c r="D4" s="160"/>
      <c r="E4" s="161"/>
    </row>
    <row r="5" spans="1:5" ht="12" thickBot="1">
      <c r="E5" s="69" t="s">
        <v>224</v>
      </c>
    </row>
    <row r="6" spans="1:5">
      <c r="B6" s="30" t="s">
        <v>79</v>
      </c>
      <c r="C6" s="30" t="s">
        <v>78</v>
      </c>
      <c r="D6" s="30" t="s">
        <v>77</v>
      </c>
      <c r="E6" s="30" t="s">
        <v>227</v>
      </c>
    </row>
    <row r="7" spans="1:5">
      <c r="A7" s="11" t="s">
        <v>76</v>
      </c>
      <c r="B7" s="30" t="s">
        <v>75</v>
      </c>
      <c r="C7" s="30" t="s">
        <v>74</v>
      </c>
      <c r="D7" s="30" t="s">
        <v>73</v>
      </c>
      <c r="E7" s="30" t="s">
        <v>225</v>
      </c>
    </row>
    <row r="8" spans="1:5">
      <c r="A8" s="11" t="s">
        <v>72</v>
      </c>
      <c r="B8" s="70">
        <v>43586</v>
      </c>
      <c r="C8" s="70">
        <v>43952</v>
      </c>
      <c r="D8" s="70">
        <v>44317</v>
      </c>
      <c r="E8" s="70">
        <v>44682</v>
      </c>
    </row>
    <row r="10" spans="1:5">
      <c r="A10" s="71" t="s">
        <v>71</v>
      </c>
      <c r="B10" s="60" t="s">
        <v>70</v>
      </c>
      <c r="C10" s="60" t="s">
        <v>70</v>
      </c>
      <c r="D10" s="60" t="s">
        <v>70</v>
      </c>
      <c r="E10" s="60" t="s">
        <v>70</v>
      </c>
    </row>
    <row r="11" spans="1:5">
      <c r="A11" s="11" t="s">
        <v>69</v>
      </c>
      <c r="B11" s="76">
        <v>1.8098401535149668E-2</v>
      </c>
      <c r="C11" s="76">
        <v>1.1764124363600411E-3</v>
      </c>
      <c r="D11" s="76">
        <v>-3.8282519485527008E-3</v>
      </c>
      <c r="E11" s="76">
        <v>-2.1445555280141748E-2</v>
      </c>
    </row>
    <row r="12" spans="1:5">
      <c r="A12" s="11" t="s">
        <v>35</v>
      </c>
      <c r="B12" s="76">
        <v>1.507189466997748E-2</v>
      </c>
      <c r="C12" s="76">
        <v>-2.1455878910821577E-3</v>
      </c>
      <c r="D12" s="76">
        <v>4.3190341168938086E-2</v>
      </c>
      <c r="E12" s="76">
        <v>-1.767127046556298E-2</v>
      </c>
    </row>
    <row r="13" spans="1:5">
      <c r="A13" s="11" t="s">
        <v>37</v>
      </c>
      <c r="B13" s="76">
        <v>-2.130952995201486E-2</v>
      </c>
      <c r="C13" s="76">
        <v>5.8429807922907541E-3</v>
      </c>
      <c r="D13" s="76">
        <v>8.0694275274056038E-2</v>
      </c>
      <c r="E13" s="76">
        <v>6.3550548112058458E-2</v>
      </c>
    </row>
    <row r="14" spans="1:5" ht="12" customHeight="1">
      <c r="A14" s="11" t="s">
        <v>68</v>
      </c>
      <c r="B14" s="76">
        <v>9.0449226123065316E-2</v>
      </c>
      <c r="C14" s="76">
        <v>-2.1616029619949895E-2</v>
      </c>
      <c r="D14" s="76" t="s">
        <v>66</v>
      </c>
      <c r="E14" s="76" t="s">
        <v>66</v>
      </c>
    </row>
    <row r="15" spans="1:5">
      <c r="A15" s="11" t="s">
        <v>67</v>
      </c>
      <c r="B15" s="76">
        <f>B14</f>
        <v>9.0449226123065316E-2</v>
      </c>
      <c r="C15" s="76">
        <v>9.2063836716968855E-2</v>
      </c>
      <c r="D15" s="76">
        <v>4.7760195056652473E-2</v>
      </c>
      <c r="E15" s="76">
        <v>8.2229765262704979E-2</v>
      </c>
    </row>
    <row r="16" spans="1:5">
      <c r="A16" s="11" t="s">
        <v>39</v>
      </c>
      <c r="B16" s="76">
        <v>9.7072708874595005E-3</v>
      </c>
      <c r="C16" s="76">
        <v>-9.542095452283691E-4</v>
      </c>
      <c r="D16" s="76">
        <v>5.0745503192171082E-2</v>
      </c>
      <c r="E16" s="76">
        <v>2.662657592356181E-2</v>
      </c>
    </row>
    <row r="17" spans="1:5">
      <c r="A17" s="11" t="s">
        <v>41</v>
      </c>
      <c r="B17" s="76">
        <v>4.6649260226283729E-3</v>
      </c>
      <c r="C17" s="76">
        <v>1.944465061078271E-2</v>
      </c>
      <c r="D17" s="76">
        <v>4.8280873085506396E-2</v>
      </c>
      <c r="E17" s="76">
        <v>1.6316326082796907E-2</v>
      </c>
    </row>
    <row r="18" spans="1:5">
      <c r="A18" s="11" t="s">
        <v>228</v>
      </c>
      <c r="B18" s="76">
        <v>-1.602036654148558E-2</v>
      </c>
      <c r="C18" s="76">
        <v>-2.7053253741876671E-3</v>
      </c>
      <c r="D18" s="76" t="s">
        <v>66</v>
      </c>
      <c r="E18" s="76" t="s">
        <v>66</v>
      </c>
    </row>
    <row r="19" spans="1:5">
      <c r="B19" s="76"/>
      <c r="C19" s="76"/>
      <c r="D19" s="76"/>
      <c r="E19" s="76"/>
    </row>
    <row r="20" spans="1:5">
      <c r="A20" s="74" t="s">
        <v>65</v>
      </c>
      <c r="B20" s="60" t="s">
        <v>64</v>
      </c>
      <c r="C20" s="60" t="s">
        <v>64</v>
      </c>
      <c r="D20" s="60" t="s">
        <v>64</v>
      </c>
      <c r="E20" s="60" t="s">
        <v>64</v>
      </c>
    </row>
    <row r="21" spans="1:5">
      <c r="A21" s="11" t="s">
        <v>63</v>
      </c>
      <c r="B21" s="76">
        <v>-6.5238435961109481E-2</v>
      </c>
      <c r="C21" s="76">
        <v>-6.7981796299082312E-3</v>
      </c>
      <c r="D21" s="76">
        <v>9.2853891670459706E-3</v>
      </c>
      <c r="E21" s="76">
        <v>-1.259899863450159E-2</v>
      </c>
    </row>
    <row r="22" spans="1:5">
      <c r="A22" s="11" t="s">
        <v>56</v>
      </c>
      <c r="B22" s="76">
        <v>-2.348654112139589E-2</v>
      </c>
      <c r="C22" s="76">
        <v>3.3194746187015446E-3</v>
      </c>
      <c r="D22" s="76">
        <v>4.0989026885164599E-2</v>
      </c>
      <c r="E22" s="76">
        <v>-1.7265607241015894E-2</v>
      </c>
    </row>
    <row r="23" spans="1:5">
      <c r="A23" s="11" t="s">
        <v>62</v>
      </c>
      <c r="B23" s="76">
        <v>-4.4294687254645387E-2</v>
      </c>
      <c r="C23" s="76">
        <v>-2.0855775513447646E-2</v>
      </c>
      <c r="D23" s="76">
        <v>-1.1563535710383509E-2</v>
      </c>
      <c r="E23" s="76">
        <v>4.1155260953490884E-3</v>
      </c>
    </row>
    <row r="24" spans="1:5">
      <c r="B24" s="76"/>
      <c r="C24" s="76"/>
      <c r="D24" s="76"/>
    </row>
    <row r="25" spans="1:5">
      <c r="B25" s="76"/>
      <c r="C25" s="76"/>
      <c r="D25" s="76"/>
    </row>
    <row r="26" spans="1:5">
      <c r="A26" s="11" t="s">
        <v>61</v>
      </c>
      <c r="B26" s="76"/>
      <c r="C26" s="76"/>
      <c r="D26" s="76"/>
    </row>
    <row r="27" spans="1:5">
      <c r="A27" s="11" t="s">
        <v>80</v>
      </c>
      <c r="B27" s="76"/>
      <c r="C27" s="76"/>
      <c r="D27" s="76"/>
    </row>
    <row r="28" spans="1:5">
      <c r="A28" s="11" t="s">
        <v>226</v>
      </c>
      <c r="B28" s="75"/>
      <c r="C28" s="75"/>
      <c r="D28" s="75"/>
    </row>
    <row r="29" spans="1:5">
      <c r="B29" s="75"/>
      <c r="C29" s="75"/>
      <c r="D29" s="75"/>
    </row>
    <row r="30" spans="1:5">
      <c r="B30" s="75"/>
      <c r="C30" s="75"/>
      <c r="D30" s="75"/>
    </row>
    <row r="31" spans="1:5">
      <c r="B31" s="75"/>
      <c r="C31" s="75"/>
      <c r="D31" s="75"/>
    </row>
    <row r="32" spans="1:5">
      <c r="B32" s="75"/>
      <c r="C32" s="75"/>
      <c r="D32" s="75"/>
    </row>
    <row r="33" spans="2:4">
      <c r="B33" s="75"/>
      <c r="C33" s="75"/>
      <c r="D33" s="75"/>
    </row>
    <row r="34" spans="2:4">
      <c r="B34" s="75"/>
      <c r="C34" s="75"/>
      <c r="D34" s="75"/>
    </row>
    <row r="35" spans="2:4">
      <c r="B35" s="75"/>
      <c r="C35" s="75"/>
      <c r="D35" s="75"/>
    </row>
    <row r="36" spans="2:4">
      <c r="B36" s="75"/>
      <c r="C36" s="75"/>
      <c r="D36" s="75"/>
    </row>
  </sheetData>
  <mergeCells count="4">
    <mergeCell ref="A1:E1"/>
    <mergeCell ref="A3:E3"/>
    <mergeCell ref="A4:E4"/>
    <mergeCell ref="A2:E2"/>
  </mergeCells>
  <pageMargins left="0.7" right="0.7" top="0.75" bottom="0.75" header="0.3" footer="0.3"/>
  <pageSetup orientation="landscape" horizontalDpi="1200" verticalDpi="1200" r:id="rId1"/>
  <headerFooter>
    <oddFooter>&amp;R&amp;F
&amp;A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F34"/>
  <sheetViews>
    <sheetView zoomScaleNormal="100" workbookViewId="0">
      <pane xSplit="1" ySplit="9" topLeftCell="B10" activePane="bottomRight" state="frozen"/>
      <selection activeCell="F97" sqref="F97"/>
      <selection pane="topRight" activeCell="F97" sqref="F97"/>
      <selection pane="bottomLeft" activeCell="F97" sqref="F97"/>
      <selection pane="bottomRight" sqref="A1:XFD1048576"/>
    </sheetView>
  </sheetViews>
  <sheetFormatPr defaultColWidth="56.5703125" defaultRowHeight="11.25"/>
  <cols>
    <col min="1" max="1" width="35.28515625" style="11" bestFit="1" customWidth="1"/>
    <col min="2" max="2" width="10.42578125" style="11" bestFit="1" customWidth="1"/>
    <col min="3" max="3" width="9.85546875" style="11" bestFit="1" customWidth="1"/>
    <col min="4" max="4" width="10.42578125" style="11" bestFit="1" customWidth="1"/>
    <col min="5" max="6" width="9.85546875" style="11" bestFit="1" customWidth="1"/>
    <col min="7" max="7" width="10.140625" style="11" bestFit="1" customWidth="1"/>
    <col min="8" max="10" width="9.85546875" style="11" bestFit="1" customWidth="1"/>
    <col min="11" max="11" width="10.42578125" style="11" bestFit="1" customWidth="1"/>
    <col min="12" max="14" width="9.85546875" style="11" bestFit="1" customWidth="1"/>
    <col min="15" max="15" width="10.140625" style="11" bestFit="1" customWidth="1"/>
    <col min="16" max="16" width="9.28515625" style="11" bestFit="1" customWidth="1"/>
    <col min="17" max="17" width="10.42578125" style="11" bestFit="1" customWidth="1"/>
    <col min="18" max="18" width="10.7109375" style="11" bestFit="1" customWidth="1"/>
    <col min="19" max="19" width="11.140625" style="11" bestFit="1" customWidth="1"/>
    <col min="20" max="21" width="9.28515625" style="11" bestFit="1" customWidth="1"/>
    <col min="22" max="22" width="9.85546875" style="11" bestFit="1" customWidth="1"/>
    <col min="23" max="23" width="10.140625" style="11" bestFit="1" customWidth="1"/>
    <col min="24" max="24" width="10.7109375" style="11" bestFit="1" customWidth="1"/>
    <col min="25" max="25" width="11.28515625" style="11" bestFit="1" customWidth="1"/>
    <col min="26" max="26" width="9.85546875" style="11" bestFit="1" customWidth="1"/>
    <col min="27" max="27" width="11.140625" style="11" customWidth="1"/>
    <col min="28" max="28" width="9.28515625" style="11" bestFit="1" customWidth="1"/>
    <col min="29" max="30" width="9.85546875" style="11" bestFit="1" customWidth="1"/>
    <col min="31" max="31" width="10.140625" style="11" bestFit="1" customWidth="1"/>
    <col min="32" max="32" width="10.7109375" style="11" bestFit="1" customWidth="1"/>
    <col min="33" max="16384" width="56.5703125" style="11"/>
  </cols>
  <sheetData>
    <row r="1" spans="1:32" ht="15">
      <c r="A1" s="165" t="str">
        <f>'BDJ-8 E&amp;G Low Income Analysis'!A1:P1</f>
        <v>Puget Sound Energy</v>
      </c>
      <c r="B1" s="156"/>
      <c r="C1" s="156"/>
      <c r="D1" s="156"/>
      <c r="E1" s="156"/>
      <c r="F1" s="156"/>
      <c r="G1" s="156"/>
      <c r="H1" s="156"/>
      <c r="I1" s="156"/>
      <c r="J1" s="156"/>
      <c r="K1" s="156"/>
      <c r="L1" s="156"/>
      <c r="M1" s="156"/>
      <c r="N1" s="156"/>
      <c r="O1" s="156"/>
      <c r="P1" s="156"/>
      <c r="Q1" s="165" t="str">
        <f>A1</f>
        <v>Puget Sound Energy</v>
      </c>
      <c r="R1" s="156"/>
      <c r="S1" s="156"/>
      <c r="T1" s="156"/>
      <c r="U1" s="156"/>
      <c r="V1" s="156"/>
      <c r="W1" s="156"/>
      <c r="X1" s="156"/>
      <c r="Y1" s="156"/>
      <c r="Z1" s="156"/>
      <c r="AA1" s="156"/>
      <c r="AB1" s="156"/>
      <c r="AC1" s="156"/>
      <c r="AD1" s="156"/>
      <c r="AE1" s="156"/>
      <c r="AF1" s="156"/>
    </row>
    <row r="2" spans="1:32" ht="15">
      <c r="A2" s="165" t="str">
        <f>'BDJ-8 E&amp;G Low Income Analysis'!A2:P2</f>
        <v>2022 GRC Electric and Gas Decoupling Study (2018 - 2021)</v>
      </c>
      <c r="B2" s="156"/>
      <c r="C2" s="156"/>
      <c r="D2" s="156"/>
      <c r="E2" s="156"/>
      <c r="F2" s="156"/>
      <c r="G2" s="156"/>
      <c r="H2" s="156"/>
      <c r="I2" s="156"/>
      <c r="J2" s="156"/>
      <c r="K2" s="156"/>
      <c r="L2" s="156"/>
      <c r="M2" s="156"/>
      <c r="N2" s="156"/>
      <c r="O2" s="156"/>
      <c r="P2" s="156"/>
      <c r="Q2" s="165" t="str">
        <f t="shared" ref="Q2:Q4" si="0">A2</f>
        <v>2022 GRC Electric and Gas Decoupling Study (2018 - 2021)</v>
      </c>
      <c r="R2" s="156"/>
      <c r="S2" s="156"/>
      <c r="T2" s="156"/>
      <c r="U2" s="156"/>
      <c r="V2" s="156"/>
      <c r="W2" s="156"/>
      <c r="X2" s="156"/>
      <c r="Y2" s="156"/>
      <c r="Z2" s="156"/>
      <c r="AA2" s="156"/>
      <c r="AB2" s="156"/>
      <c r="AC2" s="156"/>
      <c r="AD2" s="156"/>
      <c r="AE2" s="156"/>
      <c r="AF2" s="156"/>
    </row>
    <row r="3" spans="1:32" ht="15">
      <c r="A3" s="165" t="str">
        <f>'BDJ-8 E&amp;G Low Income Analysis'!A3:P3</f>
        <v>Exhibit BDJ-8</v>
      </c>
      <c r="B3" s="156"/>
      <c r="C3" s="156"/>
      <c r="D3" s="156"/>
      <c r="E3" s="156"/>
      <c r="F3" s="156"/>
      <c r="G3" s="156"/>
      <c r="H3" s="156"/>
      <c r="I3" s="156"/>
      <c r="J3" s="156"/>
      <c r="K3" s="156"/>
      <c r="L3" s="156"/>
      <c r="M3" s="156"/>
      <c r="N3" s="156"/>
      <c r="O3" s="156"/>
      <c r="P3" s="156"/>
      <c r="Q3" s="165" t="str">
        <f t="shared" si="0"/>
        <v>Exhibit BDJ-8</v>
      </c>
      <c r="R3" s="156"/>
      <c r="S3" s="156"/>
      <c r="T3" s="156"/>
      <c r="U3" s="156"/>
      <c r="V3" s="156"/>
      <c r="W3" s="156"/>
      <c r="X3" s="156"/>
      <c r="Y3" s="156"/>
      <c r="Z3" s="156"/>
      <c r="AA3" s="156"/>
      <c r="AB3" s="156"/>
      <c r="AC3" s="156"/>
      <c r="AD3" s="156"/>
      <c r="AE3" s="156"/>
      <c r="AF3" s="156"/>
    </row>
    <row r="4" spans="1:32" ht="15" customHeight="1">
      <c r="A4" s="165" t="s">
        <v>307</v>
      </c>
      <c r="B4" s="156"/>
      <c r="C4" s="156"/>
      <c r="D4" s="156"/>
      <c r="E4" s="156"/>
      <c r="F4" s="156"/>
      <c r="G4" s="156"/>
      <c r="H4" s="156"/>
      <c r="I4" s="156"/>
      <c r="J4" s="156"/>
      <c r="K4" s="156"/>
      <c r="L4" s="156"/>
      <c r="M4" s="156"/>
      <c r="N4" s="156"/>
      <c r="O4" s="156"/>
      <c r="P4" s="156"/>
      <c r="Q4" s="165" t="str">
        <f t="shared" si="0"/>
        <v xml:space="preserve">Electric Deferral Balance Impact of % Cap Rate Increase </v>
      </c>
      <c r="R4" s="156"/>
      <c r="S4" s="156"/>
      <c r="T4" s="156"/>
      <c r="U4" s="156"/>
      <c r="V4" s="156"/>
      <c r="W4" s="156"/>
      <c r="X4" s="156"/>
      <c r="Y4" s="156"/>
      <c r="Z4" s="156"/>
      <c r="AA4" s="156"/>
      <c r="AB4" s="156"/>
      <c r="AC4" s="156"/>
      <c r="AD4" s="156"/>
      <c r="AE4" s="156"/>
      <c r="AF4" s="156"/>
    </row>
    <row r="5" spans="1:32" ht="15.75" thickBot="1">
      <c r="A5" s="60"/>
      <c r="B5" s="60"/>
      <c r="C5" s="60"/>
      <c r="D5" s="60"/>
      <c r="E5" s="60"/>
      <c r="F5" s="60"/>
      <c r="G5" s="60"/>
      <c r="H5" s="60"/>
      <c r="I5" s="60"/>
      <c r="J5" s="60"/>
      <c r="K5" s="60"/>
      <c r="L5" s="60"/>
      <c r="M5" s="60"/>
      <c r="N5" s="60"/>
      <c r="O5" s="60"/>
      <c r="P5" s="60"/>
      <c r="Q5" s="60"/>
      <c r="R5" s="60"/>
      <c r="S5" s="60"/>
      <c r="T5" s="60"/>
      <c r="U5" s="60"/>
      <c r="V5" s="60"/>
      <c r="W5" s="60"/>
      <c r="X5" s="60"/>
      <c r="Y5" s="162" t="s">
        <v>224</v>
      </c>
      <c r="Z5" s="163"/>
      <c r="AA5" s="163"/>
      <c r="AB5" s="163"/>
      <c r="AC5" s="163"/>
      <c r="AD5" s="163"/>
      <c r="AE5" s="163"/>
      <c r="AF5" s="164"/>
    </row>
    <row r="6" spans="1:32" ht="11.25" customHeight="1">
      <c r="B6" s="166" t="s">
        <v>101</v>
      </c>
      <c r="C6" s="167"/>
      <c r="D6" s="167"/>
      <c r="E6" s="167"/>
      <c r="F6" s="167"/>
      <c r="G6" s="167"/>
      <c r="H6" s="168"/>
      <c r="I6" s="166" t="s">
        <v>101</v>
      </c>
      <c r="J6" s="167"/>
      <c r="K6" s="167"/>
      <c r="L6" s="167"/>
      <c r="M6" s="167"/>
      <c r="N6" s="167"/>
      <c r="O6" s="167"/>
      <c r="P6" s="168"/>
      <c r="Q6" s="166" t="s">
        <v>101</v>
      </c>
      <c r="R6" s="167"/>
      <c r="S6" s="167"/>
      <c r="T6" s="167"/>
      <c r="U6" s="167"/>
      <c r="V6" s="167"/>
      <c r="W6" s="167"/>
      <c r="X6" s="168"/>
      <c r="Y6" s="166" t="s">
        <v>101</v>
      </c>
      <c r="Z6" s="167"/>
      <c r="AA6" s="167"/>
      <c r="AB6" s="167"/>
      <c r="AC6" s="167"/>
      <c r="AD6" s="167"/>
      <c r="AE6" s="167"/>
      <c r="AF6" s="168"/>
    </row>
    <row r="7" spans="1:32" ht="11.25" customHeight="1">
      <c r="B7" s="166" t="str">
        <f>'BDJ-8 E&amp;G Rate Change (Cap%)'!B6</f>
        <v>2019 Filing</v>
      </c>
      <c r="C7" s="167"/>
      <c r="D7" s="167"/>
      <c r="E7" s="167"/>
      <c r="F7" s="167"/>
      <c r="G7" s="167"/>
      <c r="H7" s="168"/>
      <c r="I7" s="166" t="str">
        <f>'BDJ-8 E&amp;G Rate Change (Cap%)'!C6</f>
        <v>2020 Filing</v>
      </c>
      <c r="J7" s="167"/>
      <c r="K7" s="167"/>
      <c r="L7" s="167"/>
      <c r="M7" s="167"/>
      <c r="N7" s="167"/>
      <c r="O7" s="167"/>
      <c r="P7" s="168"/>
      <c r="Q7" s="166" t="str">
        <f>'BDJ-8 E&amp;G Rate Change (Cap%)'!D6</f>
        <v>2021 Filing</v>
      </c>
      <c r="R7" s="167"/>
      <c r="S7" s="167"/>
      <c r="T7" s="167"/>
      <c r="U7" s="167"/>
      <c r="V7" s="167"/>
      <c r="W7" s="167"/>
      <c r="X7" s="168"/>
      <c r="Y7" s="166" t="str">
        <f>'BDJ-8 E&amp;G Rate Change (Cap%)'!E6</f>
        <v>2022 Filing ***</v>
      </c>
      <c r="Z7" s="167"/>
      <c r="AA7" s="167"/>
      <c r="AB7" s="167"/>
      <c r="AC7" s="167"/>
      <c r="AD7" s="167"/>
      <c r="AE7" s="167"/>
      <c r="AF7" s="168"/>
    </row>
    <row r="8" spans="1:32" ht="11.25" customHeight="1">
      <c r="B8" s="10" t="s">
        <v>100</v>
      </c>
      <c r="C8" s="9" t="s">
        <v>100</v>
      </c>
      <c r="D8" s="9" t="s">
        <v>100</v>
      </c>
      <c r="E8" s="9" t="s">
        <v>100</v>
      </c>
      <c r="F8" s="9" t="s">
        <v>100</v>
      </c>
      <c r="G8" s="9" t="s">
        <v>100</v>
      </c>
      <c r="H8" s="8" t="s">
        <v>100</v>
      </c>
      <c r="I8" s="10" t="s">
        <v>100</v>
      </c>
      <c r="J8" s="9" t="s">
        <v>100</v>
      </c>
      <c r="K8" s="9" t="s">
        <v>100</v>
      </c>
      <c r="L8" s="9" t="s">
        <v>100</v>
      </c>
      <c r="M8" s="9" t="s">
        <v>100</v>
      </c>
      <c r="N8" s="9" t="s">
        <v>100</v>
      </c>
      <c r="O8" s="9" t="s">
        <v>100</v>
      </c>
      <c r="P8" s="8" t="s">
        <v>100</v>
      </c>
      <c r="Q8" s="10" t="s">
        <v>100</v>
      </c>
      <c r="R8" s="9" t="s">
        <v>100</v>
      </c>
      <c r="S8" s="9" t="s">
        <v>100</v>
      </c>
      <c r="T8" s="9" t="s">
        <v>100</v>
      </c>
      <c r="U8" s="9" t="s">
        <v>100</v>
      </c>
      <c r="V8" s="9" t="s">
        <v>100</v>
      </c>
      <c r="W8" s="9" t="s">
        <v>100</v>
      </c>
      <c r="X8" s="8" t="s">
        <v>100</v>
      </c>
      <c r="Y8" s="10" t="s">
        <v>100</v>
      </c>
      <c r="Z8" s="9" t="s">
        <v>100</v>
      </c>
      <c r="AA8" s="9" t="s">
        <v>100</v>
      </c>
      <c r="AB8" s="9" t="s">
        <v>100</v>
      </c>
      <c r="AC8" s="9" t="s">
        <v>100</v>
      </c>
      <c r="AD8" s="9" t="s">
        <v>100</v>
      </c>
      <c r="AE8" s="9" t="s">
        <v>100</v>
      </c>
      <c r="AF8" s="8" t="s">
        <v>100</v>
      </c>
    </row>
    <row r="9" spans="1:32" ht="22.5">
      <c r="B9" s="6">
        <v>7</v>
      </c>
      <c r="C9" s="5" t="s">
        <v>97</v>
      </c>
      <c r="D9" s="7" t="s">
        <v>96</v>
      </c>
      <c r="E9" s="5" t="s">
        <v>99</v>
      </c>
      <c r="F9" s="5" t="s">
        <v>94</v>
      </c>
      <c r="G9" s="5" t="s">
        <v>93</v>
      </c>
      <c r="H9" s="4" t="s">
        <v>98</v>
      </c>
      <c r="I9" s="6">
        <v>7</v>
      </c>
      <c r="J9" s="5" t="s">
        <v>97</v>
      </c>
      <c r="K9" s="7" t="s">
        <v>96</v>
      </c>
      <c r="L9" s="5">
        <v>40</v>
      </c>
      <c r="M9" s="5" t="s">
        <v>95</v>
      </c>
      <c r="N9" s="5" t="s">
        <v>94</v>
      </c>
      <c r="O9" s="5" t="s">
        <v>93</v>
      </c>
      <c r="P9" s="4" t="s">
        <v>92</v>
      </c>
      <c r="Q9" s="6">
        <v>7</v>
      </c>
      <c r="R9" s="5" t="s">
        <v>97</v>
      </c>
      <c r="S9" s="7" t="s">
        <v>96</v>
      </c>
      <c r="T9" s="5">
        <v>40</v>
      </c>
      <c r="U9" s="5" t="s">
        <v>95</v>
      </c>
      <c r="V9" s="5" t="s">
        <v>94</v>
      </c>
      <c r="W9" s="5" t="s">
        <v>93</v>
      </c>
      <c r="X9" s="4" t="s">
        <v>92</v>
      </c>
      <c r="Y9" s="6">
        <v>7</v>
      </c>
      <c r="Z9" s="5" t="s">
        <v>97</v>
      </c>
      <c r="AA9" s="7" t="s">
        <v>96</v>
      </c>
      <c r="AB9" s="5">
        <v>40</v>
      </c>
      <c r="AC9" s="5" t="s">
        <v>95</v>
      </c>
      <c r="AD9" s="5" t="s">
        <v>94</v>
      </c>
      <c r="AE9" s="5" t="s">
        <v>93</v>
      </c>
      <c r="AF9" s="4" t="s">
        <v>92</v>
      </c>
    </row>
    <row r="10" spans="1:32">
      <c r="A10" s="71" t="s">
        <v>91</v>
      </c>
      <c r="B10" s="37"/>
      <c r="C10" s="38"/>
      <c r="D10" s="38"/>
      <c r="E10" s="38"/>
      <c r="F10" s="38"/>
      <c r="G10" s="38"/>
      <c r="H10" s="39"/>
      <c r="I10" s="37"/>
      <c r="J10" s="38"/>
      <c r="K10" s="38"/>
      <c r="L10" s="38"/>
      <c r="M10" s="38"/>
      <c r="N10" s="38"/>
      <c r="O10" s="38"/>
      <c r="P10" s="39"/>
      <c r="Q10" s="37"/>
      <c r="R10" s="38"/>
      <c r="S10" s="38"/>
      <c r="T10" s="38"/>
      <c r="U10" s="38"/>
      <c r="V10" s="38"/>
      <c r="W10" s="38"/>
      <c r="X10" s="39"/>
      <c r="Y10" s="37"/>
      <c r="Z10" s="38"/>
      <c r="AA10" s="38"/>
      <c r="AB10" s="38"/>
      <c r="AC10" s="38"/>
      <c r="AD10" s="38"/>
      <c r="AE10" s="38"/>
      <c r="AF10" s="39"/>
    </row>
    <row r="11" spans="1:32">
      <c r="A11" s="11" t="s">
        <v>88</v>
      </c>
      <c r="B11" s="37">
        <v>121905.51390160879</v>
      </c>
      <c r="C11" s="38">
        <v>378643.14061597502</v>
      </c>
      <c r="D11" s="38">
        <v>-44064.157751457875</v>
      </c>
      <c r="E11" s="38">
        <v>208558.90662542733</v>
      </c>
      <c r="F11" s="38">
        <v>25981.682693156643</v>
      </c>
      <c r="G11" s="38">
        <v>-20722.288395659067</v>
      </c>
      <c r="H11" s="38">
        <v>90273.782904464431</v>
      </c>
      <c r="I11" s="37">
        <v>-110701.03455542766</v>
      </c>
      <c r="J11" s="38">
        <v>776130.05469712964</v>
      </c>
      <c r="K11" s="38">
        <v>196386.84443399144</v>
      </c>
      <c r="L11" s="38">
        <v>89968.400897492626</v>
      </c>
      <c r="M11" s="77" t="s">
        <v>66</v>
      </c>
      <c r="N11" s="38">
        <v>67622.612274278028</v>
      </c>
      <c r="O11" s="38">
        <v>63667.691003319793</v>
      </c>
      <c r="P11" s="38">
        <v>6180.6635120823421</v>
      </c>
      <c r="Q11" s="37">
        <v>-2308358.1796102468</v>
      </c>
      <c r="R11" s="38">
        <v>-1323322.0529181948</v>
      </c>
      <c r="S11" s="38">
        <v>-609790.53731278284</v>
      </c>
      <c r="T11" s="77" t="s">
        <v>66</v>
      </c>
      <c r="U11" s="38">
        <v>-152775.30107470244</v>
      </c>
      <c r="V11" s="38">
        <v>-392343.66057196766</v>
      </c>
      <c r="W11" s="38">
        <v>-480198.4487006205</v>
      </c>
      <c r="X11" s="78" t="s">
        <v>66</v>
      </c>
      <c r="Y11" s="37">
        <v>46452.479458319496</v>
      </c>
      <c r="Z11" s="38">
        <v>284649.87533054512</v>
      </c>
      <c r="AA11" s="38">
        <v>-17653.785438270832</v>
      </c>
      <c r="AB11" s="77" t="s">
        <v>66</v>
      </c>
      <c r="AC11" s="38">
        <v>382296.37400068738</v>
      </c>
      <c r="AD11" s="38">
        <v>100153.90312705202</v>
      </c>
      <c r="AE11" s="38">
        <v>194254.71354894471</v>
      </c>
      <c r="AF11" s="78" t="s">
        <v>66</v>
      </c>
    </row>
    <row r="12" spans="1:32">
      <c r="A12" s="11" t="s">
        <v>87</v>
      </c>
      <c r="B12" s="37">
        <v>8371192.3908221442</v>
      </c>
      <c r="C12" s="38">
        <v>5507233.7161613051</v>
      </c>
      <c r="D12" s="38">
        <v>1546493.7640830509</v>
      </c>
      <c r="E12" s="38">
        <v>1959825.186426512</v>
      </c>
      <c r="F12" s="38">
        <v>1573341.5518751473</v>
      </c>
      <c r="G12" s="38">
        <v>542461.97114608367</v>
      </c>
      <c r="H12" s="38">
        <v>0</v>
      </c>
      <c r="I12" s="37">
        <v>6112674.5143250739</v>
      </c>
      <c r="J12" s="38">
        <v>3232169.9604992084</v>
      </c>
      <c r="K12" s="38">
        <v>1643801.0008546959</v>
      </c>
      <c r="L12" s="38">
        <v>1143219.8782816825</v>
      </c>
      <c r="M12" s="77" t="s">
        <v>66</v>
      </c>
      <c r="N12" s="38">
        <v>792160.43704968342</v>
      </c>
      <c r="O12" s="38">
        <v>1120489.3499064455</v>
      </c>
      <c r="P12" s="38">
        <v>0</v>
      </c>
      <c r="Q12" s="37">
        <v>2714959.4213107773</v>
      </c>
      <c r="R12" s="38">
        <v>7829097.6059259726</v>
      </c>
      <c r="S12" s="38">
        <v>14904030.527103473</v>
      </c>
      <c r="T12" s="77" t="s">
        <v>66</v>
      </c>
      <c r="U12" s="38">
        <v>276927.6178129054</v>
      </c>
      <c r="V12" s="38">
        <v>3581188.3628094648</v>
      </c>
      <c r="W12" s="38">
        <v>2314494.4773702985</v>
      </c>
      <c r="X12" s="78" t="s">
        <v>66</v>
      </c>
      <c r="Y12" s="37">
        <v>-10384327.321091561</v>
      </c>
      <c r="Z12" s="38">
        <v>4379525.5373639408</v>
      </c>
      <c r="AA12" s="38">
        <v>17306801.548818666</v>
      </c>
      <c r="AB12" s="77" t="s">
        <v>66</v>
      </c>
      <c r="AC12" s="38">
        <v>198642.35928514021</v>
      </c>
      <c r="AD12" s="38">
        <v>4537514.6312075816</v>
      </c>
      <c r="AE12" s="38">
        <v>3091424.8793969192</v>
      </c>
      <c r="AF12" s="78" t="s">
        <v>66</v>
      </c>
    </row>
    <row r="13" spans="1:32">
      <c r="A13" s="11" t="s">
        <v>86</v>
      </c>
      <c r="B13" s="37">
        <v>-167035.88633080284</v>
      </c>
      <c r="C13" s="38">
        <v>274449.83441587759</v>
      </c>
      <c r="D13" s="38">
        <v>155953.93044416871</v>
      </c>
      <c r="E13" s="38">
        <v>81451.413593213962</v>
      </c>
      <c r="F13" s="38">
        <v>50246.766113846388</v>
      </c>
      <c r="G13" s="38">
        <v>5032.8108820811904</v>
      </c>
      <c r="H13" s="38">
        <v>34937.850829390612</v>
      </c>
      <c r="I13" s="37">
        <v>419068.67593601759</v>
      </c>
      <c r="J13" s="38">
        <v>341160.72684814775</v>
      </c>
      <c r="K13" s="38">
        <v>146705.8944587594</v>
      </c>
      <c r="L13" s="38">
        <v>104322.58387497193</v>
      </c>
      <c r="M13" s="77" t="s">
        <v>66</v>
      </c>
      <c r="N13" s="38">
        <v>122642.85699285795</v>
      </c>
      <c r="O13" s="38">
        <v>67394.921806914426</v>
      </c>
      <c r="P13" s="38">
        <v>6288.8366691656483</v>
      </c>
      <c r="Q13" s="37">
        <v>286765.66976653726</v>
      </c>
      <c r="R13" s="38">
        <v>292176.13279774273</v>
      </c>
      <c r="S13" s="38">
        <v>363721.73404663743</v>
      </c>
      <c r="T13" s="77" t="s">
        <v>66</v>
      </c>
      <c r="U13" s="38">
        <v>39202.517650015288</v>
      </c>
      <c r="V13" s="38">
        <v>100837.25844410915</v>
      </c>
      <c r="W13" s="38">
        <v>88508.202201147302</v>
      </c>
      <c r="X13" s="78" t="s">
        <v>66</v>
      </c>
      <c r="Y13" s="37">
        <v>-164152.84919870368</v>
      </c>
      <c r="Z13" s="38">
        <v>253949.90581957693</v>
      </c>
      <c r="AA13" s="38">
        <v>571748.05386478861</v>
      </c>
      <c r="AB13" s="77" t="s">
        <v>66</v>
      </c>
      <c r="AC13" s="38">
        <v>34336.100146568911</v>
      </c>
      <c r="AD13" s="38">
        <v>168020.3840623869</v>
      </c>
      <c r="AE13" s="38">
        <v>131117.09142763965</v>
      </c>
      <c r="AF13" s="78" t="s">
        <v>66</v>
      </c>
    </row>
    <row r="14" spans="1:32">
      <c r="A14" s="11" t="s">
        <v>85</v>
      </c>
      <c r="B14" s="37">
        <v>0</v>
      </c>
      <c r="C14" s="38">
        <v>0</v>
      </c>
      <c r="D14" s="38">
        <v>0</v>
      </c>
      <c r="E14" s="38">
        <v>0</v>
      </c>
      <c r="F14" s="38">
        <v>0</v>
      </c>
      <c r="G14" s="38">
        <v>0</v>
      </c>
      <c r="H14" s="38">
        <v>0</v>
      </c>
      <c r="I14" s="37">
        <v>0</v>
      </c>
      <c r="J14" s="38">
        <v>0</v>
      </c>
      <c r="K14" s="38">
        <v>0</v>
      </c>
      <c r="L14" s="38">
        <v>0</v>
      </c>
      <c r="M14" s="77" t="s">
        <v>66</v>
      </c>
      <c r="N14" s="38">
        <v>0</v>
      </c>
      <c r="O14" s="38">
        <v>0</v>
      </c>
      <c r="P14" s="38">
        <v>0</v>
      </c>
      <c r="Q14" s="37">
        <v>0</v>
      </c>
      <c r="R14" s="38">
        <v>0</v>
      </c>
      <c r="S14" s="38">
        <v>0</v>
      </c>
      <c r="T14" s="77" t="s">
        <v>66</v>
      </c>
      <c r="U14" s="38">
        <v>0</v>
      </c>
      <c r="V14" s="38">
        <v>0</v>
      </c>
      <c r="W14" s="38">
        <v>0</v>
      </c>
      <c r="X14" s="79" t="s">
        <v>66</v>
      </c>
      <c r="Y14" s="37">
        <v>0</v>
      </c>
      <c r="Z14" s="38">
        <v>0</v>
      </c>
      <c r="AA14" s="38">
        <v>0</v>
      </c>
      <c r="AB14" s="77" t="s">
        <v>66</v>
      </c>
      <c r="AC14" s="38">
        <v>0</v>
      </c>
      <c r="AD14" s="38">
        <v>0</v>
      </c>
      <c r="AE14" s="38">
        <v>0</v>
      </c>
      <c r="AF14" s="79" t="s">
        <v>66</v>
      </c>
    </row>
    <row r="15" spans="1:32">
      <c r="A15" s="11" t="s">
        <v>90</v>
      </c>
      <c r="B15" s="80">
        <f t="shared" ref="B15:L15" si="1">SUM(B11:B14)</f>
        <v>8326062.0183929494</v>
      </c>
      <c r="C15" s="81">
        <f t="shared" si="1"/>
        <v>6160326.6911931578</v>
      </c>
      <c r="D15" s="81">
        <f t="shared" si="1"/>
        <v>1658383.5367757617</v>
      </c>
      <c r="E15" s="81">
        <f t="shared" si="1"/>
        <v>2249835.5066451533</v>
      </c>
      <c r="F15" s="81">
        <f t="shared" si="1"/>
        <v>1649570.0006821502</v>
      </c>
      <c r="G15" s="81">
        <f t="shared" si="1"/>
        <v>526772.49363250576</v>
      </c>
      <c r="H15" s="82">
        <f t="shared" si="1"/>
        <v>125211.63373385504</v>
      </c>
      <c r="I15" s="80">
        <f t="shared" si="1"/>
        <v>6421042.1557056634</v>
      </c>
      <c r="J15" s="81">
        <f t="shared" si="1"/>
        <v>4349460.7420444861</v>
      </c>
      <c r="K15" s="81">
        <f t="shared" si="1"/>
        <v>1986893.7397474467</v>
      </c>
      <c r="L15" s="81">
        <f t="shared" si="1"/>
        <v>1337510.863054147</v>
      </c>
      <c r="M15" s="81"/>
      <c r="N15" s="81">
        <f t="shared" ref="N15:S15" si="2">SUM(N11:N14)</f>
        <v>982425.90631681948</v>
      </c>
      <c r="O15" s="81">
        <f t="shared" si="2"/>
        <v>1251551.9627166798</v>
      </c>
      <c r="P15" s="82">
        <f t="shared" si="2"/>
        <v>12469.50018124799</v>
      </c>
      <c r="Q15" s="80">
        <f t="shared" si="2"/>
        <v>693366.91146706778</v>
      </c>
      <c r="R15" s="81">
        <f t="shared" si="2"/>
        <v>6797951.68580552</v>
      </c>
      <c r="S15" s="81">
        <f t="shared" si="2"/>
        <v>14657961.723837327</v>
      </c>
      <c r="T15" s="81"/>
      <c r="U15" s="81">
        <f>SUM(U11:U14)</f>
        <v>163354.83438821824</v>
      </c>
      <c r="V15" s="81">
        <f>SUM(V11:V14)</f>
        <v>3289681.9606816061</v>
      </c>
      <c r="W15" s="81">
        <f>SUM(W11:W14)</f>
        <v>1922804.2308708252</v>
      </c>
      <c r="X15" s="82"/>
      <c r="Y15" s="80">
        <f>SUM(Y11:Y14)</f>
        <v>-10502027.690831946</v>
      </c>
      <c r="Z15" s="81">
        <f t="shared" ref="Z15:AA15" si="3">SUM(Z11:Z14)</f>
        <v>4918125.318514063</v>
      </c>
      <c r="AA15" s="81">
        <f t="shared" si="3"/>
        <v>17860895.817245185</v>
      </c>
      <c r="AB15" s="81"/>
      <c r="AC15" s="81">
        <f t="shared" ref="AC15:AE15" si="4">SUM(AC11:AC14)</f>
        <v>615274.83343239652</v>
      </c>
      <c r="AD15" s="81">
        <f t="shared" si="4"/>
        <v>4805688.9183970205</v>
      </c>
      <c r="AE15" s="81">
        <f t="shared" si="4"/>
        <v>3416796.6843735036</v>
      </c>
      <c r="AF15" s="82"/>
    </row>
    <row r="16" spans="1:32">
      <c r="B16" s="37"/>
      <c r="C16" s="38"/>
      <c r="D16" s="38"/>
      <c r="E16" s="38"/>
      <c r="F16" s="38"/>
      <c r="G16" s="38"/>
      <c r="H16" s="39"/>
      <c r="I16" s="37"/>
      <c r="J16" s="38"/>
      <c r="K16" s="38"/>
      <c r="L16" s="38"/>
      <c r="M16" s="38"/>
      <c r="N16" s="38"/>
      <c r="O16" s="38"/>
      <c r="P16" s="39"/>
      <c r="Q16" s="37"/>
      <c r="R16" s="38"/>
      <c r="S16" s="38"/>
      <c r="T16" s="38"/>
      <c r="U16" s="38"/>
      <c r="V16" s="38"/>
      <c r="W16" s="38"/>
      <c r="X16" s="39"/>
      <c r="Y16" s="37"/>
      <c r="Z16" s="38"/>
      <c r="AA16" s="38"/>
      <c r="AB16" s="38"/>
      <c r="AC16" s="38"/>
      <c r="AD16" s="38"/>
      <c r="AE16" s="38"/>
      <c r="AF16" s="39"/>
    </row>
    <row r="17" spans="1:32">
      <c r="A17" s="71" t="s">
        <v>89</v>
      </c>
      <c r="B17" s="37"/>
      <c r="C17" s="38"/>
      <c r="D17" s="38"/>
      <c r="E17" s="38"/>
      <c r="F17" s="38"/>
      <c r="G17" s="38"/>
      <c r="H17" s="39"/>
      <c r="I17" s="37"/>
      <c r="J17" s="38"/>
      <c r="K17" s="38"/>
      <c r="L17" s="38"/>
      <c r="M17" s="77"/>
      <c r="N17" s="38"/>
      <c r="O17" s="38"/>
      <c r="P17" s="39"/>
      <c r="Q17" s="37"/>
      <c r="R17" s="38"/>
      <c r="S17" s="38"/>
      <c r="T17" s="77"/>
      <c r="U17" s="38"/>
      <c r="V17" s="38"/>
      <c r="W17" s="38"/>
      <c r="X17" s="78"/>
      <c r="Y17" s="37"/>
      <c r="Z17" s="38"/>
      <c r="AA17" s="38"/>
      <c r="AB17" s="77"/>
      <c r="AC17" s="38"/>
      <c r="AD17" s="38"/>
      <c r="AE17" s="38"/>
      <c r="AF17" s="78"/>
    </row>
    <row r="18" spans="1:32">
      <c r="A18" s="11" t="s">
        <v>88</v>
      </c>
      <c r="B18" s="37">
        <v>15781.440434702197</v>
      </c>
      <c r="C18" s="38">
        <v>-15512.123442567721</v>
      </c>
      <c r="D18" s="38">
        <v>1036.6040349081049</v>
      </c>
      <c r="E18" s="38">
        <v>29184.430095553744</v>
      </c>
      <c r="F18" s="38">
        <v>1372.9739203682152</v>
      </c>
      <c r="G18" s="38">
        <v>-380.16411846862377</v>
      </c>
      <c r="H18" s="39">
        <v>260.96631140819312</v>
      </c>
      <c r="I18" s="37">
        <v>-28205.779923917795</v>
      </c>
      <c r="J18" s="38">
        <v>286682.30694037961</v>
      </c>
      <c r="K18" s="38">
        <v>-289441.51648065972</v>
      </c>
      <c r="L18" s="38">
        <v>34325.00495438456</v>
      </c>
      <c r="M18" s="38">
        <v>98675.889682022156</v>
      </c>
      <c r="N18" s="38">
        <v>-10028.582375074173</v>
      </c>
      <c r="O18" s="38">
        <v>-37316.486469531475</v>
      </c>
      <c r="P18" s="39">
        <v>-7.9627378042679406E-4</v>
      </c>
      <c r="Q18" s="37">
        <v>-562541.07021758682</v>
      </c>
      <c r="R18" s="38">
        <v>-931574.20167031081</v>
      </c>
      <c r="S18" s="38">
        <v>725518.54580775998</v>
      </c>
      <c r="T18" s="77" t="s">
        <v>66</v>
      </c>
      <c r="U18" s="38">
        <v>-207112.54834926547</v>
      </c>
      <c r="V18" s="38">
        <v>-79540.090915177527</v>
      </c>
      <c r="W18" s="38">
        <v>-329547.95148882049</v>
      </c>
      <c r="X18" s="78" t="s">
        <v>66</v>
      </c>
      <c r="Y18" s="37">
        <v>224993.65481566155</v>
      </c>
      <c r="Z18" s="38">
        <v>230463.4546807383</v>
      </c>
      <c r="AA18" s="38">
        <v>-263077.71355487313</v>
      </c>
      <c r="AB18" s="77" t="s">
        <v>66</v>
      </c>
      <c r="AC18" s="38">
        <v>663154.39539854787</v>
      </c>
      <c r="AD18" s="38">
        <v>-140515.36000073474</v>
      </c>
      <c r="AE18" s="38">
        <v>-12127.695045342814</v>
      </c>
      <c r="AF18" s="78" t="s">
        <v>66</v>
      </c>
    </row>
    <row r="19" spans="1:32">
      <c r="A19" s="11" t="s">
        <v>87</v>
      </c>
      <c r="B19" s="37">
        <v>-1502830.8794963383</v>
      </c>
      <c r="C19" s="38">
        <v>2591698.5444977144</v>
      </c>
      <c r="D19" s="38">
        <v>-3796671.6961400099</v>
      </c>
      <c r="E19" s="38">
        <v>2923698.8888958893</v>
      </c>
      <c r="F19" s="38">
        <v>-242518.33815280776</v>
      </c>
      <c r="G19" s="38">
        <v>-335628.88366691652</v>
      </c>
      <c r="H19" s="39">
        <v>0</v>
      </c>
      <c r="I19" s="37">
        <v>1735254.7706497151</v>
      </c>
      <c r="J19" s="38">
        <v>2619631.5464528031</v>
      </c>
      <c r="K19" s="38">
        <v>-1874093.224805908</v>
      </c>
      <c r="L19" s="38">
        <v>-72423.401246367197</v>
      </c>
      <c r="M19" s="38">
        <v>1549520.971590094</v>
      </c>
      <c r="N19" s="38">
        <v>273411.73641779704</v>
      </c>
      <c r="O19" s="38">
        <v>1107639.1400125581</v>
      </c>
      <c r="P19" s="39">
        <v>0</v>
      </c>
      <c r="Q19" s="37">
        <v>-4669026.3532800991</v>
      </c>
      <c r="R19" s="38">
        <v>6538143.5801074887</v>
      </c>
      <c r="S19" s="38">
        <v>8146442.8067834359</v>
      </c>
      <c r="T19" s="77" t="s">
        <v>66</v>
      </c>
      <c r="U19" s="38">
        <v>457218.28427590092</v>
      </c>
      <c r="V19" s="38">
        <v>4407450.5469698552</v>
      </c>
      <c r="W19" s="38">
        <v>3781664.9703655383</v>
      </c>
      <c r="X19" s="78" t="s">
        <v>66</v>
      </c>
      <c r="Y19" s="37">
        <v>-15692649.72164249</v>
      </c>
      <c r="Z19" s="38">
        <v>1461636.4540063664</v>
      </c>
      <c r="AA19" s="38">
        <v>9658463.5017434489</v>
      </c>
      <c r="AB19" s="77" t="s">
        <v>66</v>
      </c>
      <c r="AC19" s="38">
        <v>117701.2683202122</v>
      </c>
      <c r="AD19" s="38">
        <v>5031866.6065850761</v>
      </c>
      <c r="AE19" s="38">
        <v>3195286.2362555587</v>
      </c>
      <c r="AF19" s="78" t="s">
        <v>66</v>
      </c>
    </row>
    <row r="20" spans="1:32">
      <c r="A20" s="11" t="s">
        <v>86</v>
      </c>
      <c r="B20" s="37">
        <v>-107943.92189721395</v>
      </c>
      <c r="C20" s="38">
        <v>47140.077657588423</v>
      </c>
      <c r="D20" s="38">
        <v>-116960.19261097915</v>
      </c>
      <c r="E20" s="38">
        <v>68756.932588257288</v>
      </c>
      <c r="F20" s="38">
        <v>-5044.0872765436852</v>
      </c>
      <c r="G20" s="38">
        <v>-24888.27009216851</v>
      </c>
      <c r="H20" s="39">
        <v>244.32320508701304</v>
      </c>
      <c r="I20" s="37">
        <v>-138280.45561358525</v>
      </c>
      <c r="J20" s="38">
        <v>155339.07470290409</v>
      </c>
      <c r="K20" s="38">
        <v>-204166.68241658324</v>
      </c>
      <c r="L20" s="38">
        <v>26024.282521484311</v>
      </c>
      <c r="M20" s="38">
        <v>121856.17771207647</v>
      </c>
      <c r="N20" s="38">
        <v>-17398.922285711884</v>
      </c>
      <c r="O20" s="38">
        <v>8689.7329444153966</v>
      </c>
      <c r="P20" s="39">
        <v>0</v>
      </c>
      <c r="Q20" s="37">
        <v>17791.644543509454</v>
      </c>
      <c r="R20" s="38">
        <v>232475.58946989325</v>
      </c>
      <c r="S20" s="38">
        <v>83753.743830346866</v>
      </c>
      <c r="T20" s="77" t="s">
        <v>66</v>
      </c>
      <c r="U20" s="38">
        <v>66409.322384039609</v>
      </c>
      <c r="V20" s="38">
        <v>83243.012132729418</v>
      </c>
      <c r="W20" s="38">
        <v>107422.27544957795</v>
      </c>
      <c r="X20" s="78" t="s">
        <v>66</v>
      </c>
      <c r="Y20" s="37">
        <v>-414205.96913666237</v>
      </c>
      <c r="Z20" s="38">
        <v>173189.47141529471</v>
      </c>
      <c r="AA20" s="38">
        <v>278847.38618949393</v>
      </c>
      <c r="AB20" s="77" t="s">
        <v>66</v>
      </c>
      <c r="AC20" s="38">
        <v>29155.898052828739</v>
      </c>
      <c r="AD20" s="38">
        <v>168698.34916027857</v>
      </c>
      <c r="AE20" s="38">
        <v>134414.69466943649</v>
      </c>
      <c r="AF20" s="78" t="s">
        <v>66</v>
      </c>
    </row>
    <row r="21" spans="1:32">
      <c r="A21" s="11" t="s">
        <v>85</v>
      </c>
      <c r="B21" s="37">
        <v>0</v>
      </c>
      <c r="C21" s="38">
        <v>0</v>
      </c>
      <c r="D21" s="38">
        <v>0</v>
      </c>
      <c r="E21" s="38">
        <v>0</v>
      </c>
      <c r="F21" s="38">
        <v>0</v>
      </c>
      <c r="G21" s="38">
        <v>0</v>
      </c>
      <c r="H21" s="39">
        <v>0</v>
      </c>
      <c r="I21" s="37">
        <v>0</v>
      </c>
      <c r="J21" s="38">
        <v>0</v>
      </c>
      <c r="K21" s="38">
        <v>0</v>
      </c>
      <c r="L21" s="38">
        <v>0</v>
      </c>
      <c r="M21" s="38">
        <v>0</v>
      </c>
      <c r="N21" s="38">
        <v>0</v>
      </c>
      <c r="O21" s="38">
        <v>0</v>
      </c>
      <c r="P21" s="39">
        <v>0</v>
      </c>
      <c r="Q21" s="37">
        <v>0</v>
      </c>
      <c r="R21" s="38">
        <v>0</v>
      </c>
      <c r="S21" s="38">
        <v>0</v>
      </c>
      <c r="T21" s="77" t="s">
        <v>66</v>
      </c>
      <c r="U21" s="38">
        <v>0</v>
      </c>
      <c r="V21" s="38">
        <v>0</v>
      </c>
      <c r="W21" s="38">
        <v>0</v>
      </c>
      <c r="X21" s="78" t="s">
        <v>66</v>
      </c>
      <c r="Y21" s="37">
        <v>0</v>
      </c>
      <c r="Z21" s="38">
        <v>0</v>
      </c>
      <c r="AA21" s="38">
        <v>0</v>
      </c>
      <c r="AB21" s="77" t="s">
        <v>66</v>
      </c>
      <c r="AC21" s="38">
        <v>0</v>
      </c>
      <c r="AD21" s="38">
        <v>0</v>
      </c>
      <c r="AE21" s="38">
        <v>0</v>
      </c>
      <c r="AF21" s="78" t="s">
        <v>66</v>
      </c>
    </row>
    <row r="22" spans="1:32">
      <c r="A22" s="11" t="s">
        <v>84</v>
      </c>
      <c r="B22" s="80">
        <f t="shared" ref="B22:S22" si="5">SUM(B18:B21)</f>
        <v>-1594993.36095885</v>
      </c>
      <c r="C22" s="81">
        <f t="shared" si="5"/>
        <v>2623326.4987127348</v>
      </c>
      <c r="D22" s="81">
        <f t="shared" si="5"/>
        <v>-3912595.2847160809</v>
      </c>
      <c r="E22" s="81">
        <f t="shared" si="5"/>
        <v>3021640.2515797005</v>
      </c>
      <c r="F22" s="81">
        <f t="shared" si="5"/>
        <v>-246189.45150898324</v>
      </c>
      <c r="G22" s="81">
        <f t="shared" si="5"/>
        <v>-360897.31787755369</v>
      </c>
      <c r="H22" s="82">
        <f t="shared" si="5"/>
        <v>505.28951649520616</v>
      </c>
      <c r="I22" s="80">
        <f t="shared" si="5"/>
        <v>1568768.5351122122</v>
      </c>
      <c r="J22" s="81">
        <f t="shared" si="5"/>
        <v>3061652.9280960867</v>
      </c>
      <c r="K22" s="81">
        <f t="shared" si="5"/>
        <v>-2367701.4237031513</v>
      </c>
      <c r="L22" s="81">
        <f t="shared" si="5"/>
        <v>-12074.113770498327</v>
      </c>
      <c r="M22" s="81">
        <f t="shared" si="5"/>
        <v>1770053.0389841928</v>
      </c>
      <c r="N22" s="81">
        <f t="shared" si="5"/>
        <v>245984.231757011</v>
      </c>
      <c r="O22" s="81">
        <f t="shared" si="5"/>
        <v>1079012.3864874421</v>
      </c>
      <c r="P22" s="82">
        <f t="shared" si="5"/>
        <v>-7.9627378042679406E-4</v>
      </c>
      <c r="Q22" s="80">
        <f t="shared" si="5"/>
        <v>-5213775.7789541772</v>
      </c>
      <c r="R22" s="81">
        <f t="shared" si="5"/>
        <v>5839044.9679070711</v>
      </c>
      <c r="S22" s="81">
        <f t="shared" si="5"/>
        <v>8955715.0964215435</v>
      </c>
      <c r="T22" s="81"/>
      <c r="U22" s="81">
        <f>SUM(U18:U21)</f>
        <v>316515.05831067509</v>
      </c>
      <c r="V22" s="81">
        <f>SUM(V18:V21)</f>
        <v>4411153.4681874067</v>
      </c>
      <c r="W22" s="81">
        <f>SUM(W18:W21)</f>
        <v>3559539.2943262961</v>
      </c>
      <c r="X22" s="82"/>
      <c r="Y22" s="80">
        <f t="shared" ref="Y22:AA22" si="6">SUM(Y18:Y21)</f>
        <v>-15881862.035963492</v>
      </c>
      <c r="Z22" s="81">
        <f t="shared" si="6"/>
        <v>1865289.3801023995</v>
      </c>
      <c r="AA22" s="81">
        <f t="shared" si="6"/>
        <v>9674233.174378071</v>
      </c>
      <c r="AB22" s="81"/>
      <c r="AC22" s="81">
        <f t="shared" ref="AC22:AE22" si="7">SUM(AC18:AC21)</f>
        <v>810011.56177158875</v>
      </c>
      <c r="AD22" s="81">
        <f t="shared" si="7"/>
        <v>5060049.5957446191</v>
      </c>
      <c r="AE22" s="81">
        <f t="shared" si="7"/>
        <v>3317573.2358796527</v>
      </c>
      <c r="AF22" s="82"/>
    </row>
    <row r="23" spans="1:32">
      <c r="B23" s="37"/>
      <c r="C23" s="38"/>
      <c r="D23" s="38"/>
      <c r="E23" s="38"/>
      <c r="F23" s="38"/>
      <c r="G23" s="38"/>
      <c r="H23" s="39"/>
      <c r="I23" s="37"/>
      <c r="J23" s="38"/>
      <c r="K23" s="38"/>
      <c r="L23" s="38"/>
      <c r="M23" s="38"/>
      <c r="N23" s="38"/>
      <c r="O23" s="38"/>
      <c r="P23" s="39"/>
      <c r="Q23" s="37"/>
      <c r="R23" s="38"/>
      <c r="S23" s="38"/>
      <c r="T23" s="38"/>
      <c r="U23" s="38"/>
      <c r="V23" s="38"/>
      <c r="W23" s="38"/>
      <c r="X23" s="39"/>
      <c r="Y23" s="37"/>
      <c r="Z23" s="38"/>
      <c r="AA23" s="38"/>
      <c r="AB23" s="38"/>
      <c r="AC23" s="38"/>
      <c r="AD23" s="38"/>
      <c r="AE23" s="38"/>
      <c r="AF23" s="39"/>
    </row>
    <row r="24" spans="1:32">
      <c r="A24" s="11" t="s">
        <v>83</v>
      </c>
      <c r="B24" s="80">
        <f t="shared" ref="B24:S24" si="8">B15+B22</f>
        <v>6731068.6574340994</v>
      </c>
      <c r="C24" s="81">
        <f t="shared" si="8"/>
        <v>8783653.1899058931</v>
      </c>
      <c r="D24" s="81">
        <f t="shared" si="8"/>
        <v>-2254211.7479403191</v>
      </c>
      <c r="E24" s="81">
        <f t="shared" si="8"/>
        <v>5271475.7582248542</v>
      </c>
      <c r="F24" s="81">
        <f t="shared" si="8"/>
        <v>1403380.549173167</v>
      </c>
      <c r="G24" s="81">
        <f t="shared" si="8"/>
        <v>165875.17575495207</v>
      </c>
      <c r="H24" s="82">
        <f t="shared" si="8"/>
        <v>125716.92325035024</v>
      </c>
      <c r="I24" s="80">
        <f t="shared" si="8"/>
        <v>7989810.6908178758</v>
      </c>
      <c r="J24" s="81">
        <f t="shared" si="8"/>
        <v>7411113.6701405728</v>
      </c>
      <c r="K24" s="81">
        <f t="shared" si="8"/>
        <v>-380807.68395570456</v>
      </c>
      <c r="L24" s="81">
        <f t="shared" si="8"/>
        <v>1325436.7492836486</v>
      </c>
      <c r="M24" s="81">
        <f t="shared" si="8"/>
        <v>1770053.0389841928</v>
      </c>
      <c r="N24" s="81">
        <f t="shared" si="8"/>
        <v>1228410.1380738304</v>
      </c>
      <c r="O24" s="81">
        <f t="shared" si="8"/>
        <v>2330564.3492041221</v>
      </c>
      <c r="P24" s="82">
        <f t="shared" si="8"/>
        <v>12469.49938497421</v>
      </c>
      <c r="Q24" s="80">
        <f t="shared" si="8"/>
        <v>-4520408.8674871093</v>
      </c>
      <c r="R24" s="81">
        <f t="shared" si="8"/>
        <v>12636996.653712591</v>
      </c>
      <c r="S24" s="81">
        <f t="shared" si="8"/>
        <v>23613676.820258871</v>
      </c>
      <c r="T24" s="81"/>
      <c r="U24" s="81">
        <f>U15+U22</f>
        <v>479869.89269889332</v>
      </c>
      <c r="V24" s="81">
        <f>V15+V22</f>
        <v>7700835.4288690127</v>
      </c>
      <c r="W24" s="81">
        <f>W15+W22</f>
        <v>5482343.5251971213</v>
      </c>
      <c r="X24" s="82"/>
      <c r="Y24" s="80">
        <f t="shared" ref="Y24:AA24" si="9">Y15+Y22</f>
        <v>-26383889.726795439</v>
      </c>
      <c r="Z24" s="81">
        <f t="shared" si="9"/>
        <v>6783414.6986164628</v>
      </c>
      <c r="AA24" s="81">
        <f t="shared" si="9"/>
        <v>27535128.991623256</v>
      </c>
      <c r="AB24" s="81"/>
      <c r="AC24" s="81">
        <f t="shared" ref="AC24:AE24" si="10">AC15+AC22</f>
        <v>1425286.3952039853</v>
      </c>
      <c r="AD24" s="81">
        <f t="shared" si="10"/>
        <v>9865738.5141416397</v>
      </c>
      <c r="AE24" s="81">
        <f t="shared" si="10"/>
        <v>6734369.9202531558</v>
      </c>
      <c r="AF24" s="82"/>
    </row>
    <row r="25" spans="1:32">
      <c r="B25" s="37"/>
      <c r="C25" s="38"/>
      <c r="D25" s="38"/>
      <c r="E25" s="38"/>
      <c r="F25" s="38"/>
      <c r="G25" s="38"/>
      <c r="H25" s="39"/>
      <c r="I25" s="37"/>
      <c r="J25" s="38"/>
      <c r="K25" s="38"/>
      <c r="L25" s="38"/>
      <c r="M25" s="38"/>
      <c r="N25" s="38"/>
      <c r="O25" s="38"/>
      <c r="P25" s="39"/>
      <c r="Q25" s="37"/>
      <c r="R25" s="38"/>
      <c r="S25" s="38"/>
      <c r="T25" s="38"/>
      <c r="U25" s="38"/>
      <c r="V25" s="38"/>
      <c r="W25" s="38"/>
      <c r="X25" s="39"/>
      <c r="Y25" s="37"/>
      <c r="Z25" s="38"/>
      <c r="AA25" s="38"/>
      <c r="AB25" s="38"/>
      <c r="AC25" s="38"/>
      <c r="AD25" s="38"/>
      <c r="AE25" s="38"/>
      <c r="AF25" s="39"/>
    </row>
    <row r="26" spans="1:32">
      <c r="A26" s="11" t="s">
        <v>82</v>
      </c>
      <c r="B26" s="37">
        <v>6731068.6574340994</v>
      </c>
      <c r="C26" s="38">
        <v>8783653.1899058931</v>
      </c>
      <c r="D26" s="38">
        <v>-2254211.7479403191</v>
      </c>
      <c r="E26" s="38">
        <v>2453454.6474288534</v>
      </c>
      <c r="F26" s="38">
        <v>1403380.549173167</v>
      </c>
      <c r="G26" s="38">
        <v>165875.17575495207</v>
      </c>
      <c r="H26" s="39">
        <v>125211.63373385504</v>
      </c>
      <c r="I26" s="37">
        <v>7989810.6908178758</v>
      </c>
      <c r="J26" s="38">
        <v>7411113.6701405728</v>
      </c>
      <c r="K26" s="38">
        <v>-380807.68395570456</v>
      </c>
      <c r="L26" s="38">
        <v>1325436.7492836486</v>
      </c>
      <c r="M26" s="38">
        <v>1425596.6892611927</v>
      </c>
      <c r="N26" s="38">
        <v>1228410.1380738304</v>
      </c>
      <c r="O26" s="38">
        <v>2330564.3492041221</v>
      </c>
      <c r="P26" s="39">
        <v>12469.49938497421</v>
      </c>
      <c r="Q26" s="37">
        <v>-4520408.8674871093</v>
      </c>
      <c r="R26" s="38">
        <v>8778282.8836404439</v>
      </c>
      <c r="S26" s="38">
        <v>8779165.8740900252</v>
      </c>
      <c r="T26" s="77" t="s">
        <v>66</v>
      </c>
      <c r="U26" s="38">
        <v>301636.55134989333</v>
      </c>
      <c r="V26" s="38">
        <v>4528655.3181745503</v>
      </c>
      <c r="W26" s="38">
        <v>3414480.0672937064</v>
      </c>
      <c r="X26" s="78" t="s">
        <v>66</v>
      </c>
      <c r="Y26" s="37">
        <f>Y24</f>
        <v>-26383889.726795439</v>
      </c>
      <c r="Z26" s="38">
        <f>Z24</f>
        <v>6783414.6986164628</v>
      </c>
      <c r="AA26" s="38">
        <f>AA24-AA28</f>
        <v>17596394.613348253</v>
      </c>
      <c r="AB26" s="77" t="s">
        <v>66</v>
      </c>
      <c r="AC26" s="38">
        <f>AC24-AC28</f>
        <v>1108943.1246829852</v>
      </c>
      <c r="AD26" s="38">
        <f>AD24</f>
        <v>9865738.5141416397</v>
      </c>
      <c r="AE26" s="38">
        <f>AE24</f>
        <v>6734369.9202531558</v>
      </c>
      <c r="AF26" s="78" t="s">
        <v>66</v>
      </c>
    </row>
    <row r="27" spans="1:32">
      <c r="B27" s="37"/>
      <c r="C27" s="38"/>
      <c r="D27" s="38"/>
      <c r="E27" s="38"/>
      <c r="F27" s="38"/>
      <c r="G27" s="38"/>
      <c r="H27" s="39"/>
      <c r="I27" s="37"/>
      <c r="J27" s="38"/>
      <c r="K27" s="38"/>
      <c r="L27" s="38"/>
      <c r="M27" s="38"/>
      <c r="N27" s="38"/>
      <c r="O27" s="38"/>
      <c r="P27" s="39"/>
      <c r="Q27" s="37"/>
      <c r="R27" s="38"/>
      <c r="S27" s="38"/>
      <c r="T27" s="38"/>
      <c r="U27" s="38"/>
      <c r="V27" s="38"/>
      <c r="W27" s="38"/>
      <c r="X27" s="39"/>
      <c r="Y27" s="37"/>
      <c r="Z27" s="38"/>
      <c r="AA27" s="38"/>
      <c r="AB27" s="38"/>
      <c r="AC27" s="38"/>
      <c r="AD27" s="38"/>
      <c r="AE27" s="38"/>
      <c r="AF27" s="39"/>
    </row>
    <row r="28" spans="1:32" ht="12" thickBot="1">
      <c r="A28" s="11" t="s">
        <v>81</v>
      </c>
      <c r="B28" s="83">
        <f t="shared" ref="B28:S28" si="11">B24-B26</f>
        <v>0</v>
      </c>
      <c r="C28" s="84">
        <f t="shared" si="11"/>
        <v>0</v>
      </c>
      <c r="D28" s="84">
        <f t="shared" si="11"/>
        <v>0</v>
      </c>
      <c r="E28" s="84">
        <f t="shared" si="11"/>
        <v>2818021.1107960008</v>
      </c>
      <c r="F28" s="84">
        <f t="shared" si="11"/>
        <v>0</v>
      </c>
      <c r="G28" s="84">
        <f t="shared" si="11"/>
        <v>0</v>
      </c>
      <c r="H28" s="85">
        <f t="shared" si="11"/>
        <v>505.28951649520604</v>
      </c>
      <c r="I28" s="83">
        <f t="shared" si="11"/>
        <v>0</v>
      </c>
      <c r="J28" s="84">
        <f t="shared" si="11"/>
        <v>0</v>
      </c>
      <c r="K28" s="84">
        <f t="shared" si="11"/>
        <v>0</v>
      </c>
      <c r="L28" s="84">
        <f t="shared" si="11"/>
        <v>0</v>
      </c>
      <c r="M28" s="84">
        <f t="shared" si="11"/>
        <v>344456.34972300008</v>
      </c>
      <c r="N28" s="84">
        <f t="shared" si="11"/>
        <v>0</v>
      </c>
      <c r="O28" s="84">
        <f t="shared" si="11"/>
        <v>0</v>
      </c>
      <c r="P28" s="85">
        <f t="shared" si="11"/>
        <v>0</v>
      </c>
      <c r="Q28" s="83">
        <f t="shared" si="11"/>
        <v>0</v>
      </c>
      <c r="R28" s="84">
        <f t="shared" si="11"/>
        <v>3858713.7700721473</v>
      </c>
      <c r="S28" s="84">
        <f t="shared" si="11"/>
        <v>14834510.946168846</v>
      </c>
      <c r="T28" s="84"/>
      <c r="U28" s="84">
        <f>U24-U26</f>
        <v>178233.34134899999</v>
      </c>
      <c r="V28" s="84">
        <f>V24-V26</f>
        <v>3172180.1106944624</v>
      </c>
      <c r="W28" s="84">
        <f>W24-W26</f>
        <v>2067863.457903415</v>
      </c>
      <c r="X28" s="85"/>
      <c r="Y28" s="83">
        <f t="shared" ref="Y28:Z28" si="12">Y24-Y26</f>
        <v>0</v>
      </c>
      <c r="Z28" s="84">
        <f t="shared" si="12"/>
        <v>0</v>
      </c>
      <c r="AA28" s="84">
        <v>9938734.3782750033</v>
      </c>
      <c r="AB28" s="84"/>
      <c r="AC28" s="84">
        <v>316343.27052100003</v>
      </c>
      <c r="AD28" s="84">
        <f t="shared" ref="AD28:AE28" si="13">AD24-AD26</f>
        <v>0</v>
      </c>
      <c r="AE28" s="84">
        <f t="shared" si="13"/>
        <v>0</v>
      </c>
      <c r="AF28" s="85"/>
    </row>
    <row r="29" spans="1:32" ht="12.75" thickTop="1" thickBot="1">
      <c r="H29" s="84">
        <f>SUM(B28:H28)</f>
        <v>2818526.4003124959</v>
      </c>
      <c r="P29" s="84">
        <f>SUM(I28:P28)</f>
        <v>344456.34972300008</v>
      </c>
      <c r="X29" s="84">
        <f>SUM(Q28:X28)</f>
        <v>24111501.626187868</v>
      </c>
      <c r="AF29" s="84">
        <f>SUM(Y28:AF28)</f>
        <v>10255077.648796003</v>
      </c>
    </row>
    <row r="30" spans="1:32" ht="12" thickTop="1">
      <c r="A30" s="11" t="s">
        <v>309</v>
      </c>
      <c r="H30" s="86"/>
      <c r="P30" s="86"/>
      <c r="X30" s="86"/>
      <c r="AA30" s="87"/>
      <c r="AB30" s="87"/>
      <c r="AC30" s="87"/>
      <c r="AF30" s="86"/>
    </row>
    <row r="31" spans="1:32">
      <c r="A31" s="11" t="s">
        <v>312</v>
      </c>
    </row>
    <row r="32" spans="1:32">
      <c r="A32" s="11" t="s">
        <v>311</v>
      </c>
    </row>
    <row r="33" spans="1:1">
      <c r="A33" s="11" t="s">
        <v>313</v>
      </c>
    </row>
    <row r="34" spans="1:1">
      <c r="A34" s="11" t="s">
        <v>314</v>
      </c>
    </row>
  </sheetData>
  <mergeCells count="17">
    <mergeCell ref="B6:H6"/>
    <mergeCell ref="B7:H7"/>
    <mergeCell ref="Y6:AF6"/>
    <mergeCell ref="Y7:AF7"/>
    <mergeCell ref="Q6:X6"/>
    <mergeCell ref="Q7:X7"/>
    <mergeCell ref="I6:P6"/>
    <mergeCell ref="I7:P7"/>
    <mergeCell ref="Y5:AF5"/>
    <mergeCell ref="A1:P1"/>
    <mergeCell ref="A2:P2"/>
    <mergeCell ref="A3:P3"/>
    <mergeCell ref="A4:P4"/>
    <mergeCell ref="Q1:AF1"/>
    <mergeCell ref="Q2:AF2"/>
    <mergeCell ref="Q3:AF3"/>
    <mergeCell ref="Q4:AF4"/>
  </mergeCells>
  <pageMargins left="0.7" right="0.7" top="0.75" bottom="0.75" header="0.3" footer="0.3"/>
  <pageSetup scale="58" fitToWidth="2" orientation="landscape" horizontalDpi="1200" verticalDpi="1200" r:id="rId1"/>
  <headerFooter>
    <oddFooter>&amp;R&amp;F
&amp;A</oddFooter>
  </headerFooter>
  <colBreaks count="1" manualBreakCount="1">
    <brk id="16" max="32" man="1"/>
  </colBreaks>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M23"/>
  <sheetViews>
    <sheetView workbookViewId="0">
      <selection sqref="A1:XFD1048576"/>
    </sheetView>
  </sheetViews>
  <sheetFormatPr defaultColWidth="56.5703125" defaultRowHeight="11.25"/>
  <cols>
    <col min="1" max="1" width="35.28515625" style="11" bestFit="1" customWidth="1"/>
    <col min="2" max="2" width="10.7109375" style="11" bestFit="1" customWidth="1"/>
    <col min="3" max="3" width="10.42578125" style="11" bestFit="1" customWidth="1"/>
    <col min="4" max="4" width="13.7109375" style="11" bestFit="1" customWidth="1"/>
    <col min="5" max="5" width="9.85546875" style="11" bestFit="1" customWidth="1"/>
    <col min="6" max="6" width="10.42578125" style="11" bestFit="1" customWidth="1"/>
    <col min="7" max="7" width="13.7109375" style="11" bestFit="1" customWidth="1"/>
    <col min="8" max="8" width="10.7109375" style="11" bestFit="1" customWidth="1"/>
    <col min="9" max="9" width="9.85546875" style="11" bestFit="1" customWidth="1"/>
    <col min="10" max="10" width="13.7109375" style="11" bestFit="1" customWidth="1"/>
    <col min="11" max="11" width="9.85546875" style="11" bestFit="1" customWidth="1"/>
    <col min="12" max="12" width="10.140625" style="11" bestFit="1" customWidth="1"/>
    <col min="13" max="13" width="13.7109375" style="11" bestFit="1" customWidth="1"/>
    <col min="14" max="16384" width="56.5703125" style="11"/>
  </cols>
  <sheetData>
    <row r="1" spans="1:13" ht="15">
      <c r="A1" s="169" t="str">
        <f>'BDJ-8 E&amp;G Low Income Analysis'!A1:P1</f>
        <v>Puget Sound Energy</v>
      </c>
      <c r="B1" s="169"/>
      <c r="C1" s="169"/>
      <c r="D1" s="169"/>
      <c r="E1" s="169"/>
      <c r="F1" s="169"/>
      <c r="G1" s="169"/>
      <c r="H1" s="169"/>
      <c r="I1" s="169"/>
      <c r="J1" s="169"/>
      <c r="K1" s="154"/>
      <c r="L1" s="154"/>
      <c r="M1" s="154"/>
    </row>
    <row r="2" spans="1:13" ht="15">
      <c r="A2" s="169" t="str">
        <f>'BDJ-8 E&amp;G Low Income Analysis'!A2:P2</f>
        <v>2022 GRC Electric and Gas Decoupling Study (2018 - 2021)</v>
      </c>
      <c r="B2" s="169"/>
      <c r="C2" s="169"/>
      <c r="D2" s="169"/>
      <c r="E2" s="169"/>
      <c r="F2" s="169"/>
      <c r="G2" s="169"/>
      <c r="H2" s="169"/>
      <c r="I2" s="169"/>
      <c r="J2" s="169"/>
      <c r="K2" s="154"/>
      <c r="L2" s="154"/>
      <c r="M2" s="154"/>
    </row>
    <row r="3" spans="1:13" ht="15" customHeight="1">
      <c r="A3" s="169" t="str">
        <f>'BDJ-8 E&amp;G Low Income Analysis'!A3:P3</f>
        <v>Exhibit BDJ-8</v>
      </c>
      <c r="B3" s="169"/>
      <c r="C3" s="169"/>
      <c r="D3" s="169"/>
      <c r="E3" s="169"/>
      <c r="F3" s="169"/>
      <c r="G3" s="169"/>
      <c r="H3" s="169"/>
      <c r="I3" s="169"/>
      <c r="J3" s="169"/>
      <c r="K3" s="154"/>
      <c r="L3" s="154"/>
      <c r="M3" s="154"/>
    </row>
    <row r="4" spans="1:13" ht="15.75" customHeight="1" thickBot="1">
      <c r="A4" s="169" t="s">
        <v>308</v>
      </c>
      <c r="B4" s="169"/>
      <c r="C4" s="169"/>
      <c r="D4" s="169"/>
      <c r="E4" s="169"/>
      <c r="F4" s="169"/>
      <c r="G4" s="169"/>
      <c r="H4" s="169"/>
      <c r="I4" s="169"/>
      <c r="J4" s="169"/>
      <c r="K4" s="154"/>
      <c r="L4" s="154"/>
      <c r="M4" s="154"/>
    </row>
    <row r="5" spans="1:13" ht="15.75" thickBot="1">
      <c r="A5" s="60"/>
      <c r="B5" s="60"/>
      <c r="C5" s="60"/>
      <c r="D5" s="60"/>
      <c r="E5" s="60"/>
      <c r="F5" s="60"/>
      <c r="G5" s="60"/>
      <c r="H5" s="60"/>
      <c r="I5" s="60"/>
      <c r="J5" s="60"/>
      <c r="K5" s="170" t="s">
        <v>224</v>
      </c>
      <c r="L5" s="171"/>
      <c r="M5" s="172"/>
    </row>
    <row r="6" spans="1:13" ht="11.25" customHeight="1">
      <c r="B6" s="166" t="s">
        <v>106</v>
      </c>
      <c r="C6" s="167"/>
      <c r="D6" s="168"/>
      <c r="E6" s="166" t="s">
        <v>106</v>
      </c>
      <c r="F6" s="167"/>
      <c r="G6" s="168"/>
      <c r="H6" s="166" t="s">
        <v>106</v>
      </c>
      <c r="I6" s="167"/>
      <c r="J6" s="168"/>
      <c r="K6" s="166" t="s">
        <v>106</v>
      </c>
      <c r="L6" s="167"/>
      <c r="M6" s="168"/>
    </row>
    <row r="7" spans="1:13" ht="11.25" customHeight="1">
      <c r="B7" s="166" t="str">
        <f>'BDJ-8 E&amp;G Rate Change (Cap%)'!B6</f>
        <v>2019 Filing</v>
      </c>
      <c r="C7" s="167"/>
      <c r="D7" s="168"/>
      <c r="E7" s="166" t="str">
        <f>'BDJ-8 E&amp;G Rate Change (Cap%)'!C6</f>
        <v>2020 Filing</v>
      </c>
      <c r="F7" s="167"/>
      <c r="G7" s="168"/>
      <c r="H7" s="166" t="str">
        <f>'BDJ-8 E&amp;G Rate Change (Cap%)'!D6</f>
        <v>2021 Filing</v>
      </c>
      <c r="I7" s="167"/>
      <c r="J7" s="168"/>
      <c r="K7" s="166" t="str">
        <f>'BDJ-8 E&amp;G Rate Change (Cap%)'!E6</f>
        <v>2022 Filing ***</v>
      </c>
      <c r="L7" s="167"/>
      <c r="M7" s="168"/>
    </row>
    <row r="8" spans="1:13">
      <c r="B8" s="10" t="s">
        <v>100</v>
      </c>
      <c r="C8" s="9" t="s">
        <v>100</v>
      </c>
      <c r="D8" s="8" t="s">
        <v>100</v>
      </c>
      <c r="E8" s="10" t="s">
        <v>100</v>
      </c>
      <c r="F8" s="9" t="s">
        <v>100</v>
      </c>
      <c r="G8" s="8" t="s">
        <v>100</v>
      </c>
      <c r="H8" s="10" t="s">
        <v>100</v>
      </c>
      <c r="I8" s="9" t="s">
        <v>100</v>
      </c>
      <c r="J8" s="8" t="s">
        <v>100</v>
      </c>
      <c r="K8" s="10" t="s">
        <v>100</v>
      </c>
      <c r="L8" s="9" t="s">
        <v>100</v>
      </c>
      <c r="M8" s="8" t="s">
        <v>100</v>
      </c>
    </row>
    <row r="9" spans="1:13">
      <c r="B9" s="6" t="s">
        <v>105</v>
      </c>
      <c r="C9" s="5" t="s">
        <v>104</v>
      </c>
      <c r="D9" s="4" t="s">
        <v>103</v>
      </c>
      <c r="E9" s="6" t="s">
        <v>105</v>
      </c>
      <c r="F9" s="5" t="s">
        <v>104</v>
      </c>
      <c r="G9" s="4" t="s">
        <v>103</v>
      </c>
      <c r="H9" s="6" t="s">
        <v>105</v>
      </c>
      <c r="I9" s="5" t="s">
        <v>104</v>
      </c>
      <c r="J9" s="4" t="s">
        <v>103</v>
      </c>
      <c r="K9" s="6" t="s">
        <v>105</v>
      </c>
      <c r="L9" s="5" t="s">
        <v>104</v>
      </c>
      <c r="M9" s="4" t="s">
        <v>103</v>
      </c>
    </row>
    <row r="10" spans="1:13">
      <c r="B10" s="37"/>
      <c r="C10" s="38"/>
      <c r="D10" s="39"/>
      <c r="E10" s="37"/>
      <c r="F10" s="38"/>
      <c r="G10" s="39"/>
      <c r="H10" s="37"/>
      <c r="I10" s="38"/>
      <c r="J10" s="39"/>
      <c r="K10" s="37"/>
      <c r="L10" s="38"/>
      <c r="M10" s="39"/>
    </row>
    <row r="11" spans="1:13">
      <c r="A11" s="11" t="s">
        <v>88</v>
      </c>
      <c r="B11" s="37">
        <v>1256894.7921281292</v>
      </c>
      <c r="C11" s="38">
        <v>-133982.222770422</v>
      </c>
      <c r="D11" s="39">
        <v>172423.5166581253</v>
      </c>
      <c r="E11" s="37">
        <v>1647531.1486109707</v>
      </c>
      <c r="F11" s="38">
        <v>-75830.830208430605</v>
      </c>
      <c r="G11" s="39">
        <v>-37412.636329078734</v>
      </c>
      <c r="H11" s="37">
        <v>-9264.1681329836374</v>
      </c>
      <c r="I11" s="38">
        <v>-215226.13959188916</v>
      </c>
      <c r="J11" s="39">
        <v>-75108.452322956364</v>
      </c>
      <c r="K11" s="37">
        <v>55927.753444939306</v>
      </c>
      <c r="L11" s="38">
        <v>-2622.4945078995174</v>
      </c>
      <c r="M11" s="39">
        <v>84667.682150703462</v>
      </c>
    </row>
    <row r="12" spans="1:13">
      <c r="A12" s="11" t="s">
        <v>87</v>
      </c>
      <c r="B12" s="37">
        <v>9092966.547126567</v>
      </c>
      <c r="C12" s="38">
        <v>-2343129.7444418143</v>
      </c>
      <c r="D12" s="39">
        <v>-343219.63085806958</v>
      </c>
      <c r="E12" s="37">
        <v>5164771.9315522267</v>
      </c>
      <c r="F12" s="38">
        <v>-1517327.4505572326</v>
      </c>
      <c r="G12" s="39">
        <v>-1195825.6874006062</v>
      </c>
      <c r="H12" s="37">
        <v>13687250.356973369</v>
      </c>
      <c r="I12" s="38">
        <v>7705483.1214191355</v>
      </c>
      <c r="J12" s="39">
        <v>-1633769.1568723789</v>
      </c>
      <c r="K12" s="37">
        <v>4987460.977063505</v>
      </c>
      <c r="L12" s="38">
        <v>3507003.8646361176</v>
      </c>
      <c r="M12" s="39">
        <v>-1672954.1785526834</v>
      </c>
    </row>
    <row r="13" spans="1:13">
      <c r="A13" s="11" t="s">
        <v>86</v>
      </c>
      <c r="B13" s="37">
        <v>2153953.7062673597</v>
      </c>
      <c r="C13" s="38">
        <v>-4137.2685005730009</v>
      </c>
      <c r="D13" s="39">
        <v>69779.631612361161</v>
      </c>
      <c r="E13" s="37">
        <v>752840.99742493173</v>
      </c>
      <c r="F13" s="38">
        <v>-181501.0507701108</v>
      </c>
      <c r="G13" s="39">
        <v>-29981.64557094637</v>
      </c>
      <c r="H13" s="37">
        <v>428774.43159258843</v>
      </c>
      <c r="I13" s="38">
        <v>20997.493067435767</v>
      </c>
      <c r="J13" s="39">
        <v>-81888.27650219528</v>
      </c>
      <c r="K13" s="37">
        <v>490028.58315258875</v>
      </c>
      <c r="L13" s="38">
        <v>255888.89511962663</v>
      </c>
      <c r="M13" s="39">
        <v>-71149.286467941871</v>
      </c>
    </row>
    <row r="14" spans="1:13">
      <c r="A14" s="11" t="s">
        <v>85</v>
      </c>
      <c r="B14" s="37">
        <v>0</v>
      </c>
      <c r="C14" s="38">
        <v>0</v>
      </c>
      <c r="D14" s="39">
        <v>0</v>
      </c>
      <c r="E14" s="37">
        <v>0</v>
      </c>
      <c r="F14" s="38">
        <v>0</v>
      </c>
      <c r="G14" s="39">
        <v>0</v>
      </c>
      <c r="H14" s="37">
        <v>0</v>
      </c>
      <c r="I14" s="38">
        <v>0</v>
      </c>
      <c r="J14" s="39">
        <v>0</v>
      </c>
      <c r="K14" s="37">
        <v>0</v>
      </c>
      <c r="L14" s="38">
        <v>0</v>
      </c>
      <c r="M14" s="39">
        <v>0</v>
      </c>
    </row>
    <row r="15" spans="1:13">
      <c r="A15" s="11" t="s">
        <v>102</v>
      </c>
      <c r="B15" s="80">
        <f t="shared" ref="B15:J15" si="0">SUM(B11:B14)</f>
        <v>12503815.045522057</v>
      </c>
      <c r="C15" s="81">
        <f t="shared" si="0"/>
        <v>-2481249.2357128095</v>
      </c>
      <c r="D15" s="82">
        <f t="shared" si="0"/>
        <v>-101016.48258758312</v>
      </c>
      <c r="E15" s="80">
        <f t="shared" si="0"/>
        <v>7565144.0775881298</v>
      </c>
      <c r="F15" s="81">
        <f t="shared" si="0"/>
        <v>-1774659.3315357738</v>
      </c>
      <c r="G15" s="82">
        <f t="shared" si="0"/>
        <v>-1263219.9693006314</v>
      </c>
      <c r="H15" s="80">
        <f t="shared" si="0"/>
        <v>14106760.620432975</v>
      </c>
      <c r="I15" s="81">
        <f t="shared" si="0"/>
        <v>7511254.4748946819</v>
      </c>
      <c r="J15" s="82">
        <f t="shared" si="0"/>
        <v>-1790765.8856975306</v>
      </c>
      <c r="K15" s="80">
        <f t="shared" ref="K15:M15" si="1">SUM(K11:K14)</f>
        <v>5533417.3136610324</v>
      </c>
      <c r="L15" s="81">
        <f t="shared" si="1"/>
        <v>3760270.2652478446</v>
      </c>
      <c r="M15" s="82">
        <f t="shared" si="1"/>
        <v>-1659435.782869922</v>
      </c>
    </row>
    <row r="16" spans="1:13">
      <c r="B16" s="37"/>
      <c r="C16" s="38"/>
      <c r="D16" s="39"/>
      <c r="E16" s="37"/>
      <c r="F16" s="38"/>
      <c r="G16" s="39"/>
      <c r="H16" s="37"/>
      <c r="I16" s="38"/>
      <c r="J16" s="39"/>
      <c r="K16" s="37"/>
      <c r="L16" s="38"/>
      <c r="M16" s="39"/>
    </row>
    <row r="17" spans="1:13">
      <c r="A17" s="11" t="s">
        <v>82</v>
      </c>
      <c r="B17" s="37">
        <v>12503815.045522057</v>
      </c>
      <c r="C17" s="38">
        <v>-2481249.2357128095</v>
      </c>
      <c r="D17" s="39">
        <v>-101016.48258758312</v>
      </c>
      <c r="E17" s="37">
        <v>7565144.0775881298</v>
      </c>
      <c r="F17" s="38">
        <v>-1774659.3315357738</v>
      </c>
      <c r="G17" s="39">
        <v>-1263219.9693006314</v>
      </c>
      <c r="H17" s="37">
        <v>14106760.620432975</v>
      </c>
      <c r="I17" s="38">
        <v>7511254.4748946819</v>
      </c>
      <c r="J17" s="39">
        <v>-1790765.8856975306</v>
      </c>
      <c r="K17" s="37">
        <f>K15</f>
        <v>5533417.3136610324</v>
      </c>
      <c r="L17" s="38">
        <f t="shared" ref="L17:M17" si="2">L15</f>
        <v>3760270.2652478446</v>
      </c>
      <c r="M17" s="39">
        <f t="shared" si="2"/>
        <v>-1659435.782869922</v>
      </c>
    </row>
    <row r="18" spans="1:13">
      <c r="B18" s="37"/>
      <c r="C18" s="38"/>
      <c r="D18" s="39"/>
      <c r="E18" s="37"/>
      <c r="F18" s="38"/>
      <c r="G18" s="39"/>
      <c r="H18" s="37"/>
      <c r="I18" s="38"/>
      <c r="J18" s="39"/>
      <c r="K18" s="37"/>
      <c r="L18" s="38"/>
      <c r="M18" s="39"/>
    </row>
    <row r="19" spans="1:13" ht="12" thickBot="1">
      <c r="A19" s="11" t="s">
        <v>81</v>
      </c>
      <c r="B19" s="83">
        <f t="shared" ref="B19:M19" si="3">B15-B17</f>
        <v>0</v>
      </c>
      <c r="C19" s="84">
        <f t="shared" si="3"/>
        <v>0</v>
      </c>
      <c r="D19" s="85">
        <f t="shared" si="3"/>
        <v>0</v>
      </c>
      <c r="E19" s="83">
        <f t="shared" si="3"/>
        <v>0</v>
      </c>
      <c r="F19" s="84">
        <f t="shared" si="3"/>
        <v>0</v>
      </c>
      <c r="G19" s="85">
        <f t="shared" si="3"/>
        <v>0</v>
      </c>
      <c r="H19" s="83">
        <f t="shared" si="3"/>
        <v>0</v>
      </c>
      <c r="I19" s="84">
        <f t="shared" si="3"/>
        <v>0</v>
      </c>
      <c r="J19" s="85">
        <f t="shared" si="3"/>
        <v>0</v>
      </c>
      <c r="K19" s="83">
        <f t="shared" si="3"/>
        <v>0</v>
      </c>
      <c r="L19" s="84">
        <f t="shared" si="3"/>
        <v>0</v>
      </c>
      <c r="M19" s="85">
        <f t="shared" si="3"/>
        <v>0</v>
      </c>
    </row>
    <row r="20" spans="1:13" ht="12.75" thickTop="1" thickBot="1">
      <c r="D20" s="84">
        <f>SUM(B19:D19)</f>
        <v>0</v>
      </c>
      <c r="G20" s="84">
        <f>SUM(E19:G19)</f>
        <v>0</v>
      </c>
      <c r="J20" s="84">
        <f>SUM(H19:J19)</f>
        <v>0</v>
      </c>
      <c r="M20" s="84">
        <f>SUM(K19:M19)</f>
        <v>0</v>
      </c>
    </row>
    <row r="21" spans="1:13" ht="12" thickTop="1">
      <c r="D21" s="86"/>
      <c r="G21" s="86"/>
      <c r="J21" s="86"/>
      <c r="M21" s="86"/>
    </row>
    <row r="22" spans="1:13">
      <c r="A22" s="11" t="s">
        <v>309</v>
      </c>
    </row>
    <row r="23" spans="1:13">
      <c r="A23" s="11" t="s">
        <v>310</v>
      </c>
    </row>
  </sheetData>
  <mergeCells count="13">
    <mergeCell ref="A1:M1"/>
    <mergeCell ref="A2:M2"/>
    <mergeCell ref="K6:M6"/>
    <mergeCell ref="K7:M7"/>
    <mergeCell ref="B6:D6"/>
    <mergeCell ref="K5:M5"/>
    <mergeCell ref="A3:M3"/>
    <mergeCell ref="A4:M4"/>
    <mergeCell ref="H7:J7"/>
    <mergeCell ref="E7:G7"/>
    <mergeCell ref="B7:D7"/>
    <mergeCell ref="H6:J6"/>
    <mergeCell ref="E6:G6"/>
  </mergeCells>
  <pageMargins left="0.7" right="0.7" top="0.75" bottom="0.75" header="0.3" footer="0.3"/>
  <pageSetup scale="71" orientation="landscape" horizontalDpi="1200" verticalDpi="1200" r:id="rId1"/>
  <headerFooter>
    <oddFooter>&amp;R&amp;F
&amp;A</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I49"/>
  <sheetViews>
    <sheetView workbookViewId="0">
      <pane ySplit="9" topLeftCell="A10" activePane="bottomLeft" state="frozen"/>
      <selection activeCell="F97" sqref="F97"/>
      <selection pane="bottomLeft" sqref="A1:H1"/>
    </sheetView>
  </sheetViews>
  <sheetFormatPr defaultRowHeight="11.25"/>
  <cols>
    <col min="1" max="1" width="18.28515625" style="11" bestFit="1" customWidth="1"/>
    <col min="2" max="2" width="25" style="11" bestFit="1" customWidth="1"/>
    <col min="3" max="3" width="10.7109375" style="11" bestFit="1" customWidth="1"/>
    <col min="4" max="4" width="11.28515625" style="11" bestFit="1" customWidth="1"/>
    <col min="5" max="5" width="10.7109375" style="11" bestFit="1" customWidth="1"/>
    <col min="6" max="6" width="9.85546875" style="11" bestFit="1" customWidth="1"/>
    <col min="7" max="7" width="10.7109375" style="11" bestFit="1" customWidth="1"/>
    <col min="8" max="8" width="8.7109375" style="11" bestFit="1" customWidth="1"/>
    <col min="9" max="9" width="14.5703125" style="11" bestFit="1" customWidth="1"/>
    <col min="10" max="10" width="8.7109375" style="11" bestFit="1" customWidth="1"/>
    <col min="11" max="11" width="14.5703125" style="11" bestFit="1" customWidth="1"/>
    <col min="12" max="16384" width="9.140625" style="11"/>
  </cols>
  <sheetData>
    <row r="1" spans="1:9" ht="15">
      <c r="A1" s="169" t="str">
        <f>'BDJ-8 E&amp;G Low Income Analysis'!A1:P1</f>
        <v>Puget Sound Energy</v>
      </c>
      <c r="B1" s="179"/>
      <c r="C1" s="179"/>
      <c r="D1" s="179"/>
      <c r="E1" s="179"/>
      <c r="F1" s="179"/>
      <c r="G1" s="179"/>
      <c r="H1" s="179"/>
      <c r="I1" s="60"/>
    </row>
    <row r="2" spans="1:9" ht="15">
      <c r="A2" s="169" t="str">
        <f>'BDJ-8 E&amp;G Low Income Analysis'!A2:P2</f>
        <v>2022 GRC Electric and Gas Decoupling Study (2018 - 2021)</v>
      </c>
      <c r="B2" s="179" t="s">
        <v>6</v>
      </c>
      <c r="C2" s="179"/>
      <c r="D2" s="179"/>
      <c r="E2" s="179"/>
      <c r="F2" s="179"/>
      <c r="G2" s="179"/>
      <c r="H2" s="179"/>
      <c r="I2" s="60"/>
    </row>
    <row r="3" spans="1:9" ht="15">
      <c r="A3" s="169" t="str">
        <f>'BDJ-8 E&amp;G Low Income Analysis'!A3:P3</f>
        <v>Exhibit BDJ-8</v>
      </c>
      <c r="B3" s="179" t="s">
        <v>107</v>
      </c>
      <c r="C3" s="179"/>
      <c r="D3" s="179"/>
      <c r="E3" s="179"/>
      <c r="F3" s="179"/>
      <c r="G3" s="179"/>
      <c r="H3" s="179"/>
      <c r="I3" s="60"/>
    </row>
    <row r="4" spans="1:9" ht="15">
      <c r="A4" s="169" t="s">
        <v>315</v>
      </c>
      <c r="B4" s="179"/>
      <c r="C4" s="179"/>
      <c r="D4" s="179"/>
      <c r="E4" s="179"/>
      <c r="F4" s="179"/>
      <c r="G4" s="179"/>
      <c r="H4" s="179"/>
      <c r="I4" s="60"/>
    </row>
    <row r="6" spans="1:9" ht="15">
      <c r="A6" s="90"/>
      <c r="B6" s="90"/>
      <c r="C6" s="177" t="s">
        <v>79</v>
      </c>
      <c r="D6" s="178"/>
      <c r="E6" s="177" t="s">
        <v>78</v>
      </c>
      <c r="F6" s="178"/>
      <c r="G6" s="177" t="s">
        <v>77</v>
      </c>
      <c r="H6" s="178"/>
    </row>
    <row r="7" spans="1:9" ht="15" customHeight="1">
      <c r="A7" s="30"/>
      <c r="B7" s="30" t="s">
        <v>108</v>
      </c>
      <c r="C7" s="173" t="s">
        <v>75</v>
      </c>
      <c r="D7" s="174"/>
      <c r="E7" s="173" t="s">
        <v>74</v>
      </c>
      <c r="F7" s="174"/>
      <c r="G7" s="173" t="s">
        <v>73</v>
      </c>
      <c r="H7" s="174"/>
    </row>
    <row r="8" spans="1:9" ht="15">
      <c r="A8" s="91" t="s">
        <v>24</v>
      </c>
      <c r="B8" s="91" t="s">
        <v>109</v>
      </c>
      <c r="C8" s="175">
        <v>43586</v>
      </c>
      <c r="D8" s="176"/>
      <c r="E8" s="175">
        <v>43952</v>
      </c>
      <c r="F8" s="176"/>
      <c r="G8" s="175">
        <v>44317</v>
      </c>
      <c r="H8" s="176"/>
    </row>
    <row r="9" spans="1:9" s="95" customFormat="1" ht="22.5">
      <c r="A9" s="92"/>
      <c r="B9" s="92"/>
      <c r="C9" s="93" t="s">
        <v>110</v>
      </c>
      <c r="D9" s="94" t="s">
        <v>111</v>
      </c>
      <c r="E9" s="93" t="s">
        <v>110</v>
      </c>
      <c r="F9" s="94" t="s">
        <v>111</v>
      </c>
      <c r="G9" s="93" t="s">
        <v>110</v>
      </c>
      <c r="H9" s="94" t="s">
        <v>111</v>
      </c>
    </row>
    <row r="10" spans="1:9">
      <c r="A10" s="89"/>
      <c r="B10" s="89"/>
      <c r="C10" s="75"/>
      <c r="D10" s="75"/>
      <c r="E10" s="75"/>
      <c r="F10" s="75"/>
    </row>
    <row r="11" spans="1:9">
      <c r="A11" s="11" t="s">
        <v>2</v>
      </c>
      <c r="B11" s="75">
        <v>7</v>
      </c>
      <c r="C11" s="96">
        <v>20137000</v>
      </c>
      <c r="D11" s="97">
        <v>1.8098168882689496E-2</v>
      </c>
      <c r="E11" s="96">
        <v>1284000</v>
      </c>
      <c r="F11" s="97">
        <v>1.1764005258986774E-3</v>
      </c>
      <c r="G11" s="96">
        <v>-4519000</v>
      </c>
      <c r="H11" s="97">
        <v>-3.8282465123056228E-3</v>
      </c>
    </row>
    <row r="12" spans="1:9">
      <c r="B12" s="88" t="s">
        <v>112</v>
      </c>
      <c r="C12" s="96">
        <v>-5000</v>
      </c>
      <c r="D12" s="97">
        <v>-2.358490566037736E-2</v>
      </c>
      <c r="E12" s="96">
        <v>2000</v>
      </c>
      <c r="F12" s="97">
        <v>9.1324200913242004E-3</v>
      </c>
      <c r="G12" s="96">
        <v>8000</v>
      </c>
      <c r="H12" s="97">
        <v>3.3613445378151259E-2</v>
      </c>
    </row>
    <row r="13" spans="1:9">
      <c r="B13" s="75"/>
      <c r="C13" s="96"/>
      <c r="D13" s="97"/>
      <c r="E13" s="96"/>
      <c r="F13" s="97"/>
      <c r="G13" s="96"/>
      <c r="H13" s="97"/>
    </row>
    <row r="14" spans="1:9">
      <c r="A14" s="12" t="s">
        <v>113</v>
      </c>
      <c r="B14" s="75">
        <v>8</v>
      </c>
      <c r="C14" s="96">
        <v>430000</v>
      </c>
      <c r="D14" s="97">
        <v>1.6100044930357944E-2</v>
      </c>
      <c r="E14" s="96">
        <v>-55000</v>
      </c>
      <c r="F14" s="97">
        <v>-2.3130624947430398E-3</v>
      </c>
      <c r="G14" s="96">
        <v>749000</v>
      </c>
      <c r="H14" s="97">
        <v>3.1949835771872201E-2</v>
      </c>
    </row>
    <row r="15" spans="1:9">
      <c r="B15" s="75">
        <v>24</v>
      </c>
      <c r="C15" s="96">
        <v>4452000</v>
      </c>
      <c r="D15" s="97">
        <v>1.4978853976360866E-2</v>
      </c>
      <c r="E15" s="96">
        <v>-573000</v>
      </c>
      <c r="F15" s="97">
        <v>-2.1304362374934471E-3</v>
      </c>
      <c r="G15" s="96">
        <v>8028000</v>
      </c>
      <c r="H15" s="97">
        <v>2.9801435131392849E-2</v>
      </c>
    </row>
    <row r="16" spans="1:9">
      <c r="B16" s="88">
        <v>11</v>
      </c>
      <c r="C16" s="96">
        <v>-334000</v>
      </c>
      <c r="D16" s="97">
        <v>-2.2908093278463649E-2</v>
      </c>
      <c r="E16" s="96">
        <v>80000</v>
      </c>
      <c r="F16" s="97">
        <v>6.2972292191435771E-3</v>
      </c>
      <c r="G16" s="96">
        <v>415000</v>
      </c>
      <c r="H16" s="97">
        <v>3.2207993791230113E-2</v>
      </c>
    </row>
    <row r="17" spans="1:8">
      <c r="B17" s="88">
        <v>25</v>
      </c>
      <c r="C17" s="96">
        <v>-6441000</v>
      </c>
      <c r="D17" s="97">
        <v>-2.1179279095614203E-2</v>
      </c>
      <c r="E17" s="96">
        <v>1540000</v>
      </c>
      <c r="F17" s="97">
        <v>5.8073104233680138E-3</v>
      </c>
      <c r="G17" s="96">
        <v>7976000</v>
      </c>
      <c r="H17" s="97">
        <v>2.9819832282136888E-2</v>
      </c>
    </row>
    <row r="18" spans="1:8">
      <c r="B18" s="75">
        <v>12</v>
      </c>
      <c r="C18" s="96">
        <v>15000</v>
      </c>
      <c r="D18" s="97">
        <v>9.299442033477991E-3</v>
      </c>
      <c r="E18" s="96">
        <v>-2000</v>
      </c>
      <c r="F18" s="97">
        <v>-1.4035087719298245E-3</v>
      </c>
      <c r="G18" s="96">
        <v>47000</v>
      </c>
      <c r="H18" s="97">
        <v>3.2638888888888891E-2</v>
      </c>
    </row>
    <row r="19" spans="1:8">
      <c r="B19" s="75" t="s">
        <v>114</v>
      </c>
      <c r="C19" s="96">
        <v>1469000</v>
      </c>
      <c r="D19" s="97">
        <v>8.6495716430653284E-3</v>
      </c>
      <c r="E19" s="96">
        <v>-136000</v>
      </c>
      <c r="F19" s="97">
        <v>-8.94254415381176E-4</v>
      </c>
      <c r="G19" s="96">
        <v>4523000</v>
      </c>
      <c r="H19" s="97">
        <v>2.9558034518138033E-2</v>
      </c>
    </row>
    <row r="20" spans="1:8">
      <c r="B20" s="75">
        <v>29</v>
      </c>
      <c r="C20" s="96">
        <v>-34000</v>
      </c>
      <c r="D20" s="97">
        <v>-2.6604068857589983E-2</v>
      </c>
      <c r="E20" s="96">
        <v>8000</v>
      </c>
      <c r="F20" s="97">
        <v>7.1748878923766817E-3</v>
      </c>
      <c r="G20" s="96">
        <v>43000</v>
      </c>
      <c r="H20" s="97">
        <v>3.7587412587412584E-2</v>
      </c>
    </row>
    <row r="21" spans="1:8">
      <c r="B21" s="75"/>
      <c r="C21" s="96"/>
      <c r="D21" s="97"/>
      <c r="E21" s="96"/>
      <c r="F21" s="97"/>
      <c r="G21" s="96"/>
      <c r="H21" s="97"/>
    </row>
    <row r="22" spans="1:8">
      <c r="A22" s="11" t="s">
        <v>115</v>
      </c>
      <c r="B22" s="75">
        <v>10</v>
      </c>
      <c r="C22" s="96">
        <v>12000</v>
      </c>
      <c r="D22" s="97">
        <v>4.1594454072790294E-3</v>
      </c>
      <c r="E22" s="96">
        <v>53000</v>
      </c>
      <c r="F22" s="97">
        <v>2.0510835913312694E-2</v>
      </c>
      <c r="G22" s="96">
        <v>84000</v>
      </c>
      <c r="H22" s="97">
        <v>3.1555221637866268E-2</v>
      </c>
    </row>
    <row r="23" spans="1:8">
      <c r="B23" s="75">
        <v>31</v>
      </c>
      <c r="C23" s="96">
        <v>519000</v>
      </c>
      <c r="D23" s="97">
        <v>4.3434597037408989E-3</v>
      </c>
      <c r="E23" s="96">
        <v>2086000</v>
      </c>
      <c r="F23" s="97">
        <v>1.9466945388032401E-2</v>
      </c>
      <c r="G23" s="96">
        <v>3394000</v>
      </c>
      <c r="H23" s="97">
        <v>2.9839198895756223E-2</v>
      </c>
    </row>
    <row r="24" spans="1:8">
      <c r="B24" s="75">
        <v>35</v>
      </c>
      <c r="C24" s="96">
        <v>-10000</v>
      </c>
      <c r="D24" s="97">
        <v>-3.3112582781456956E-2</v>
      </c>
      <c r="E24" s="96">
        <v>2000</v>
      </c>
      <c r="F24" s="97">
        <v>8.1632653061224497E-3</v>
      </c>
      <c r="G24" s="96">
        <v>13000</v>
      </c>
      <c r="H24" s="97">
        <v>4.9429657794676805E-2</v>
      </c>
    </row>
    <row r="25" spans="1:8">
      <c r="B25" s="75">
        <v>43</v>
      </c>
      <c r="C25" s="96">
        <v>-263000</v>
      </c>
      <c r="D25" s="97">
        <v>-2.1726559273027673E-2</v>
      </c>
      <c r="E25" s="96">
        <v>63000</v>
      </c>
      <c r="F25" s="97">
        <v>5.9473237043330502E-3</v>
      </c>
      <c r="G25" s="96">
        <v>325000</v>
      </c>
      <c r="H25" s="97">
        <v>3.0617051342439944E-2</v>
      </c>
    </row>
    <row r="26" spans="1:8">
      <c r="B26" s="75"/>
      <c r="C26" s="96"/>
      <c r="D26" s="97"/>
      <c r="E26" s="96"/>
      <c r="F26" s="97"/>
      <c r="G26" s="96"/>
      <c r="H26" s="97"/>
    </row>
    <row r="27" spans="1:8">
      <c r="B27" s="75" t="s">
        <v>99</v>
      </c>
      <c r="C27" s="96">
        <v>1398000</v>
      </c>
      <c r="D27" s="97">
        <v>2.9989059785056952E-2</v>
      </c>
      <c r="E27" s="96">
        <v>-269000</v>
      </c>
      <c r="F27" s="97">
        <v>-2.832175194777848E-2</v>
      </c>
      <c r="G27" s="96">
        <v>0</v>
      </c>
      <c r="H27" s="97">
        <v>0</v>
      </c>
    </row>
    <row r="28" spans="1:8">
      <c r="B28" s="75"/>
      <c r="C28" s="96"/>
      <c r="D28" s="97"/>
      <c r="E28" s="96"/>
      <c r="F28" s="97"/>
      <c r="G28" s="96"/>
      <c r="H28" s="97"/>
    </row>
    <row r="29" spans="1:8">
      <c r="A29" s="11" t="s">
        <v>116</v>
      </c>
      <c r="B29" s="75">
        <v>46</v>
      </c>
      <c r="C29" s="96">
        <v>-87000</v>
      </c>
      <c r="D29" s="97">
        <v>-1.5954520447460114E-2</v>
      </c>
      <c r="E29" s="96">
        <v>-13000</v>
      </c>
      <c r="F29" s="97">
        <v>-2.5870646766169153E-3</v>
      </c>
      <c r="G29" s="96">
        <v>0</v>
      </c>
      <c r="H29" s="97">
        <v>0</v>
      </c>
    </row>
    <row r="30" spans="1:8">
      <c r="B30" s="75">
        <v>49</v>
      </c>
      <c r="C30" s="96">
        <v>-690000</v>
      </c>
      <c r="D30" s="97">
        <v>-1.6024896651028846E-2</v>
      </c>
      <c r="E30" s="96">
        <v>-102000</v>
      </c>
      <c r="F30" s="97">
        <v>-2.7115399952149294E-3</v>
      </c>
      <c r="G30" s="96">
        <v>0</v>
      </c>
      <c r="H30" s="97">
        <v>0</v>
      </c>
    </row>
    <row r="31" spans="1:8">
      <c r="B31" s="75"/>
      <c r="C31" s="96"/>
      <c r="D31" s="97"/>
      <c r="E31" s="96"/>
      <c r="F31" s="97"/>
      <c r="G31" s="96"/>
      <c r="H31" s="97"/>
    </row>
    <row r="32" spans="1:8">
      <c r="A32" s="11" t="s">
        <v>117</v>
      </c>
      <c r="B32" s="89" t="s">
        <v>118</v>
      </c>
      <c r="C32" s="96">
        <v>0</v>
      </c>
      <c r="D32" s="97">
        <v>0</v>
      </c>
      <c r="E32" s="96">
        <v>0</v>
      </c>
      <c r="F32" s="97">
        <v>0</v>
      </c>
      <c r="G32" s="96">
        <v>0</v>
      </c>
      <c r="H32" s="97">
        <v>0</v>
      </c>
    </row>
    <row r="33" spans="1:8">
      <c r="A33" s="11" t="s">
        <v>119</v>
      </c>
      <c r="B33" s="89" t="s">
        <v>120</v>
      </c>
      <c r="C33" s="96">
        <v>0</v>
      </c>
      <c r="D33" s="97">
        <v>0</v>
      </c>
      <c r="E33" s="96">
        <v>0</v>
      </c>
      <c r="F33" s="97">
        <v>0</v>
      </c>
      <c r="G33" s="96">
        <v>0</v>
      </c>
      <c r="H33" s="97">
        <v>0</v>
      </c>
    </row>
    <row r="34" spans="1:8">
      <c r="A34" s="11" t="s">
        <v>121</v>
      </c>
      <c r="B34" s="89" t="s">
        <v>95</v>
      </c>
      <c r="C34" s="96">
        <v>0</v>
      </c>
      <c r="D34" s="97">
        <v>0</v>
      </c>
      <c r="E34" s="96">
        <v>470000</v>
      </c>
      <c r="F34" s="97">
        <v>5.3107344632768359E-2</v>
      </c>
      <c r="G34" s="96">
        <v>302000</v>
      </c>
      <c r="H34" s="97">
        <v>3.0052741566325009E-2</v>
      </c>
    </row>
    <row r="35" spans="1:8">
      <c r="B35" s="89"/>
      <c r="C35" s="96"/>
      <c r="D35" s="97"/>
      <c r="E35" s="96"/>
      <c r="F35" s="97"/>
      <c r="G35" s="96"/>
      <c r="H35" s="97"/>
    </row>
    <row r="36" spans="1:8" s="31" customFormat="1">
      <c r="A36" s="60" t="s">
        <v>122</v>
      </c>
      <c r="B36" s="30"/>
      <c r="C36" s="98">
        <v>20568000</v>
      </c>
      <c r="D36" s="99">
        <v>9.406547813416679E-3</v>
      </c>
      <c r="E36" s="98">
        <v>4438000</v>
      </c>
      <c r="F36" s="99">
        <v>2.1907016119279213E-3</v>
      </c>
      <c r="G36" s="98">
        <v>21388000</v>
      </c>
      <c r="H36" s="99">
        <v>1.0103973420143983E-2</v>
      </c>
    </row>
    <row r="37" spans="1:8">
      <c r="B37" s="89"/>
      <c r="C37" s="96"/>
      <c r="D37" s="97"/>
      <c r="E37" s="96"/>
      <c r="F37" s="97"/>
    </row>
    <row r="38" spans="1:8">
      <c r="A38" s="11" t="s">
        <v>321</v>
      </c>
    </row>
    <row r="39" spans="1:8">
      <c r="A39" s="11" t="s">
        <v>322</v>
      </c>
    </row>
    <row r="41" spans="1:8">
      <c r="C41" s="100">
        <v>2018</v>
      </c>
      <c r="D41" s="100">
        <v>2019</v>
      </c>
      <c r="E41" s="100">
        <v>2020</v>
      </c>
    </row>
    <row r="42" spans="1:8">
      <c r="A42" s="11" t="s">
        <v>53</v>
      </c>
      <c r="B42" s="101" t="s">
        <v>123</v>
      </c>
      <c r="C42" s="96">
        <f>C11</f>
        <v>20137000</v>
      </c>
      <c r="D42" s="96">
        <f>E11</f>
        <v>1284000</v>
      </c>
      <c r="E42" s="96">
        <f>G11</f>
        <v>-4519000</v>
      </c>
      <c r="F42" s="96"/>
    </row>
    <row r="43" spans="1:8">
      <c r="A43" s="11" t="s">
        <v>124</v>
      </c>
      <c r="B43" s="101" t="s">
        <v>125</v>
      </c>
      <c r="C43" s="96">
        <f>SUM(C14:C15)</f>
        <v>4882000</v>
      </c>
      <c r="D43" s="96">
        <f>SUM(E14:E15)</f>
        <v>-628000</v>
      </c>
      <c r="E43" s="96">
        <f>SUM(G14:G15)</f>
        <v>8777000</v>
      </c>
      <c r="F43" s="96"/>
    </row>
    <row r="44" spans="1:8">
      <c r="A44" s="11" t="s">
        <v>124</v>
      </c>
      <c r="B44" s="11" t="s">
        <v>126</v>
      </c>
      <c r="C44" s="96">
        <f>SUM(C12,C16:C17,C20,C24:C25)</f>
        <v>-7087000</v>
      </c>
      <c r="D44" s="96">
        <f>SUM(E12,E16:E17,E20,E24:E25)</f>
        <v>1695000</v>
      </c>
      <c r="E44" s="96">
        <f>SUM(G12,G16:G17,G20,G24:G25)</f>
        <v>8780000</v>
      </c>
    </row>
    <row r="45" spans="1:8">
      <c r="A45" s="11" t="s">
        <v>124</v>
      </c>
      <c r="B45" s="11" t="s">
        <v>127</v>
      </c>
      <c r="C45" s="96">
        <f>SUM(C27,C34)</f>
        <v>1398000</v>
      </c>
      <c r="D45" s="96">
        <f>SUM(E27,E34)</f>
        <v>201000</v>
      </c>
      <c r="E45" s="96">
        <f>SUM(G27,G34)</f>
        <v>302000</v>
      </c>
    </row>
    <row r="46" spans="1:8">
      <c r="A46" s="11" t="s">
        <v>124</v>
      </c>
      <c r="B46" s="11" t="s">
        <v>128</v>
      </c>
      <c r="C46" s="96">
        <f>SUM(C18:C19)</f>
        <v>1484000</v>
      </c>
      <c r="D46" s="96">
        <f>SUM(E18:E19)</f>
        <v>-138000</v>
      </c>
      <c r="E46" s="96">
        <f>SUM(G18:G19)</f>
        <v>4570000</v>
      </c>
    </row>
    <row r="47" spans="1:8">
      <c r="A47" s="11" t="s">
        <v>124</v>
      </c>
      <c r="B47" s="11" t="s">
        <v>129</v>
      </c>
      <c r="C47" s="96">
        <f>SUM(C22:C23)</f>
        <v>531000</v>
      </c>
      <c r="D47" s="96">
        <f>SUM(E22:E23)</f>
        <v>2139000</v>
      </c>
      <c r="E47" s="96">
        <f>SUM(G22:G23)</f>
        <v>3478000</v>
      </c>
    </row>
    <row r="48" spans="1:8">
      <c r="A48" s="11" t="s">
        <v>124</v>
      </c>
      <c r="B48" s="11" t="s">
        <v>130</v>
      </c>
      <c r="C48" s="96">
        <f>SUM(C29:C30)</f>
        <v>-777000</v>
      </c>
      <c r="D48" s="96">
        <f>SUM(E29:E30)</f>
        <v>-115000</v>
      </c>
      <c r="E48" s="96">
        <f>SUM(G29:G30)</f>
        <v>0</v>
      </c>
    </row>
    <row r="49" spans="2:5">
      <c r="B49" s="102"/>
      <c r="C49" s="96"/>
      <c r="D49" s="96"/>
      <c r="E49" s="96"/>
    </row>
  </sheetData>
  <mergeCells count="13">
    <mergeCell ref="C6:D6"/>
    <mergeCell ref="E6:F6"/>
    <mergeCell ref="G6:H6"/>
    <mergeCell ref="A1:H1"/>
    <mergeCell ref="A2:H2"/>
    <mergeCell ref="A3:H3"/>
    <mergeCell ref="A4:H4"/>
    <mergeCell ref="C7:D7"/>
    <mergeCell ref="E7:F7"/>
    <mergeCell ref="G7:H7"/>
    <mergeCell ref="C8:D8"/>
    <mergeCell ref="E8:F8"/>
    <mergeCell ref="G8:H8"/>
  </mergeCells>
  <pageMargins left="0.7" right="0.7" top="0.75" bottom="0.75" header="0.3" footer="0.3"/>
  <pageSetup scale="65" orientation="landscape" horizontalDpi="1200" verticalDpi="1200" r:id="rId1"/>
  <headerFooter>
    <oddFooter>&amp;R&amp;F
&amp;A</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A13103CC83E304DA9459821977AC531" ma:contentTypeVersion="28" ma:contentTypeDescription="" ma:contentTypeScope="" ma:versionID="13f1042e22e1f20bd41edcd55394b6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220067</DocketNumber>
    <DelegatedOrder xmlns="dc463f71-b30c-4ab2-9473-d307f9d35888">false</DelegatedOrder>
  </documentManagement>
</p:properties>
</file>

<file path=customXml/itemProps1.xml><?xml version="1.0" encoding="utf-8"?>
<ds:datastoreItem xmlns:ds="http://schemas.openxmlformats.org/officeDocument/2006/customXml" ds:itemID="{E7231E04-F425-49A2-9E04-6AB735EB206F}">
  <ds:schemaRefs>
    <ds:schemaRef ds:uri="http://schemas.microsoft.com/sharepoint/v3/contenttype/forms"/>
  </ds:schemaRefs>
</ds:datastoreItem>
</file>

<file path=customXml/itemProps2.xml><?xml version="1.0" encoding="utf-8"?>
<ds:datastoreItem xmlns:ds="http://schemas.openxmlformats.org/officeDocument/2006/customXml" ds:itemID="{BFC1A2D1-A1AF-464A-9C7E-F5309AD278D0}">
  <ds:schemaRefs>
    <ds:schemaRef ds:uri="http://schemas.microsoft.com/PowerBIAddIn"/>
  </ds:schemaRefs>
</ds:datastoreItem>
</file>

<file path=customXml/itemProps3.xml><?xml version="1.0" encoding="utf-8"?>
<ds:datastoreItem xmlns:ds="http://schemas.openxmlformats.org/officeDocument/2006/customXml" ds:itemID="{52D5C73C-F15F-47EF-B182-CF7E4E60D88A}"/>
</file>

<file path=customXml/itemProps4.xml><?xml version="1.0" encoding="utf-8"?>
<ds:datastoreItem xmlns:ds="http://schemas.openxmlformats.org/officeDocument/2006/customXml" ds:itemID="{DC1392C2-0AEE-480F-AAEA-0EFCA70A93C5}"/>
</file>

<file path=customXml/itemProps5.xml><?xml version="1.0" encoding="utf-8"?>
<ds:datastoreItem xmlns:ds="http://schemas.openxmlformats.org/officeDocument/2006/customXml" ds:itemID="{1C155AC4-DE3E-478D-93E0-15F570B1117D}">
  <ds:schemaRefs>
    <ds:schemaRef ds:uri="http://schemas.microsoft.com/office/2006/metadata/properties"/>
    <ds:schemaRef ds:uri="http://schemas.microsoft.com/office/infopath/2007/PartnerControls"/>
    <ds:schemaRef ds:uri="dc463f71-b30c-4ab2-9473-d307f9d3588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Table of Contents</vt:lpstr>
      <vt:lpstr>BDJ-8 E&amp;G Low Income Analysis</vt:lpstr>
      <vt:lpstr>BDJ-8 E&amp;G Conservation Savings</vt:lpstr>
      <vt:lpstr>SCH142 Annual Filings -&gt;</vt:lpstr>
      <vt:lpstr>BDJ-8 E&amp;G SCH142 Amort Rates</vt:lpstr>
      <vt:lpstr>BDJ-8 E&amp;G Rate Change (Cap%)</vt:lpstr>
      <vt:lpstr>BDJ-8 E Deferrals (Rate Cap)</vt:lpstr>
      <vt:lpstr>BDJ-8 G Deferrals (Rate Cap) </vt:lpstr>
      <vt:lpstr>BDJ-8 E SCH142 Rev Rate Impact</vt:lpstr>
      <vt:lpstr>BDJ-8 G SCH142 Rev Rate Impact</vt:lpstr>
      <vt:lpstr>Decoupling Revenue Stability -&gt;</vt:lpstr>
      <vt:lpstr>BDJ-8 E Revenue Stability</vt:lpstr>
      <vt:lpstr>BDJ-8 E SCH142 Per Customer </vt:lpstr>
      <vt:lpstr>BDJ-8 G Revenue Stability</vt:lpstr>
      <vt:lpstr>BDJ-8 G SCH142 Per Customer </vt:lpstr>
      <vt:lpstr>Weather Normalized Analysis -&gt;</vt:lpstr>
      <vt:lpstr>BDJ-8 E Weather Normalized</vt:lpstr>
      <vt:lpstr>BDJ-8 G Weather Normalized</vt:lpstr>
      <vt:lpstr>Decoupling Groupings Analysis-&gt;</vt:lpstr>
      <vt:lpstr>BDJ-8 E Deferral Group</vt:lpstr>
      <vt:lpstr>BDJ-8 G Deferral Group</vt:lpstr>
      <vt:lpstr>'BDJ-8 E Deferral Group'!Print_Area</vt:lpstr>
      <vt:lpstr>'BDJ-8 E Deferrals (Rate Cap)'!Print_Area</vt:lpstr>
      <vt:lpstr>'BDJ-8 E Revenue Stability'!Print_Area</vt:lpstr>
      <vt:lpstr>'BDJ-8 E SCH142 Per Customer '!Print_Area</vt:lpstr>
      <vt:lpstr>'BDJ-8 E&amp;G Low Income Analysis'!Print_Area</vt:lpstr>
      <vt:lpstr>'BDJ-8 E&amp;G SCH142 Amort Rates'!Print_Area</vt:lpstr>
      <vt:lpstr>'BDJ-8 G Deferral Group'!Print_Area</vt:lpstr>
      <vt:lpstr>'BDJ-8 E Deferrals (Rate Cap)'!Print_Titles</vt:lpstr>
      <vt:lpstr>'BDJ-8 E SCH142 Per Customer '!Print_Titles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 Rasanen</dc:creator>
  <cp:lastModifiedBy>Puget Sound Energy</cp:lastModifiedBy>
  <cp:lastPrinted>2022-01-21T23:30:26Z</cp:lastPrinted>
  <dcterms:created xsi:type="dcterms:W3CDTF">2013-02-28T17:31:50Z</dcterms:created>
  <dcterms:modified xsi:type="dcterms:W3CDTF">2022-01-21T23:31:31Z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0x0101006E56B4D1795A2E4DB2F0B01679ED314A003A13103CC83E304DA9459821977AC531</vt:lpwstr>
  </property>
  <property fmtid="{D5CDD505-2E9C-101B-9397-08002B2CF9AE}" pid="3" name="_docset_NoMedatataSyncRequired">
    <vt:lpwstr>False</vt:lpwstr>
  </property>
  <property fmtid="{D5CDD505-2E9C-101B-9397-08002B2CF9AE}" pid="4" name="IsEFSEC">
    <vt:bool>false</vt:bool>
  </property>
</Properties>
</file>