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PacifiCorp.us\DFS\PDXCO\PSB1\REGULATN\PA&amp;D\CASES\WA PCORC 2021\Orders\"/>
    </mc:Choice>
  </mc:AlternateContent>
  <xr:revisionPtr revIDLastSave="0" documentId="8_{36EF8A48-512E-4B35-B29F-6D3E267058F3}" xr6:coauthVersionLast="47" xr6:coauthVersionMax="47" xr10:uidLastSave="{00000000-0000-0000-0000-000000000000}"/>
  <bookViews>
    <workbookView xWindow="-120" yWindow="-120" windowWidth="29040" windowHeight="15990" xr2:uid="{2C3B094F-E632-4387-AEF7-4084599AE1E0}"/>
  </bookViews>
  <sheets>
    <sheet name="Exhibit No.__(RMM-2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_six6" hidden="1">{#N/A,#N/A,FALSE,"CRPT";#N/A,#N/A,FALSE,"TREND";#N/A,#N/A,FALSE,"%Curve"}</definedName>
    <definedName name="__________________www1" hidden="1">{#N/A,#N/A,FALSE,"schA"}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___six6" hidden="1">{#N/A,#N/A,FALSE,"CRPT";#N/A,#N/A,FALSE,"TREND";#N/A,#N/A,FALSE,"%Curve"}</definedName>
    <definedName name="_________________www1" hidden="1">{#N/A,#N/A,FALSE,"schA"}</definedName>
    <definedName name="________________six6" hidden="1">{#N/A,#N/A,FALSE,"CRPT";#N/A,#N/A,FALSE,"TREND";#N/A,#N/A,FALSE,"%Curve"}</definedName>
    <definedName name="________________www1" hidden="1">{#N/A,#N/A,FALSE,"schA"}</definedName>
    <definedName name="_______________six6" hidden="1">{#N/A,#N/A,FALSE,"CRPT";#N/A,#N/A,FALSE,"TREND";#N/A,#N/A,FALSE,"%Curve"}</definedName>
    <definedName name="_______________www1" hidden="1">{#N/A,#N/A,FALSE,"schA"}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__six6" hidden="1">{#N/A,#N/A,FALSE,"CRPT";#N/A,#N/A,FALSE,"TREND";#N/A,#N/A,FALSE,"%Curve"}</definedName>
    <definedName name="______________www1" hidden="1">{#N/A,#N/A,FALSE,"schA"}</definedName>
    <definedName name="_____________six6" hidden="1">{#N/A,#N/A,FALSE,"CRPT";#N/A,#N/A,FALSE,"TREND";#N/A,#N/A,FALSE,"%Curve"}</definedName>
    <definedName name="_____________www1" hidden="1">{#N/A,#N/A,FALSE,"schA"}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_six6" hidden="1">{#N/A,#N/A,FALSE,"CRPT";#N/A,#N/A,FALSE,"TREND";#N/A,#N/A,FALSE,"%Curve"}</definedName>
    <definedName name="____________www1" hidden="1">{#N/A,#N/A,FALSE,"schA"}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__six6" hidden="1">{#N/A,#N/A,FALSE,"CRPT";#N/A,#N/A,FALSE,"TREND";#N/A,#N/A,FALSE,"%Curve"}</definedName>
    <definedName name="___________www1" hidden="1">{#N/A,#N/A,FALSE,"schA"}</definedName>
    <definedName name="__________six6" hidden="1">{#N/A,#N/A,FALSE,"CRPT";#N/A,#N/A,FALSE,"TREND";#N/A,#N/A,FALSE,"%Curve"}</definedName>
    <definedName name="__________www1" hidden="1">{#N/A,#N/A,FALSE,"schA"}</definedName>
    <definedName name="_________j1" hidden="1">{"PRINT",#N/A,TRUE,"APPA";"PRINT",#N/A,TRUE,"APS";"PRINT",#N/A,TRUE,"BHPL";"PRINT",#N/A,TRUE,"BHPL2";"PRINT",#N/A,TRUE,"CDWR";"PRINT",#N/A,TRUE,"EWEB";"PRINT",#N/A,TRUE,"LADWP";"PRINT",#N/A,TRUE,"NEVBASE"}</definedName>
    <definedName name="_________j2" hidden="1">{"PRINT",#N/A,TRUE,"APPA";"PRINT",#N/A,TRUE,"APS";"PRINT",#N/A,TRUE,"BHPL";"PRINT",#N/A,TRUE,"BHPL2";"PRINT",#N/A,TRUE,"CDWR";"PRINT",#N/A,TRUE,"EWEB";"PRINT",#N/A,TRUE,"LADWP";"PRINT",#N/A,TRUE,"NEVBASE"}</definedName>
    <definedName name="_________j3" hidden="1">{"PRINT",#N/A,TRUE,"APPA";"PRINT",#N/A,TRUE,"APS";"PRINT",#N/A,TRUE,"BHPL";"PRINT",#N/A,TRUE,"BHPL2";"PRINT",#N/A,TRUE,"CDWR";"PRINT",#N/A,TRUE,"EWEB";"PRINT",#N/A,TRUE,"LADWP";"PRINT",#N/A,TRUE,"NEVBASE"}</definedName>
    <definedName name="_________j4" hidden="1">{"PRINT",#N/A,TRUE,"APPA";"PRINT",#N/A,TRUE,"APS";"PRINT",#N/A,TRUE,"BHPL";"PRINT",#N/A,TRUE,"BHPL2";"PRINT",#N/A,TRUE,"CDWR";"PRINT",#N/A,TRUE,"EWEB";"PRINT",#N/A,TRUE,"LADWP";"PRINT",#N/A,TRUE,"NEVBASE"}</definedName>
    <definedName name="_________j5" hidden="1">{"PRINT",#N/A,TRUE,"APPA";"PRINT",#N/A,TRUE,"APS";"PRINT",#N/A,TRUE,"BHPL";"PRINT",#N/A,TRUE,"BHPL2";"PRINT",#N/A,TRUE,"CDWR";"PRINT",#N/A,TRUE,"EWEB";"PRINT",#N/A,TRUE,"LADWP";"PRINT",#N/A,TRUE,"NEVBASE"}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__six6" hidden="1">{#N/A,#N/A,FALSE,"CRPT";#N/A,#N/A,FALSE,"TREND";#N/A,#N/A,FALSE,"%Curve"}</definedName>
    <definedName name="_________www1" hidden="1">{#N/A,#N/A,FALSE,"schA"}</definedName>
    <definedName name="________j1" hidden="1">{"PRINT",#N/A,TRUE,"APPA";"PRINT",#N/A,TRUE,"APS";"PRINT",#N/A,TRUE,"BHPL";"PRINT",#N/A,TRUE,"BHPL2";"PRINT",#N/A,TRUE,"CDWR";"PRINT",#N/A,TRUE,"EWEB";"PRINT",#N/A,TRUE,"LADWP";"PRINT",#N/A,TRUE,"NEVBASE"}</definedName>
    <definedName name="________j2" hidden="1">{"PRINT",#N/A,TRUE,"APPA";"PRINT",#N/A,TRUE,"APS";"PRINT",#N/A,TRUE,"BHPL";"PRINT",#N/A,TRUE,"BHPL2";"PRINT",#N/A,TRUE,"CDWR";"PRINT",#N/A,TRUE,"EWEB";"PRINT",#N/A,TRUE,"LADWP";"PRINT",#N/A,TRUE,"NEVBASE"}</definedName>
    <definedName name="________j3" hidden="1">{"PRINT",#N/A,TRUE,"APPA";"PRINT",#N/A,TRUE,"APS";"PRINT",#N/A,TRUE,"BHPL";"PRINT",#N/A,TRUE,"BHPL2";"PRINT",#N/A,TRUE,"CDWR";"PRINT",#N/A,TRUE,"EWEB";"PRINT",#N/A,TRUE,"LADWP";"PRINT",#N/A,TRUE,"NEVBASE"}</definedName>
    <definedName name="________j4" hidden="1">{"PRINT",#N/A,TRUE,"APPA";"PRINT",#N/A,TRUE,"APS";"PRINT",#N/A,TRUE,"BHPL";"PRINT",#N/A,TRUE,"BHPL2";"PRINT",#N/A,TRUE,"CDWR";"PRINT",#N/A,TRUE,"EWEB";"PRINT",#N/A,TRUE,"LADWP";"PRINT",#N/A,TRUE,"NEVBASE"}</definedName>
    <definedName name="________j5" hidden="1">{"PRINT",#N/A,TRUE,"APPA";"PRINT",#N/A,TRUE,"APS";"PRINT",#N/A,TRUE,"BHPL";"PRINT",#N/A,TRUE,"BHPL2";"PRINT",#N/A,TRUE,"CDWR";"PRINT",#N/A,TRUE,"EWEB";"PRINT",#N/A,TRUE,"LADWP";"PRINT",#N/A,TRUE,"NEVBASE"}</definedName>
    <definedName name="________six6" hidden="1">{#N/A,#N/A,FALSE,"CRPT";#N/A,#N/A,FALSE,"TREND";#N/A,#N/A,FALSE,"%Curve"}</definedName>
    <definedName name="________www1" hidden="1">{#N/A,#N/A,FALSE,"schA"}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_six6" hidden="1">{#N/A,#N/A,FALSE,"CRPT";#N/A,#N/A,FALSE,"TREND";#N/A,#N/A,FALSE,"%Curve"}</definedName>
    <definedName name="_______www1" hidden="1">{#N/A,#N/A,FALSE,"schA"}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_six6" hidden="1">{#N/A,#N/A,FALSE,"CRPT";#N/A,#N/A,FALSE,"TREND";#N/A,#N/A,FALSE,"%Curve"}</definedName>
    <definedName name="______www1" hidden="1">{#N/A,#N/A,FALSE,"schA"}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_six6" hidden="1">{#N/A,#N/A,FALSE,"CRPT";#N/A,#N/A,FALSE,"TREND";#N/A,#N/A,FALSE,"%Curve"}</definedName>
    <definedName name="_____www1" hidden="1">{#N/A,#N/A,FALSE,"schA"}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_six6" hidden="1">{#N/A,#N/A,FALSE,"CRPT";#N/A,#N/A,FALSE,"TREND";#N/A,#N/A,FALSE,"%Curve"}</definedName>
    <definedName name="____www1" hidden="1">{#N/A,#N/A,FALSE,"schA"}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_six6" hidden="1">{#N/A,#N/A,FALSE,"CRPT";#N/A,#N/A,FALSE,"TREND";#N/A,#N/A,FALSE,"%Curve"}</definedName>
    <definedName name="___www1" hidden="1">{#N/A,#N/A,FALSE,"schA"}</definedName>
    <definedName name="__123Graph_A" localSheetId="0" hidden="1">[1]Inputs!#REF!</definedName>
    <definedName name="__123Graph_A" hidden="1">[2]Inputs!#REF!</definedName>
    <definedName name="__123Graph_B" localSheetId="0" hidden="1">[1]Inputs!#REF!</definedName>
    <definedName name="__123Graph_B" hidden="1">[2]Inputs!#REF!</definedName>
    <definedName name="__123Graph_D" localSheetId="0" hidden="1">[1]Inputs!#REF!</definedName>
    <definedName name="__123Graph_D" hidden="1">[2]Inputs!#REF!</definedName>
    <definedName name="__123Graph_E" hidden="1">[3]Input!$E$22:$E$37</definedName>
    <definedName name="__123Graph_ECURRENT" hidden="1">[4]ConsolidatingPL!#REF!</definedName>
    <definedName name="__123Graph_F" hidden="1">[3]Input!$D$22:$D$37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_six6" hidden="1">{#N/A,#N/A,FALSE,"CRPT";#N/A,#N/A,FALSE,"TREND";#N/A,#N/A,FALSE,"%Curve"}</definedName>
    <definedName name="__www1" hidden="1">{#N/A,#N/A,FALSE,"schA"}</definedName>
    <definedName name="_ex1" hidden="1">{#N/A,#N/A,FALSE,"Summ";#N/A,#N/A,FALSE,"General"}</definedName>
    <definedName name="_Fill" localSheetId="0" hidden="1">#REF!</definedName>
    <definedName name="_Fill" hidden="1">#REF!</definedName>
    <definedName name="_xlnm._FilterDatabase" hidden="1">#REF!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new1" hidden="1">{#N/A,#N/A,FALSE,"Summ";#N/A,#N/A,FALSE,"General"}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0</definedName>
    <definedName name="_Order2" hidden="1">0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ix6" hidden="1">{#N/A,#N/A,FALSE,"CRPT";#N/A,#N/A,FALSE,"TREND";#N/A,#N/A,FALSE,"%Curve"}</definedName>
    <definedName name="_Sort" localSheetId="0" hidden="1">#REF!</definedName>
    <definedName name="_Sort" hidden="1">#REF!</definedName>
    <definedName name="_www1" hidden="1">{#N/A,#N/A,FALSE,"schA"}</definedName>
    <definedName name="_x1" hidden="1">{"PRINT",#N/A,TRUE,"APPA";"PRINT",#N/A,TRUE,"APS";"PRINT",#N/A,TRUE,"BHPL";"PRINT",#N/A,TRUE,"BHPL2";"PRINT",#N/A,TRUE,"CDWR";"PRINT",#N/A,TRUE,"EWEB";"PRINT",#N/A,TRUE,"LADWP";"PRINT",#N/A,TRUE,"NEVBASE"}</definedName>
    <definedName name="_x2" hidden="1">{"PRINT",#N/A,TRUE,"APPA";"PRINT",#N/A,TRUE,"APS";"PRINT",#N/A,TRUE,"BHPL";"PRINT",#N/A,TRUE,"BHPL2";"PRINT",#N/A,TRUE,"CDWR";"PRINT",#N/A,TRUE,"EWEB";"PRINT",#N/A,TRUE,"LADWP";"PRINT",#N/A,TRUE,"NEVBASE"}</definedName>
    <definedName name="_x3" hidden="1">{"PRINT",#N/A,TRUE,"APPA";"PRINT",#N/A,TRUE,"APS";"PRINT",#N/A,TRUE,"BHPL";"PRINT",#N/A,TRUE,"BHPL2";"PRINT",#N/A,TRUE,"CDWR";"PRINT",#N/A,TRUE,"EWEB";"PRINT",#N/A,TRUE,"LADWP";"PRINT",#N/A,TRUE,"NEVBASE"}</definedName>
    <definedName name="_x4" hidden="1">{"PRINT",#N/A,TRUE,"APPA";"PRINT",#N/A,TRUE,"APS";"PRINT",#N/A,TRUE,"BHPL";"PRINT",#N/A,TRUE,"BHPL2";"PRINT",#N/A,TRUE,"CDWR";"PRINT",#N/A,TRUE,"EWEB";"PRINT",#N/A,TRUE,"LADWP";"PRINT",#N/A,TRUE,"NEVBASE"}</definedName>
    <definedName name="_x5" hidden="1">{"PRINT",#N/A,TRUE,"APPA";"PRINT",#N/A,TRUE,"APS";"PRINT",#N/A,TRUE,"BHPL";"PRINT",#N/A,TRUE,"BHPL2";"PRINT",#N/A,TRUE,"CDWR";"PRINT",#N/A,TRUE,"EWEB";"PRINT",#N/A,TRUE,"LADWP";"PRINT",#N/A,TRUE,"NEVBASE"}</definedName>
    <definedName name="a" localSheetId="0" hidden="1">#REF!</definedName>
    <definedName name="a" hidden="1">'[2]DSM Output'!$J$21:$J$23</definedName>
    <definedName name="Access_Button1" hidden="1">"Headcount_Workbook_Schedules_List"</definedName>
    <definedName name="AccessDatabase" hidden="1">"P:\HR\SharonPlummer\Headcount Workbook.mdb"</definedName>
    <definedName name="anscount" hidden="1">1</definedName>
    <definedName name="AS2DocOpenMode" hidden="1">"AS2DocumentEdit"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sdf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amas" hidden="1">{#N/A,#N/A,FALSE,"Summary";#N/A,#N/A,FALSE,"SmPlants";#N/A,#N/A,FALSE,"Utah";#N/A,#N/A,FALSE,"Idaho";#N/A,#N/A,FALSE,"Lewis River";#N/A,#N/A,FALSE,"NrthUmpq";#N/A,#N/A,FALSE,"KlamRog"}</definedName>
    <definedName name="CBWorkbookPriority" hidden="1">-2060790043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mbined1" hidden="1">{"YTD-Total",#N/A,TRUE,"Provision";"YTD-Utility",#N/A,TRUE,"Prov Utility";"YTD-NonUtility",#N/A,TRUE,"Prov NonUtility"}</definedName>
    <definedName name="copy" hidden="1">#REF!</definedName>
    <definedName name="dana" hidden="1">{#N/A,#N/A,FALSE,"Summary EPS";#N/A,#N/A,FALSE,"1st Qtr Electric";#N/A,#N/A,FALSE,"1st Qtr Australia";#N/A,#N/A,FALSE,"1st Qtr Telecom";#N/A,#N/A,FALSE,"1st QTR Other"}</definedName>
    <definedName name="dana1" hidden="1">{#N/A,#N/A,FALSE,"Summary 1";#N/A,#N/A,FALSE,"Domestic";#N/A,#N/A,FALSE,"Australia";#N/A,#N/A,FALSE,"Other"}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dsd" hidden="1">[2]Inputs!#REF!</definedName>
    <definedName name="DUDE" localSheetId="0" hidden="1">#REF!</definedName>
    <definedName name="DUDE" hidden="1">#REF!</definedName>
    <definedName name="ee" hidden="1">{#N/A,#N/A,FALSE,"Month ";#N/A,#N/A,FALSE,"YTD";#N/A,#N/A,FALSE,"12 mo ended"}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ror" hidden="1">{#N/A,#N/A,FALSE,"Coversheet";#N/A,#N/A,FALSE,"QA"}</definedName>
    <definedName name="Estimate" hidden="1">{#N/A,#N/A,FALSE,"Summ";#N/A,#N/A,FALSE,"General"}</definedName>
    <definedName name="ex" hidden="1">{#N/A,#N/A,FALSE,"Summ";#N/A,#N/A,FALSE,"General"}</definedName>
    <definedName name="extra2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HTML_CodePage" hidden="1">1252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 hidden="1">1</definedName>
    <definedName name="ListOffset" hidden="1">1</definedName>
    <definedName name="lookup" hidden="1">{#N/A,#N/A,FALSE,"Coversheet";#N/A,#N/A,FALSE,"QA"}</definedName>
    <definedName name="Master" hidden="1">{#N/A,#N/A,FALSE,"Actual";#N/A,#N/A,FALSE,"Normalized";#N/A,#N/A,FALSE,"Electric Actual";#N/A,#N/A,FALSE,"Electric Normalized"}</definedName>
    <definedName name="Miller" hidden="1">{#N/A,#N/A,FALSE,"Expenditures";#N/A,#N/A,FALSE,"Property Placed In-Service";#N/A,#N/A,FALSE,"CWIP Balances"}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new" hidden="1">{#N/A,#N/A,TRUE,"Section6";#N/A,#N/A,TRUE,"OHcycles";#N/A,#N/A,TRUE,"OHtiming";#N/A,#N/A,TRUE,"OHcosts";#N/A,#N/A,TRUE,"GTdegradation";#N/A,#N/A,TRUE,"GTperformance";#N/A,#N/A,TRUE,"GraphEquip"}</definedName>
    <definedName name="new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ricingInfo" hidden="1">[6]Inputs!#REF!</definedName>
    <definedName name="_xlnm.Print_Area" localSheetId="0">'Exhibit No.__(RMM-2)'!$A$1:$I$1134</definedName>
    <definedName name="q" hidden="1">{#N/A,#N/A,FALSE,"Coversheet";#N/A,#N/A,FALSE,"QA"}</definedName>
    <definedName name="qqq" hidden="1">{#N/A,#N/A,FALSE,"schA"}</definedName>
    <definedName name="retail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hrIndnt" hidden="1">"Wide"</definedName>
    <definedName name="SAPBEXrevision" hidden="1">1</definedName>
    <definedName name="SAPBEXsysID" hidden="1">"BWP"</definedName>
    <definedName name="SAPBEXwbID" hidden="1">"44KU92Q9LH2VK4DK86GZ93AXN"</definedName>
    <definedName name="SAPsysID" hidden="1">"708C5W7SBKP804JT78WJ0JNKI"</definedName>
    <definedName name="SAPwbID" hidden="1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x" hidden="1">{#N/A,#N/A,FALSE,"Drill Sites";"WP 212",#N/A,FALSE,"MWAG EOR";"WP 213",#N/A,FALSE,"MWAG EOR";#N/A,#N/A,FALSE,"Misc. Facility";#N/A,#N/A,FALSE,"WWTP"}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hidden="1">{#N/A,#N/A,FALSE,"Actual";#N/A,#N/A,FALSE,"Normalized";#N/A,#N/A,FALSE,"Electric Actual";#N/A,#N/A,FALSE,"Electric Normalized"}</definedName>
    <definedName name="ss" hidden="1">{"PRINT",#N/A,TRUE,"APPA";"PRINT",#N/A,TRUE,"APS";"PRINT",#N/A,TRUE,"BHPL";"PRINT",#N/A,TRUE,"BHPL2";"PRINT",#N/A,TRUE,"CDWR";"PRINT",#N/A,TRUE,"EWEB";"PRINT",#N/A,TRUE,"LADWP";"PRINT",#N/A,TRUE,"NEVBASE"}</definedName>
    <definedName name="standard1" hidden="1">{"YTD-Total",#N/A,FALSE,"Provision"}</definedName>
    <definedName name="t" hidden="1">{#N/A,#N/A,FALSE,"CESTSUM";#N/A,#N/A,FALSE,"est sum A";#N/A,#N/A,FALSE,"est detail A"}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hidden="1">{#N/A,#N/A,FALSE,"Coversheet";#N/A,#N/A,FALSE,"QA"}</definedName>
    <definedName name="Value" hidden="1">{#N/A,#N/A,FALSE,"Summ";#N/A,#N/A,FALSE,"General"}</definedName>
    <definedName name="w" hidden="1">[7]Inputs!#REF!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dj._.Back_Up." hidden="1">{"Page 3.4.1",#N/A,FALSE,"Totals";"Page 3.4.2",#N/A,FALSE,"Totals"}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hidden="1">{#N/A,#N/A,FALSE,"cover";#N/A,#N/A,FALSE,"lead sheet";#N/A,#N/A,FALSE,"Adj backup";#N/A,#N/A,FALSE,"t Accounts"}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hidden="1">{"YTD-Total",#N/A,TRUE,"Provision";"YTD-Utility",#N/A,TRUE,"Prov Utility";"YTD-NonUtility",#N/A,TRUE,"Prov NonUtility"}</definedName>
    <definedName name="wrn.ConsolGrossGrp." hidden="1">{"Conol gross povision grouped",#N/A,FALSE,"Consol Gross";"Consol Gross Grouped",#N/A,FALSE,"Consol Gross"}</definedName>
    <definedName name="wrn.Cover." hidden="1">{#N/A,#N/A,TRUE,"Cover";#N/A,#N/A,TRUE,"Contents"}</definedName>
    <definedName name="wrn.CoverContents." hidden="1">{#N/A,#N/A,FALSE,"Cover";#N/A,#N/A,FALSE,"Contents"}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STIMATE." hidden="1">{#N/A,#N/A,FALSE,"CESTSUM";#N/A,#N/A,FALSE,"est sum A";#N/A,#N/A,FALSE,"est detail A"}</definedName>
    <definedName name="wrn.Exec._.Summary." hidden="1">{#N/A,#N/A,FALSE,"Output Ass";#N/A,#N/A,FALSE,"Sum Tot";#N/A,#N/A,FALSE,"Ex Sum Year";#N/A,#N/A,FALSE,"Sum Qtr"}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hidden="1">{"FullView",#N/A,FALSE,"Consltd-For contngcy"}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new." hidden="1">{#N/A,#N/A,TRUE,"Filing Back-Up Pages_4.8.4-7";#N/A,#N/A,TRUE,"GI Back-up Page_4.8.8"}</definedName>
    <definedName name="wrn.om." hidden="1">{#N/A,#N/A,TRUE,"Detail Lead Sheet_4.8.1-3";#N/A,#N/A,TRUE,"Filing Back-Up Pages_4.8.4-7";#N/A,#N/A,TRUE,"GI Back-up Page_4.8.8"}</definedName>
    <definedName name="wrn.Open._.Issues._.Only." hidden="1">{"Open issues Only",#N/A,FALSE,"TIMELINE"}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hidden="1">{#N/A,#N/A,FALSE,"Consltd-For contngcy";"PaymentView",#N/A,FALSE,"Consltd-For contngcy"}</definedName>
    <definedName name="wrn.PFSreconview." hidden="1">{"PFS recon view",#N/A,FALSE,"Hyperion Proof"}</definedName>
    <definedName name="wrn.PGHCreconview.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PMCoCodeView." hidden="1">{"PPM Co Code View",#N/A,FALSE,"Comp Codes"}</definedName>
    <definedName name="wrn.PPMreconview." hidden="1">{"PPM Recon View",#N/A,FALSE,"Hyperion Proof"}</definedName>
    <definedName name="wrn.print._.reports.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SOURCE._.DATA." hidden="1">{"DATA_SET",#N/A,FALSE,"HOURLY SPREAD"}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ject._.Services." hidden="1">{#N/A,#N/A,FALSE,"BASE";#N/A,#N/A,FALSE,"LOOPS";#N/A,#N/A,FALSE,"PLC"}</definedName>
    <definedName name="wrn.ProofElectricOnly." hidden="1">{"Electric Only",#N/A,FALSE,"Hyperion Proof"}</definedName>
    <definedName name="wrn.ProofTotal." hidden="1">{"Proof Total",#N/A,FALSE,"Hyperion Proof"}</definedName>
    <definedName name="wrn.Reformat._.only." hidden="1">{#N/A,#N/A,FALSE,"Dec 1999 mapping"}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CHEDULE." hidden="1">{#N/A,#N/A,FALSE,"7617 Fab";#N/A,#N/A,FALSE,"7617 NSK"}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hidden="1">{#N/A,#N/A,TRUE,"Section7";#N/A,#N/A,TRUE,"DebtService";#N/A,#N/A,TRUE,"LoanSchedules";#N/A,#N/A,TRUE,"GraphDebt"}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Utility._.Only." hidden="1">{"YTD-Utility",#N/A,FALSE,"Prov Utility"}</definedName>
    <definedName name="wrn.Summary." hidden="1">{#N/A,#N/A,FALSE,"Sum Qtr";#N/A,#N/A,FALSE,"Oper Sum";#N/A,#N/A,FALSE,"Land Sales";#N/A,#N/A,FALSE,"Finance";#N/A,#N/A,FALSE,"Oper Ass"}</definedName>
    <definedName name="wrn.Summary._.View." hidden="1">{#N/A,#N/A,FALSE,"Consltd-For contngcy"}</definedName>
    <definedName name="wrn.Total._.Summary." hidden="1">{"Total Summary",#N/A,FALSE,"Summary"}</definedName>
    <definedName name="wrn.UK._.Conversion._.Only." hidden="1">{#N/A,#N/A,FALSE,"Dec 1999 UK Continuing Ops"}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ww" hidden="1">{#N/A,#N/A,FALSE,"schA"}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0" hidden="1">#REF!</definedName>
    <definedName name="y" hidden="1">'[2]DSM Output'!$B$21:$B$23</definedName>
    <definedName name="yuf" hidden="1">{#N/A,#N/A,FALSE,"Summ";#N/A,#N/A,FALSE,"General"}</definedName>
    <definedName name="z" localSheetId="0" hidden="1">#REF!</definedName>
    <definedName name="z" hidden="1">'[2]DSM Output'!$G$21:$G$23</definedName>
    <definedName name="Z_01844156_6462_4A28_9785_1A86F4D0C834_.wvu.PrintTitles" hidden="1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128" i="1" l="1"/>
  <c r="M1128" i="1"/>
  <c r="I1128" i="1"/>
  <c r="M1123" i="1"/>
  <c r="C1123" i="1"/>
  <c r="U1122" i="1"/>
  <c r="Q1122" i="1"/>
  <c r="M1122" i="1"/>
  <c r="I1122" i="1"/>
  <c r="U1121" i="1"/>
  <c r="U1123" i="1" s="1"/>
  <c r="C1121" i="1"/>
  <c r="U1120" i="1"/>
  <c r="S1120" i="1"/>
  <c r="Q1120" i="1"/>
  <c r="O1120" i="1"/>
  <c r="M1120" i="1"/>
  <c r="K1120" i="1"/>
  <c r="F1120" i="1"/>
  <c r="C1119" i="1"/>
  <c r="U1118" i="1"/>
  <c r="S1118" i="1"/>
  <c r="Q1118" i="1"/>
  <c r="O1118" i="1"/>
  <c r="M1118" i="1"/>
  <c r="K1118" i="1"/>
  <c r="I1118" i="1"/>
  <c r="G1118" i="1"/>
  <c r="F1118" i="1"/>
  <c r="U1117" i="1"/>
  <c r="S1117" i="1"/>
  <c r="Q1117" i="1"/>
  <c r="Q1121" i="1" s="1"/>
  <c r="O1117" i="1"/>
  <c r="M1117" i="1"/>
  <c r="M1121" i="1" s="1"/>
  <c r="K1117" i="1"/>
  <c r="G1117" i="1"/>
  <c r="I1117" i="1" s="1"/>
  <c r="F1117" i="1"/>
  <c r="F1121" i="1" s="1"/>
  <c r="F1123" i="1" s="1"/>
  <c r="I1108" i="1"/>
  <c r="M1107" i="1"/>
  <c r="C1107" i="1"/>
  <c r="C1109" i="1" s="1"/>
  <c r="U1105" i="1"/>
  <c r="S1105" i="1"/>
  <c r="Q1105" i="1"/>
  <c r="O1105" i="1"/>
  <c r="M1105" i="1"/>
  <c r="D1105" i="1"/>
  <c r="F1105" i="1" s="1"/>
  <c r="F1077" i="1" s="1"/>
  <c r="U1104" i="1"/>
  <c r="S1104" i="1"/>
  <c r="Q1104" i="1"/>
  <c r="O1104" i="1"/>
  <c r="M1104" i="1"/>
  <c r="K1104" i="1"/>
  <c r="K1105" i="1" s="1"/>
  <c r="F1104" i="1"/>
  <c r="U1103" i="1"/>
  <c r="U1107" i="1" s="1"/>
  <c r="Q1103" i="1"/>
  <c r="Q1076" i="1" s="1"/>
  <c r="M1103" i="1"/>
  <c r="I1103" i="1"/>
  <c r="U1097" i="1"/>
  <c r="C1097" i="1"/>
  <c r="U1096" i="1"/>
  <c r="M1096" i="1"/>
  <c r="I1096" i="1"/>
  <c r="Q1096" i="1" s="1"/>
  <c r="U1095" i="1"/>
  <c r="C1095" i="1"/>
  <c r="U1093" i="1"/>
  <c r="Q1093" i="1"/>
  <c r="M1093" i="1"/>
  <c r="F1093" i="1"/>
  <c r="F1078" i="1" s="1"/>
  <c r="U1092" i="1"/>
  <c r="S1092" i="1"/>
  <c r="Q1092" i="1"/>
  <c r="O1092" i="1"/>
  <c r="M1092" i="1"/>
  <c r="M1077" i="1" s="1"/>
  <c r="K1092" i="1"/>
  <c r="F1092" i="1"/>
  <c r="F1095" i="1" s="1"/>
  <c r="U1090" i="1"/>
  <c r="M1090" i="1"/>
  <c r="F1081" i="1"/>
  <c r="I1081" i="1" s="1"/>
  <c r="C1081" i="1"/>
  <c r="U1080" i="1"/>
  <c r="C1080" i="1"/>
  <c r="C1082" i="1" s="1"/>
  <c r="C1079" i="1"/>
  <c r="U1078" i="1"/>
  <c r="Q1078" i="1"/>
  <c r="M1078" i="1"/>
  <c r="C1078" i="1"/>
  <c r="U1077" i="1"/>
  <c r="C1077" i="1"/>
  <c r="U1076" i="1"/>
  <c r="F1076" i="1"/>
  <c r="C1071" i="1"/>
  <c r="I1070" i="1"/>
  <c r="M1069" i="1"/>
  <c r="X1066" i="1"/>
  <c r="F1066" i="1"/>
  <c r="X1064" i="1"/>
  <c r="U1064" i="1"/>
  <c r="S1064" i="1"/>
  <c r="Q1064" i="1"/>
  <c r="O1064" i="1"/>
  <c r="M1064" i="1"/>
  <c r="K1064" i="1"/>
  <c r="F1064" i="1"/>
  <c r="X1063" i="1"/>
  <c r="U1063" i="1"/>
  <c r="S1063" i="1"/>
  <c r="Q1063" i="1"/>
  <c r="O1063" i="1"/>
  <c r="M1063" i="1"/>
  <c r="K1063" i="1"/>
  <c r="F1063" i="1"/>
  <c r="X1062" i="1"/>
  <c r="U1062" i="1"/>
  <c r="S1062" i="1"/>
  <c r="Q1062" i="1"/>
  <c r="O1062" i="1"/>
  <c r="M1062" i="1"/>
  <c r="K1062" i="1"/>
  <c r="F1062" i="1"/>
  <c r="X1061" i="1"/>
  <c r="U1061" i="1"/>
  <c r="S1061" i="1"/>
  <c r="Q1061" i="1"/>
  <c r="O1061" i="1"/>
  <c r="M1061" i="1"/>
  <c r="K1061" i="1"/>
  <c r="F1061" i="1"/>
  <c r="X1060" i="1"/>
  <c r="U1060" i="1"/>
  <c r="S1060" i="1"/>
  <c r="Q1060" i="1"/>
  <c r="O1060" i="1"/>
  <c r="M1060" i="1"/>
  <c r="K1060" i="1"/>
  <c r="F1060" i="1"/>
  <c r="X1059" i="1"/>
  <c r="U1059" i="1"/>
  <c r="S1059" i="1"/>
  <c r="Q1059" i="1"/>
  <c r="O1059" i="1"/>
  <c r="M1059" i="1"/>
  <c r="K1059" i="1"/>
  <c r="F1059" i="1"/>
  <c r="X1057" i="1"/>
  <c r="U1057" i="1"/>
  <c r="S1057" i="1"/>
  <c r="Q1057" i="1"/>
  <c r="O1057" i="1"/>
  <c r="M1057" i="1"/>
  <c r="K1057" i="1"/>
  <c r="F1057" i="1"/>
  <c r="X1056" i="1"/>
  <c r="U1056" i="1"/>
  <c r="S1056" i="1"/>
  <c r="Q1056" i="1"/>
  <c r="O1056" i="1"/>
  <c r="M1056" i="1"/>
  <c r="K1056" i="1"/>
  <c r="F1056" i="1"/>
  <c r="X1055" i="1"/>
  <c r="U1055" i="1"/>
  <c r="S1055" i="1"/>
  <c r="Q1055" i="1"/>
  <c r="O1055" i="1"/>
  <c r="M1055" i="1"/>
  <c r="K1055" i="1"/>
  <c r="F1055" i="1"/>
  <c r="X1054" i="1"/>
  <c r="U1054" i="1"/>
  <c r="U1042" i="1" s="1"/>
  <c r="S1054" i="1"/>
  <c r="Q1054" i="1"/>
  <c r="O1054" i="1"/>
  <c r="M1054" i="1"/>
  <c r="K1054" i="1"/>
  <c r="F1054" i="1"/>
  <c r="F1069" i="1" s="1"/>
  <c r="F1071" i="1" s="1"/>
  <c r="X1053" i="1"/>
  <c r="U1053" i="1"/>
  <c r="S1053" i="1"/>
  <c r="Q1053" i="1"/>
  <c r="O1053" i="1"/>
  <c r="M1053" i="1"/>
  <c r="K1053" i="1"/>
  <c r="F1053" i="1"/>
  <c r="X1052" i="1"/>
  <c r="U1052" i="1"/>
  <c r="U1069" i="1" s="1"/>
  <c r="S1052" i="1"/>
  <c r="Q1052" i="1"/>
  <c r="Q1069" i="1" s="1"/>
  <c r="O1052" i="1"/>
  <c r="M1052" i="1"/>
  <c r="K1052" i="1"/>
  <c r="F1052" i="1"/>
  <c r="U1044" i="1"/>
  <c r="I1044" i="1"/>
  <c r="C1043" i="1"/>
  <c r="C1045" i="1" s="1"/>
  <c r="Q1042" i="1"/>
  <c r="M1042" i="1"/>
  <c r="I1042" i="1"/>
  <c r="G1042" i="1"/>
  <c r="F1042" i="1"/>
  <c r="F1041" i="1"/>
  <c r="C1041" i="1"/>
  <c r="F1040" i="1"/>
  <c r="U1039" i="1"/>
  <c r="S1039" i="1"/>
  <c r="Q1039" i="1"/>
  <c r="O1039" i="1"/>
  <c r="M1039" i="1"/>
  <c r="K1039" i="1"/>
  <c r="I1037" i="1"/>
  <c r="G1037" i="1"/>
  <c r="F1037" i="1"/>
  <c r="U1036" i="1"/>
  <c r="S1036" i="1"/>
  <c r="Q1036" i="1"/>
  <c r="O1036" i="1"/>
  <c r="M1036" i="1"/>
  <c r="K1036" i="1"/>
  <c r="G1036" i="1"/>
  <c r="I1036" i="1" s="1"/>
  <c r="F1036" i="1"/>
  <c r="U1035" i="1"/>
  <c r="Q1035" i="1"/>
  <c r="M1035" i="1"/>
  <c r="I1035" i="1"/>
  <c r="F1035" i="1"/>
  <c r="C1034" i="1"/>
  <c r="U1033" i="1"/>
  <c r="S1033" i="1"/>
  <c r="Q1033" i="1"/>
  <c r="O1033" i="1"/>
  <c r="M1033" i="1"/>
  <c r="K1033" i="1"/>
  <c r="I1033" i="1"/>
  <c r="G1033" i="1"/>
  <c r="F1033" i="1"/>
  <c r="U1032" i="1"/>
  <c r="U1043" i="1" s="1"/>
  <c r="U1045" i="1" s="1"/>
  <c r="Q1032" i="1"/>
  <c r="Q1043" i="1" s="1"/>
  <c r="M1032" i="1"/>
  <c r="M1043" i="1" s="1"/>
  <c r="I1032" i="1"/>
  <c r="F1032" i="1"/>
  <c r="F1043" i="1" s="1"/>
  <c r="F1045" i="1" s="1"/>
  <c r="U1025" i="1"/>
  <c r="Q1025" i="1"/>
  <c r="M1025" i="1"/>
  <c r="I1025" i="1"/>
  <c r="C1024" i="1"/>
  <c r="C1026" i="1" s="1"/>
  <c r="U1023" i="1"/>
  <c r="Q1023" i="1"/>
  <c r="M1023" i="1"/>
  <c r="C1023" i="1"/>
  <c r="C1021" i="1"/>
  <c r="C1020" i="1"/>
  <c r="C1018" i="1"/>
  <c r="C1017" i="1"/>
  <c r="C1016" i="1"/>
  <c r="C1014" i="1"/>
  <c r="C1013" i="1"/>
  <c r="Q1005" i="1"/>
  <c r="I1005" i="1"/>
  <c r="U1005" i="1" s="1"/>
  <c r="C1004" i="1"/>
  <c r="C1006" i="1" s="1"/>
  <c r="U1003" i="1"/>
  <c r="Q1003" i="1"/>
  <c r="M1003" i="1"/>
  <c r="C1003" i="1"/>
  <c r="C1001" i="1"/>
  <c r="C1000" i="1"/>
  <c r="F998" i="1"/>
  <c r="C998" i="1"/>
  <c r="C997" i="1"/>
  <c r="C996" i="1"/>
  <c r="U994" i="1"/>
  <c r="C994" i="1"/>
  <c r="C993" i="1"/>
  <c r="C985" i="1"/>
  <c r="C986" i="1" s="1"/>
  <c r="C987" i="1" s="1"/>
  <c r="U984" i="1"/>
  <c r="M984" i="1"/>
  <c r="I984" i="1"/>
  <c r="F984" i="1"/>
  <c r="F1023" i="1" s="1"/>
  <c r="D983" i="1"/>
  <c r="C983" i="1"/>
  <c r="D982" i="1"/>
  <c r="F982" i="1" s="1"/>
  <c r="Q981" i="1"/>
  <c r="K981" i="1"/>
  <c r="M981" i="1" s="1"/>
  <c r="G979" i="1"/>
  <c r="I979" i="1" s="1"/>
  <c r="F979" i="1"/>
  <c r="F1018" i="1" s="1"/>
  <c r="D979" i="1"/>
  <c r="K978" i="1"/>
  <c r="M978" i="1" s="1"/>
  <c r="F978" i="1"/>
  <c r="F1017" i="1" s="1"/>
  <c r="D978" i="1"/>
  <c r="S977" i="1"/>
  <c r="U977" i="1" s="1"/>
  <c r="O977" i="1"/>
  <c r="Q977" i="1" s="1"/>
  <c r="D977" i="1"/>
  <c r="F977" i="1" s="1"/>
  <c r="C976" i="1"/>
  <c r="S975" i="1"/>
  <c r="U975" i="1" s="1"/>
  <c r="U1014" i="1" s="1"/>
  <c r="O975" i="1"/>
  <c r="Q975" i="1" s="1"/>
  <c r="D975" i="1"/>
  <c r="F975" i="1" s="1"/>
  <c r="F1014" i="1" s="1"/>
  <c r="S974" i="1"/>
  <c r="U974" i="1" s="1"/>
  <c r="G974" i="1"/>
  <c r="I974" i="1" s="1"/>
  <c r="D974" i="1"/>
  <c r="F974" i="1" s="1"/>
  <c r="U966" i="1"/>
  <c r="C966" i="1"/>
  <c r="F965" i="1"/>
  <c r="F1003" i="1" s="1"/>
  <c r="D964" i="1"/>
  <c r="C964" i="1"/>
  <c r="D963" i="1"/>
  <c r="F963" i="1" s="1"/>
  <c r="G960" i="1"/>
  <c r="I960" i="1" s="1"/>
  <c r="F960" i="1"/>
  <c r="D960" i="1"/>
  <c r="K959" i="1"/>
  <c r="M959" i="1" s="1"/>
  <c r="F959" i="1"/>
  <c r="D959" i="1"/>
  <c r="S958" i="1"/>
  <c r="U958" i="1" s="1"/>
  <c r="O958" i="1"/>
  <c r="Q958" i="1" s="1"/>
  <c r="D958" i="1"/>
  <c r="F958" i="1" s="1"/>
  <c r="C957" i="1"/>
  <c r="S956" i="1"/>
  <c r="U956" i="1" s="1"/>
  <c r="O956" i="1"/>
  <c r="Q956" i="1" s="1"/>
  <c r="F956" i="1"/>
  <c r="F994" i="1" s="1"/>
  <c r="D956" i="1"/>
  <c r="S955" i="1"/>
  <c r="U955" i="1" s="1"/>
  <c r="G955" i="1"/>
  <c r="I955" i="1" s="1"/>
  <c r="D955" i="1"/>
  <c r="F955" i="1" s="1"/>
  <c r="U945" i="1"/>
  <c r="U947" i="1" s="1"/>
  <c r="Q945" i="1"/>
  <c r="Q947" i="1" s="1"/>
  <c r="I944" i="1"/>
  <c r="G944" i="1"/>
  <c r="G984" i="1" s="1"/>
  <c r="F944" i="1"/>
  <c r="C944" i="1"/>
  <c r="C942" i="1"/>
  <c r="F942" i="1" s="1"/>
  <c r="U941" i="1"/>
  <c r="U863" i="1" s="1"/>
  <c r="S941" i="1"/>
  <c r="S981" i="1" s="1"/>
  <c r="U981" i="1" s="1"/>
  <c r="Q941" i="1"/>
  <c r="O941" i="1"/>
  <c r="O981" i="1" s="1"/>
  <c r="M941" i="1"/>
  <c r="K941" i="1"/>
  <c r="K962" i="1" s="1"/>
  <c r="M962" i="1" s="1"/>
  <c r="C941" i="1"/>
  <c r="I939" i="1"/>
  <c r="G939" i="1"/>
  <c r="F939" i="1"/>
  <c r="C939" i="1"/>
  <c r="U938" i="1"/>
  <c r="S938" i="1"/>
  <c r="Q938" i="1"/>
  <c r="O938" i="1"/>
  <c r="O978" i="1" s="1"/>
  <c r="Q978" i="1" s="1"/>
  <c r="M938" i="1"/>
  <c r="K938" i="1"/>
  <c r="I938" i="1"/>
  <c r="G938" i="1"/>
  <c r="G978" i="1" s="1"/>
  <c r="I978" i="1" s="1"/>
  <c r="C938" i="1"/>
  <c r="F938" i="1" s="1"/>
  <c r="U937" i="1"/>
  <c r="S937" i="1"/>
  <c r="Q937" i="1"/>
  <c r="O937" i="1"/>
  <c r="M937" i="1"/>
  <c r="K937" i="1"/>
  <c r="K977" i="1" s="1"/>
  <c r="M977" i="1" s="1"/>
  <c r="G937" i="1"/>
  <c r="C937" i="1"/>
  <c r="F937" i="1" s="1"/>
  <c r="C936" i="1"/>
  <c r="U935" i="1"/>
  <c r="S935" i="1"/>
  <c r="Q935" i="1"/>
  <c r="O935" i="1"/>
  <c r="M935" i="1"/>
  <c r="K935" i="1"/>
  <c r="K975" i="1" s="1"/>
  <c r="M975" i="1" s="1"/>
  <c r="G935" i="1"/>
  <c r="C935" i="1"/>
  <c r="F935" i="1" s="1"/>
  <c r="U934" i="1"/>
  <c r="S934" i="1"/>
  <c r="Q934" i="1"/>
  <c r="O934" i="1"/>
  <c r="O974" i="1" s="1"/>
  <c r="Q974" i="1" s="1"/>
  <c r="M934" i="1"/>
  <c r="M945" i="1" s="1"/>
  <c r="M947" i="1" s="1"/>
  <c r="K934" i="1"/>
  <c r="G934" i="1"/>
  <c r="I934" i="1" s="1"/>
  <c r="C934" i="1"/>
  <c r="F934" i="1" s="1"/>
  <c r="C927" i="1"/>
  <c r="C926" i="1"/>
  <c r="C925" i="1"/>
  <c r="F924" i="1"/>
  <c r="D923" i="1"/>
  <c r="C923" i="1"/>
  <c r="F923" i="1" s="1"/>
  <c r="F922" i="1"/>
  <c r="D922" i="1"/>
  <c r="F919" i="1"/>
  <c r="D919" i="1"/>
  <c r="S918" i="1"/>
  <c r="U918" i="1" s="1"/>
  <c r="D918" i="1"/>
  <c r="F918" i="1" s="1"/>
  <c r="D917" i="1"/>
  <c r="F917" i="1" s="1"/>
  <c r="C916" i="1"/>
  <c r="D915" i="1"/>
  <c r="F915" i="1" s="1"/>
  <c r="K914" i="1"/>
  <c r="M914" i="1" s="1"/>
  <c r="M925" i="1" s="1"/>
  <c r="G914" i="1"/>
  <c r="I914" i="1" s="1"/>
  <c r="D914" i="1"/>
  <c r="F914" i="1" s="1"/>
  <c r="F925" i="1" s="1"/>
  <c r="C906" i="1"/>
  <c r="F905" i="1"/>
  <c r="D904" i="1"/>
  <c r="F903" i="1"/>
  <c r="D903" i="1"/>
  <c r="F900" i="1"/>
  <c r="D900" i="1"/>
  <c r="D899" i="1"/>
  <c r="F899" i="1" s="1"/>
  <c r="S898" i="1"/>
  <c r="U898" i="1" s="1"/>
  <c r="D898" i="1"/>
  <c r="F898" i="1" s="1"/>
  <c r="C897" i="1"/>
  <c r="S896" i="1"/>
  <c r="U896" i="1" s="1"/>
  <c r="D896" i="1"/>
  <c r="F896" i="1" s="1"/>
  <c r="Q895" i="1"/>
  <c r="Q906" i="1" s="1"/>
  <c r="K895" i="1"/>
  <c r="K813" i="1" s="1"/>
  <c r="D895" i="1"/>
  <c r="F895" i="1" s="1"/>
  <c r="U886" i="1"/>
  <c r="U867" i="1" s="1"/>
  <c r="U847" i="1" s="1"/>
  <c r="G885" i="1"/>
  <c r="C885" i="1"/>
  <c r="C883" i="1"/>
  <c r="F883" i="1" s="1"/>
  <c r="F864" i="1" s="1"/>
  <c r="F844" i="1" s="1"/>
  <c r="U882" i="1"/>
  <c r="S882" i="1"/>
  <c r="Q882" i="1"/>
  <c r="O882" i="1"/>
  <c r="M882" i="1"/>
  <c r="M863" i="1" s="1"/>
  <c r="K882" i="1"/>
  <c r="C882" i="1"/>
  <c r="G880" i="1"/>
  <c r="C880" i="1"/>
  <c r="U879" i="1"/>
  <c r="U860" i="1" s="1"/>
  <c r="U840" i="1" s="1"/>
  <c r="S879" i="1"/>
  <c r="S899" i="1" s="1"/>
  <c r="Q879" i="1"/>
  <c r="Q860" i="1" s="1"/>
  <c r="Q840" i="1" s="1"/>
  <c r="O879" i="1"/>
  <c r="M879" i="1"/>
  <c r="K879" i="1"/>
  <c r="G879" i="1"/>
  <c r="C879" i="1"/>
  <c r="U878" i="1"/>
  <c r="U859" i="1" s="1"/>
  <c r="U839" i="1" s="1"/>
  <c r="S878" i="1"/>
  <c r="S917" i="1" s="1"/>
  <c r="U917" i="1" s="1"/>
  <c r="Q878" i="1"/>
  <c r="O878" i="1"/>
  <c r="M878" i="1"/>
  <c r="K878" i="1"/>
  <c r="G878" i="1"/>
  <c r="C878" i="1"/>
  <c r="C859" i="1" s="1"/>
  <c r="C839" i="1" s="1"/>
  <c r="U876" i="1"/>
  <c r="S876" i="1"/>
  <c r="S915" i="1" s="1"/>
  <c r="U915" i="1" s="1"/>
  <c r="Q876" i="1"/>
  <c r="Q857" i="1" s="1"/>
  <c r="O876" i="1"/>
  <c r="M876" i="1"/>
  <c r="M857" i="1" s="1"/>
  <c r="M837" i="1" s="1"/>
  <c r="K876" i="1"/>
  <c r="K915" i="1" s="1"/>
  <c r="M915" i="1" s="1"/>
  <c r="I876" i="1"/>
  <c r="G876" i="1"/>
  <c r="G915" i="1" s="1"/>
  <c r="I915" i="1" s="1"/>
  <c r="C876" i="1"/>
  <c r="F876" i="1" s="1"/>
  <c r="F857" i="1" s="1"/>
  <c r="F837" i="1" s="1"/>
  <c r="U875" i="1"/>
  <c r="S875" i="1"/>
  <c r="Q875" i="1"/>
  <c r="Q886" i="1" s="1"/>
  <c r="O875" i="1"/>
  <c r="O895" i="1" s="1"/>
  <c r="O813" i="1" s="1"/>
  <c r="M875" i="1"/>
  <c r="K875" i="1"/>
  <c r="G875" i="1"/>
  <c r="G895" i="1" s="1"/>
  <c r="I895" i="1" s="1"/>
  <c r="F875" i="1"/>
  <c r="F856" i="1" s="1"/>
  <c r="C875" i="1"/>
  <c r="S865" i="1"/>
  <c r="C864" i="1"/>
  <c r="C844" i="1" s="1"/>
  <c r="I863" i="1"/>
  <c r="I843" i="1" s="1"/>
  <c r="M860" i="1"/>
  <c r="M840" i="1" s="1"/>
  <c r="Q859" i="1"/>
  <c r="U858" i="1"/>
  <c r="Q858" i="1"/>
  <c r="M858" i="1"/>
  <c r="U857" i="1"/>
  <c r="C857" i="1"/>
  <c r="C837" i="1" s="1"/>
  <c r="U856" i="1"/>
  <c r="U836" i="1" s="1"/>
  <c r="Q856" i="1"/>
  <c r="Q836" i="1" s="1"/>
  <c r="C856" i="1"/>
  <c r="Q839" i="1"/>
  <c r="U837" i="1"/>
  <c r="Q837" i="1"/>
  <c r="F836" i="1"/>
  <c r="C836" i="1"/>
  <c r="U829" i="1"/>
  <c r="Q829" i="1"/>
  <c r="I829" i="1"/>
  <c r="M829" i="1" s="1"/>
  <c r="M828" i="1"/>
  <c r="M830" i="1" s="1"/>
  <c r="U827" i="1"/>
  <c r="Q827" i="1"/>
  <c r="M827" i="1"/>
  <c r="C827" i="1"/>
  <c r="C828" i="1" s="1"/>
  <c r="U826" i="1"/>
  <c r="Q826" i="1"/>
  <c r="M826" i="1"/>
  <c r="F826" i="1"/>
  <c r="U825" i="1"/>
  <c r="S825" i="1"/>
  <c r="Q825" i="1"/>
  <c r="O825" i="1"/>
  <c r="M825" i="1"/>
  <c r="K825" i="1"/>
  <c r="G825" i="1"/>
  <c r="I825" i="1" s="1"/>
  <c r="F825" i="1"/>
  <c r="U824" i="1"/>
  <c r="S824" i="1"/>
  <c r="Q824" i="1"/>
  <c r="O824" i="1"/>
  <c r="M824" i="1"/>
  <c r="K824" i="1"/>
  <c r="I824" i="1"/>
  <c r="G824" i="1"/>
  <c r="F824" i="1"/>
  <c r="G823" i="1"/>
  <c r="I823" i="1" s="1"/>
  <c r="F823" i="1"/>
  <c r="C821" i="1"/>
  <c r="F821" i="1" s="1"/>
  <c r="U820" i="1"/>
  <c r="Q820" i="1"/>
  <c r="M820" i="1"/>
  <c r="F818" i="1"/>
  <c r="U817" i="1"/>
  <c r="Q817" i="1"/>
  <c r="M817" i="1"/>
  <c r="F817" i="1"/>
  <c r="U816" i="1"/>
  <c r="S816" i="1"/>
  <c r="Q816" i="1"/>
  <c r="M816" i="1"/>
  <c r="F816" i="1"/>
  <c r="S815" i="1"/>
  <c r="O815" i="1"/>
  <c r="K815" i="1"/>
  <c r="G815" i="1"/>
  <c r="C815" i="1"/>
  <c r="U814" i="1"/>
  <c r="S814" i="1"/>
  <c r="Q814" i="1"/>
  <c r="M814" i="1"/>
  <c r="F814" i="1"/>
  <c r="U813" i="1"/>
  <c r="U828" i="1" s="1"/>
  <c r="U830" i="1" s="1"/>
  <c r="Q813" i="1"/>
  <c r="Q828" i="1" s="1"/>
  <c r="Q830" i="1" s="1"/>
  <c r="M813" i="1"/>
  <c r="G813" i="1"/>
  <c r="I813" i="1" s="1"/>
  <c r="F813" i="1"/>
  <c r="I804" i="1"/>
  <c r="C803" i="1"/>
  <c r="C805" i="1" s="1"/>
  <c r="S802" i="1"/>
  <c r="U802" i="1" s="1"/>
  <c r="O802" i="1"/>
  <c r="Q802" i="1" s="1"/>
  <c r="F802" i="1"/>
  <c r="F801" i="1"/>
  <c r="F799" i="1"/>
  <c r="F695" i="1" s="1"/>
  <c r="D793" i="1"/>
  <c r="F793" i="1" s="1"/>
  <c r="F689" i="1" s="1"/>
  <c r="G792" i="1"/>
  <c r="I792" i="1" s="1"/>
  <c r="D790" i="1"/>
  <c r="F790" i="1" s="1"/>
  <c r="F788" i="1"/>
  <c r="D788" i="1"/>
  <c r="D785" i="1"/>
  <c r="F785" i="1" s="1"/>
  <c r="I781" i="1"/>
  <c r="G781" i="1"/>
  <c r="G800" i="1" s="1"/>
  <c r="I800" i="1" s="1"/>
  <c r="F781" i="1"/>
  <c r="D781" i="1"/>
  <c r="D800" i="1" s="1"/>
  <c r="F800" i="1" s="1"/>
  <c r="D780" i="1"/>
  <c r="D799" i="1" s="1"/>
  <c r="D778" i="1"/>
  <c r="D797" i="1" s="1"/>
  <c r="F797" i="1" s="1"/>
  <c r="D777" i="1"/>
  <c r="U775" i="1"/>
  <c r="F775" i="1"/>
  <c r="D775" i="1"/>
  <c r="D794" i="1" s="1"/>
  <c r="F794" i="1" s="1"/>
  <c r="K774" i="1"/>
  <c r="D774" i="1"/>
  <c r="F774" i="1" s="1"/>
  <c r="D773" i="1"/>
  <c r="D772" i="1"/>
  <c r="D791" i="1" s="1"/>
  <c r="F791" i="1" s="1"/>
  <c r="G771" i="1"/>
  <c r="F771" i="1"/>
  <c r="D771" i="1"/>
  <c r="D769" i="1"/>
  <c r="F769" i="1" s="1"/>
  <c r="F663" i="1" s="1"/>
  <c r="C765" i="1"/>
  <c r="D764" i="1"/>
  <c r="D787" i="1" s="1"/>
  <c r="F787" i="1" s="1"/>
  <c r="F683" i="1" s="1"/>
  <c r="S763" i="1"/>
  <c r="S786" i="1" s="1"/>
  <c r="U786" i="1" s="1"/>
  <c r="D763" i="1"/>
  <c r="D786" i="1" s="1"/>
  <c r="F786" i="1" s="1"/>
  <c r="G762" i="1"/>
  <c r="D762" i="1"/>
  <c r="F762" i="1" s="1"/>
  <c r="D761" i="1"/>
  <c r="D760" i="1"/>
  <c r="I753" i="1"/>
  <c r="C752" i="1"/>
  <c r="U751" i="1"/>
  <c r="S751" i="1"/>
  <c r="Q751" i="1"/>
  <c r="O751" i="1"/>
  <c r="F751" i="1"/>
  <c r="F750" i="1"/>
  <c r="F749" i="1"/>
  <c r="F698" i="1" s="1"/>
  <c r="D746" i="1"/>
  <c r="F746" i="1" s="1"/>
  <c r="D741" i="1"/>
  <c r="F741" i="1" s="1"/>
  <c r="F739" i="1"/>
  <c r="F686" i="1" s="1"/>
  <c r="D736" i="1"/>
  <c r="F736" i="1" s="1"/>
  <c r="F732" i="1"/>
  <c r="G730" i="1"/>
  <c r="F730" i="1"/>
  <c r="F677" i="1" s="1"/>
  <c r="D730" i="1"/>
  <c r="D749" i="1" s="1"/>
  <c r="F729" i="1"/>
  <c r="D729" i="1"/>
  <c r="D748" i="1" s="1"/>
  <c r="F748" i="1" s="1"/>
  <c r="F727" i="1"/>
  <c r="D727" i="1"/>
  <c r="D726" i="1"/>
  <c r="F724" i="1"/>
  <c r="F669" i="1" s="1"/>
  <c r="D724" i="1"/>
  <c r="D743" i="1" s="1"/>
  <c r="F743" i="1" s="1"/>
  <c r="F690" i="1" s="1"/>
  <c r="F723" i="1"/>
  <c r="D723" i="1"/>
  <c r="D742" i="1" s="1"/>
  <c r="F742" i="1" s="1"/>
  <c r="O722" i="1"/>
  <c r="F722" i="1"/>
  <c r="D722" i="1"/>
  <c r="S721" i="1"/>
  <c r="D721" i="1"/>
  <c r="F720" i="1"/>
  <c r="F665" i="1" s="1"/>
  <c r="D720" i="1"/>
  <c r="D739" i="1" s="1"/>
  <c r="K718" i="1"/>
  <c r="F718" i="1"/>
  <c r="D718" i="1"/>
  <c r="C714" i="1"/>
  <c r="O713" i="1"/>
  <c r="F713" i="1"/>
  <c r="D713" i="1"/>
  <c r="U712" i="1"/>
  <c r="S712" i="1"/>
  <c r="S735" i="1" s="1"/>
  <c r="U735" i="1" s="1"/>
  <c r="D712" i="1"/>
  <c r="D735" i="1" s="1"/>
  <c r="F735" i="1" s="1"/>
  <c r="F682" i="1" s="1"/>
  <c r="G711" i="1"/>
  <c r="D711" i="1"/>
  <c r="F711" i="1" s="1"/>
  <c r="M709" i="1"/>
  <c r="K709" i="1"/>
  <c r="K732" i="1" s="1"/>
  <c r="M732" i="1" s="1"/>
  <c r="D709" i="1"/>
  <c r="F709" i="1" s="1"/>
  <c r="U702" i="1"/>
  <c r="Q702" i="1"/>
  <c r="Q804" i="1" s="1"/>
  <c r="M702" i="1"/>
  <c r="M804" i="1" s="1"/>
  <c r="I702" i="1"/>
  <c r="F702" i="1"/>
  <c r="C702" i="1"/>
  <c r="U700" i="1"/>
  <c r="Q700" i="1"/>
  <c r="M700" i="1"/>
  <c r="K700" i="1"/>
  <c r="G700" i="1"/>
  <c r="G802" i="1" s="1"/>
  <c r="I802" i="1" s="1"/>
  <c r="F700" i="1"/>
  <c r="C700" i="1"/>
  <c r="U699" i="1"/>
  <c r="S699" i="1"/>
  <c r="S801" i="1" s="1"/>
  <c r="U801" i="1" s="1"/>
  <c r="Q699" i="1"/>
  <c r="O699" i="1"/>
  <c r="M699" i="1"/>
  <c r="K699" i="1"/>
  <c r="K750" i="1" s="1"/>
  <c r="M750" i="1" s="1"/>
  <c r="G699" i="1"/>
  <c r="G801" i="1" s="1"/>
  <c r="I801" i="1" s="1"/>
  <c r="F699" i="1"/>
  <c r="C699" i="1"/>
  <c r="U698" i="1"/>
  <c r="S698" i="1"/>
  <c r="Q698" i="1"/>
  <c r="O698" i="1"/>
  <c r="M698" i="1"/>
  <c r="G698" i="1"/>
  <c r="C698" i="1"/>
  <c r="S697" i="1"/>
  <c r="U697" i="1" s="1"/>
  <c r="G697" i="1"/>
  <c r="I697" i="1" s="1"/>
  <c r="C697" i="1"/>
  <c r="F697" i="1" s="1"/>
  <c r="Q696" i="1"/>
  <c r="O696" i="1"/>
  <c r="G696" i="1"/>
  <c r="I696" i="1" s="1"/>
  <c r="C696" i="1"/>
  <c r="F696" i="1" s="1"/>
  <c r="U695" i="1"/>
  <c r="S695" i="1"/>
  <c r="Q695" i="1"/>
  <c r="O695" i="1"/>
  <c r="M695" i="1"/>
  <c r="C695" i="1"/>
  <c r="U693" i="1"/>
  <c r="Q693" i="1"/>
  <c r="M693" i="1"/>
  <c r="C693" i="1"/>
  <c r="U692" i="1"/>
  <c r="Q692" i="1"/>
  <c r="M692" i="1"/>
  <c r="C692" i="1"/>
  <c r="U690" i="1"/>
  <c r="Q690" i="1"/>
  <c r="O690" i="1"/>
  <c r="M690" i="1"/>
  <c r="K690" i="1"/>
  <c r="C690" i="1"/>
  <c r="U689" i="1"/>
  <c r="S689" i="1"/>
  <c r="Q689" i="1"/>
  <c r="O689" i="1"/>
  <c r="M689" i="1"/>
  <c r="C689" i="1"/>
  <c r="U688" i="1"/>
  <c r="S688" i="1"/>
  <c r="Q688" i="1"/>
  <c r="M688" i="1"/>
  <c r="G688" i="1"/>
  <c r="C688" i="1"/>
  <c r="U687" i="1"/>
  <c r="Q687" i="1"/>
  <c r="M687" i="1"/>
  <c r="G687" i="1"/>
  <c r="C687" i="1"/>
  <c r="U686" i="1"/>
  <c r="Q686" i="1"/>
  <c r="M686" i="1"/>
  <c r="K686" i="1"/>
  <c r="C686" i="1"/>
  <c r="U684" i="1"/>
  <c r="Q684" i="1"/>
  <c r="O684" i="1"/>
  <c r="M684" i="1"/>
  <c r="C684" i="1"/>
  <c r="U683" i="1"/>
  <c r="S683" i="1"/>
  <c r="Q683" i="1"/>
  <c r="O683" i="1"/>
  <c r="M683" i="1"/>
  <c r="C683" i="1"/>
  <c r="U682" i="1"/>
  <c r="S682" i="1"/>
  <c r="Q682" i="1"/>
  <c r="M682" i="1"/>
  <c r="K682" i="1"/>
  <c r="G682" i="1"/>
  <c r="C682" i="1"/>
  <c r="U681" i="1"/>
  <c r="Q681" i="1"/>
  <c r="O681" i="1"/>
  <c r="M681" i="1"/>
  <c r="K681" i="1"/>
  <c r="G681" i="1"/>
  <c r="C681" i="1"/>
  <c r="U679" i="1"/>
  <c r="S679" i="1"/>
  <c r="Q679" i="1"/>
  <c r="O679" i="1"/>
  <c r="M679" i="1"/>
  <c r="K679" i="1"/>
  <c r="C679" i="1"/>
  <c r="G678" i="1"/>
  <c r="U677" i="1"/>
  <c r="S677" i="1"/>
  <c r="S781" i="1" s="1"/>
  <c r="S800" i="1" s="1"/>
  <c r="U800" i="1" s="1"/>
  <c r="Q677" i="1"/>
  <c r="O677" i="1"/>
  <c r="O781" i="1" s="1"/>
  <c r="M677" i="1"/>
  <c r="K677" i="1"/>
  <c r="G677" i="1"/>
  <c r="C677" i="1"/>
  <c r="F676" i="1"/>
  <c r="F675" i="1"/>
  <c r="U674" i="1"/>
  <c r="S674" i="1"/>
  <c r="S943" i="1" s="1"/>
  <c r="Q674" i="1"/>
  <c r="O674" i="1"/>
  <c r="O697" i="1" s="1"/>
  <c r="Q697" i="1" s="1"/>
  <c r="M674" i="1"/>
  <c r="K674" i="1"/>
  <c r="C674" i="1"/>
  <c r="C673" i="1"/>
  <c r="U672" i="1"/>
  <c r="Q672" i="1"/>
  <c r="M672" i="1"/>
  <c r="K672" i="1"/>
  <c r="K693" i="1" s="1"/>
  <c r="C672" i="1"/>
  <c r="U671" i="1"/>
  <c r="S671" i="1"/>
  <c r="S692" i="1" s="1"/>
  <c r="Q671" i="1"/>
  <c r="O671" i="1"/>
  <c r="O692" i="1" s="1"/>
  <c r="M671" i="1"/>
  <c r="C671" i="1"/>
  <c r="U669" i="1"/>
  <c r="S669" i="1"/>
  <c r="S775" i="1" s="1"/>
  <c r="S794" i="1" s="1"/>
  <c r="U794" i="1" s="1"/>
  <c r="Q669" i="1"/>
  <c r="O669" i="1"/>
  <c r="O775" i="1" s="1"/>
  <c r="M669" i="1"/>
  <c r="K669" i="1"/>
  <c r="K775" i="1" s="1"/>
  <c r="G669" i="1"/>
  <c r="C669" i="1"/>
  <c r="U668" i="1"/>
  <c r="S668" i="1"/>
  <c r="S774" i="1" s="1"/>
  <c r="Q668" i="1"/>
  <c r="O668" i="1"/>
  <c r="O774" i="1" s="1"/>
  <c r="M668" i="1"/>
  <c r="K668" i="1"/>
  <c r="K689" i="1" s="1"/>
  <c r="G668" i="1"/>
  <c r="F668" i="1"/>
  <c r="C668" i="1"/>
  <c r="U667" i="1"/>
  <c r="S667" i="1"/>
  <c r="S773" i="1" s="1"/>
  <c r="Q667" i="1"/>
  <c r="O667" i="1"/>
  <c r="M667" i="1"/>
  <c r="K667" i="1"/>
  <c r="G667" i="1"/>
  <c r="G773" i="1" s="1"/>
  <c r="I773" i="1" s="1"/>
  <c r="C667" i="1"/>
  <c r="U666" i="1"/>
  <c r="S666" i="1"/>
  <c r="S687" i="1" s="1"/>
  <c r="Q666" i="1"/>
  <c r="O666" i="1"/>
  <c r="M666" i="1"/>
  <c r="K666" i="1"/>
  <c r="G666" i="1"/>
  <c r="G772" i="1" s="1"/>
  <c r="C666" i="1"/>
  <c r="U665" i="1"/>
  <c r="S665" i="1"/>
  <c r="Q665" i="1"/>
  <c r="O665" i="1"/>
  <c r="M665" i="1"/>
  <c r="K665" i="1"/>
  <c r="K720" i="1" s="1"/>
  <c r="G665" i="1"/>
  <c r="G720" i="1" s="1"/>
  <c r="C665" i="1"/>
  <c r="U663" i="1"/>
  <c r="S663" i="1"/>
  <c r="S684" i="1" s="1"/>
  <c r="Q663" i="1"/>
  <c r="O663" i="1"/>
  <c r="O769" i="1" s="1"/>
  <c r="M663" i="1"/>
  <c r="K663" i="1"/>
  <c r="G663" i="1"/>
  <c r="C663" i="1"/>
  <c r="C661" i="1"/>
  <c r="C660" i="1"/>
  <c r="C659" i="1"/>
  <c r="U658" i="1"/>
  <c r="S658" i="1"/>
  <c r="S764" i="1" s="1"/>
  <c r="Q658" i="1"/>
  <c r="O658" i="1"/>
  <c r="O764" i="1" s="1"/>
  <c r="M658" i="1"/>
  <c r="K658" i="1"/>
  <c r="K764" i="1" s="1"/>
  <c r="G658" i="1"/>
  <c r="C658" i="1"/>
  <c r="U657" i="1"/>
  <c r="S657" i="1"/>
  <c r="Q657" i="1"/>
  <c r="O657" i="1"/>
  <c r="O763" i="1" s="1"/>
  <c r="M657" i="1"/>
  <c r="K657" i="1"/>
  <c r="K763" i="1" s="1"/>
  <c r="G657" i="1"/>
  <c r="G763" i="1" s="1"/>
  <c r="C657" i="1"/>
  <c r="U656" i="1"/>
  <c r="S656" i="1"/>
  <c r="S762" i="1" s="1"/>
  <c r="Q656" i="1"/>
  <c r="O656" i="1"/>
  <c r="M656" i="1"/>
  <c r="K656" i="1"/>
  <c r="K762" i="1" s="1"/>
  <c r="G656" i="1"/>
  <c r="K711" i="1" s="1"/>
  <c r="F656" i="1"/>
  <c r="C656" i="1"/>
  <c r="I654" i="1"/>
  <c r="F654" i="1"/>
  <c r="U653" i="1"/>
  <c r="U701" i="1" s="1"/>
  <c r="U703" i="1" s="1"/>
  <c r="S653" i="1"/>
  <c r="S760" i="1" s="1"/>
  <c r="Q653" i="1"/>
  <c r="Q701" i="1" s="1"/>
  <c r="Q703" i="1" s="1"/>
  <c r="O653" i="1"/>
  <c r="O760" i="1" s="1"/>
  <c r="M653" i="1"/>
  <c r="M701" i="1" s="1"/>
  <c r="M703" i="1" s="1"/>
  <c r="K653" i="1"/>
  <c r="K760" i="1" s="1"/>
  <c r="K783" i="1" s="1"/>
  <c r="M783" i="1" s="1"/>
  <c r="G653" i="1"/>
  <c r="C653" i="1"/>
  <c r="C647" i="1"/>
  <c r="I646" i="1"/>
  <c r="C645" i="1"/>
  <c r="U644" i="1"/>
  <c r="S644" i="1"/>
  <c r="Q644" i="1"/>
  <c r="O644" i="1"/>
  <c r="F644" i="1"/>
  <c r="F643" i="1"/>
  <c r="D641" i="1"/>
  <c r="F641" i="1" s="1"/>
  <c r="D637" i="1"/>
  <c r="F637" i="1" s="1"/>
  <c r="K636" i="1"/>
  <c r="M636" i="1" s="1"/>
  <c r="D634" i="1"/>
  <c r="F634" i="1" s="1"/>
  <c r="F562" i="1" s="1"/>
  <c r="D633" i="1"/>
  <c r="F633" i="1" s="1"/>
  <c r="D631" i="1"/>
  <c r="D642" i="1" s="1"/>
  <c r="F642" i="1" s="1"/>
  <c r="F570" i="1" s="1"/>
  <c r="F630" i="1"/>
  <c r="D630" i="1"/>
  <c r="S629" i="1"/>
  <c r="D629" i="1"/>
  <c r="D626" i="1"/>
  <c r="O624" i="1"/>
  <c r="F624" i="1"/>
  <c r="D624" i="1"/>
  <c r="K623" i="1"/>
  <c r="M623" i="1" s="1"/>
  <c r="D623" i="1"/>
  <c r="C622" i="1"/>
  <c r="S621" i="1"/>
  <c r="G621" i="1"/>
  <c r="D621" i="1"/>
  <c r="G620" i="1"/>
  <c r="F620" i="1"/>
  <c r="D620" i="1"/>
  <c r="K619" i="1"/>
  <c r="D619" i="1"/>
  <c r="F619" i="1" s="1"/>
  <c r="I612" i="1"/>
  <c r="M612" i="1" s="1"/>
  <c r="C611" i="1"/>
  <c r="C613" i="1" s="1"/>
  <c r="U610" i="1"/>
  <c r="S610" i="1"/>
  <c r="O610" i="1"/>
  <c r="Q610" i="1" s="1"/>
  <c r="M610" i="1"/>
  <c r="F610" i="1"/>
  <c r="O609" i="1"/>
  <c r="Q609" i="1" s="1"/>
  <c r="G609" i="1"/>
  <c r="I609" i="1" s="1"/>
  <c r="F609" i="1"/>
  <c r="F571" i="1" s="1"/>
  <c r="D608" i="1"/>
  <c r="F608" i="1" s="1"/>
  <c r="F607" i="1"/>
  <c r="F569" i="1" s="1"/>
  <c r="D604" i="1"/>
  <c r="F601" i="1"/>
  <c r="D601" i="1"/>
  <c r="S600" i="1"/>
  <c r="U600" i="1" s="1"/>
  <c r="D600" i="1"/>
  <c r="F600" i="1" s="1"/>
  <c r="F599" i="1"/>
  <c r="F561" i="1" s="1"/>
  <c r="D599" i="1"/>
  <c r="D597" i="1"/>
  <c r="F597" i="1" s="1"/>
  <c r="U596" i="1"/>
  <c r="S596" i="1"/>
  <c r="S607" i="1" s="1"/>
  <c r="U607" i="1" s="1"/>
  <c r="O596" i="1"/>
  <c r="D596" i="1"/>
  <c r="D607" i="1" s="1"/>
  <c r="D595" i="1"/>
  <c r="O592" i="1"/>
  <c r="K592" i="1"/>
  <c r="D592" i="1"/>
  <c r="D593" i="1" s="1"/>
  <c r="F593" i="1" s="1"/>
  <c r="O590" i="1"/>
  <c r="D590" i="1"/>
  <c r="D589" i="1"/>
  <c r="C588" i="1"/>
  <c r="O587" i="1"/>
  <c r="F587" i="1"/>
  <c r="D587" i="1"/>
  <c r="D586" i="1"/>
  <c r="F586" i="1" s="1"/>
  <c r="F585" i="1"/>
  <c r="D585" i="1"/>
  <c r="U577" i="1"/>
  <c r="U576" i="1"/>
  <c r="M576" i="1"/>
  <c r="M646" i="1" s="1"/>
  <c r="I576" i="1"/>
  <c r="Q576" i="1" s="1"/>
  <c r="F576" i="1"/>
  <c r="C576" i="1"/>
  <c r="Q575" i="1"/>
  <c r="Q577" i="1" s="1"/>
  <c r="C575" i="1"/>
  <c r="C577" i="1" s="1"/>
  <c r="U574" i="1"/>
  <c r="S574" i="1"/>
  <c r="Q574" i="1"/>
  <c r="O574" i="1"/>
  <c r="M574" i="1"/>
  <c r="K574" i="1"/>
  <c r="I574" i="1"/>
  <c r="G574" i="1"/>
  <c r="C574" i="1"/>
  <c r="U573" i="1"/>
  <c r="S573" i="1"/>
  <c r="Q573" i="1"/>
  <c r="O573" i="1"/>
  <c r="M573" i="1"/>
  <c r="K573" i="1"/>
  <c r="I573" i="1"/>
  <c r="G573" i="1"/>
  <c r="C573" i="1"/>
  <c r="U572" i="1"/>
  <c r="Q572" i="1"/>
  <c r="M572" i="1"/>
  <c r="K572" i="1"/>
  <c r="K610" i="1" s="1"/>
  <c r="G572" i="1"/>
  <c r="C572" i="1"/>
  <c r="U571" i="1"/>
  <c r="S571" i="1"/>
  <c r="Q571" i="1"/>
  <c r="O571" i="1"/>
  <c r="O643" i="1" s="1"/>
  <c r="Q643" i="1" s="1"/>
  <c r="M571" i="1"/>
  <c r="K571" i="1"/>
  <c r="G571" i="1"/>
  <c r="G643" i="1" s="1"/>
  <c r="I643" i="1" s="1"/>
  <c r="C571" i="1"/>
  <c r="U570" i="1"/>
  <c r="Q570" i="1"/>
  <c r="O570" i="1"/>
  <c r="M570" i="1"/>
  <c r="C570" i="1"/>
  <c r="U569" i="1"/>
  <c r="Q569" i="1"/>
  <c r="M569" i="1"/>
  <c r="C569" i="1"/>
  <c r="U568" i="1"/>
  <c r="Q568" i="1"/>
  <c r="M568" i="1"/>
  <c r="C568" i="1"/>
  <c r="U567" i="1"/>
  <c r="Q567" i="1"/>
  <c r="M567" i="1"/>
  <c r="C567" i="1"/>
  <c r="U566" i="1"/>
  <c r="Q566" i="1"/>
  <c r="M566" i="1"/>
  <c r="C566" i="1"/>
  <c r="U565" i="1"/>
  <c r="Q565" i="1"/>
  <c r="M565" i="1"/>
  <c r="C565" i="1"/>
  <c r="U564" i="1"/>
  <c r="Q564" i="1"/>
  <c r="M564" i="1"/>
  <c r="C564" i="1"/>
  <c r="U563" i="1"/>
  <c r="S563" i="1"/>
  <c r="Q563" i="1"/>
  <c r="M563" i="1"/>
  <c r="K563" i="1"/>
  <c r="C563" i="1"/>
  <c r="U562" i="1"/>
  <c r="Q562" i="1"/>
  <c r="O562" i="1"/>
  <c r="M562" i="1"/>
  <c r="G562" i="1"/>
  <c r="C562" i="1"/>
  <c r="U561" i="1"/>
  <c r="S561" i="1"/>
  <c r="Q561" i="1"/>
  <c r="M561" i="1"/>
  <c r="K561" i="1"/>
  <c r="C561" i="1"/>
  <c r="G560" i="1"/>
  <c r="U559" i="1"/>
  <c r="S559" i="1"/>
  <c r="Q559" i="1"/>
  <c r="O559" i="1"/>
  <c r="O631" i="1" s="1"/>
  <c r="M559" i="1"/>
  <c r="K559" i="1"/>
  <c r="G559" i="1"/>
  <c r="C559" i="1"/>
  <c r="U558" i="1"/>
  <c r="S558" i="1"/>
  <c r="S630" i="1" s="1"/>
  <c r="Q558" i="1"/>
  <c r="O558" i="1"/>
  <c r="O569" i="1" s="1"/>
  <c r="M558" i="1"/>
  <c r="K558" i="1"/>
  <c r="C558" i="1"/>
  <c r="U557" i="1"/>
  <c r="S557" i="1"/>
  <c r="S568" i="1" s="1"/>
  <c r="Q557" i="1"/>
  <c r="O557" i="1"/>
  <c r="O568" i="1" s="1"/>
  <c r="M557" i="1"/>
  <c r="K557" i="1"/>
  <c r="C557" i="1"/>
  <c r="U555" i="1"/>
  <c r="Q555" i="1"/>
  <c r="M555" i="1"/>
  <c r="C555" i="1"/>
  <c r="U554" i="1"/>
  <c r="S554" i="1"/>
  <c r="Q554" i="1"/>
  <c r="O554" i="1"/>
  <c r="O555" i="1" s="1"/>
  <c r="O567" i="1" s="1"/>
  <c r="M554" i="1"/>
  <c r="K554" i="1"/>
  <c r="K566" i="1" s="1"/>
  <c r="G554" i="1"/>
  <c r="G566" i="1" s="1"/>
  <c r="C554" i="1"/>
  <c r="U552" i="1"/>
  <c r="S552" i="1"/>
  <c r="Q552" i="1"/>
  <c r="O552" i="1"/>
  <c r="O565" i="1" s="1"/>
  <c r="M552" i="1"/>
  <c r="K552" i="1"/>
  <c r="K565" i="1" s="1"/>
  <c r="G552" i="1"/>
  <c r="C552" i="1"/>
  <c r="U551" i="1"/>
  <c r="S551" i="1"/>
  <c r="Q551" i="1"/>
  <c r="O551" i="1"/>
  <c r="M551" i="1"/>
  <c r="K551" i="1"/>
  <c r="G551" i="1"/>
  <c r="C551" i="1"/>
  <c r="C550" i="1"/>
  <c r="U549" i="1"/>
  <c r="S549" i="1"/>
  <c r="S587" i="1" s="1"/>
  <c r="U587" i="1" s="1"/>
  <c r="Q549" i="1"/>
  <c r="O549" i="1"/>
  <c r="M549" i="1"/>
  <c r="K549" i="1"/>
  <c r="K621" i="1" s="1"/>
  <c r="G549" i="1"/>
  <c r="C549" i="1"/>
  <c r="U548" i="1"/>
  <c r="S548" i="1"/>
  <c r="S586" i="1" s="1"/>
  <c r="U586" i="1" s="1"/>
  <c r="Q548" i="1"/>
  <c r="O548" i="1"/>
  <c r="O620" i="1" s="1"/>
  <c r="M548" i="1"/>
  <c r="K548" i="1"/>
  <c r="K586" i="1" s="1"/>
  <c r="G548" i="1"/>
  <c r="G586" i="1" s="1"/>
  <c r="I586" i="1" s="1"/>
  <c r="F548" i="1"/>
  <c r="C548" i="1"/>
  <c r="U547" i="1"/>
  <c r="U575" i="1" s="1"/>
  <c r="S547" i="1"/>
  <c r="S619" i="1" s="1"/>
  <c r="Q547" i="1"/>
  <c r="O547" i="1"/>
  <c r="M547" i="1"/>
  <c r="M575" i="1" s="1"/>
  <c r="M577" i="1" s="1"/>
  <c r="K547" i="1"/>
  <c r="K585" i="1" s="1"/>
  <c r="M585" i="1" s="1"/>
  <c r="M611" i="1" s="1"/>
  <c r="G547" i="1"/>
  <c r="G585" i="1" s="1"/>
  <c r="I585" i="1" s="1"/>
  <c r="C547" i="1"/>
  <c r="Q541" i="1"/>
  <c r="C541" i="1"/>
  <c r="C539" i="1"/>
  <c r="U538" i="1"/>
  <c r="S538" i="1"/>
  <c r="Q538" i="1"/>
  <c r="M538" i="1"/>
  <c r="F538" i="1"/>
  <c r="U537" i="1"/>
  <c r="Q537" i="1"/>
  <c r="M537" i="1"/>
  <c r="F537" i="1"/>
  <c r="U536" i="1"/>
  <c r="Q536" i="1"/>
  <c r="M536" i="1"/>
  <c r="F536" i="1"/>
  <c r="U535" i="1"/>
  <c r="Q535" i="1"/>
  <c r="M535" i="1"/>
  <c r="F535" i="1"/>
  <c r="U534" i="1"/>
  <c r="Q534" i="1"/>
  <c r="M534" i="1"/>
  <c r="I534" i="1"/>
  <c r="F534" i="1"/>
  <c r="U533" i="1"/>
  <c r="Q533" i="1"/>
  <c r="O533" i="1"/>
  <c r="M533" i="1"/>
  <c r="G533" i="1"/>
  <c r="F533" i="1"/>
  <c r="U532" i="1"/>
  <c r="Q532" i="1"/>
  <c r="O532" i="1"/>
  <c r="M532" i="1"/>
  <c r="F532" i="1"/>
  <c r="U531" i="1"/>
  <c r="S531" i="1"/>
  <c r="Q531" i="1"/>
  <c r="M531" i="1"/>
  <c r="F531" i="1"/>
  <c r="U530" i="1"/>
  <c r="S530" i="1"/>
  <c r="Q530" i="1"/>
  <c r="O530" i="1"/>
  <c r="M530" i="1"/>
  <c r="K530" i="1"/>
  <c r="F530" i="1"/>
  <c r="U529" i="1"/>
  <c r="Q529" i="1"/>
  <c r="M529" i="1"/>
  <c r="F529" i="1"/>
  <c r="U528" i="1"/>
  <c r="Q528" i="1"/>
  <c r="M528" i="1"/>
  <c r="G528" i="1"/>
  <c r="I528" i="1" s="1"/>
  <c r="F528" i="1"/>
  <c r="U527" i="1"/>
  <c r="Q527" i="1"/>
  <c r="M527" i="1"/>
  <c r="K527" i="1"/>
  <c r="F527" i="1"/>
  <c r="U526" i="1"/>
  <c r="Q526" i="1"/>
  <c r="O526" i="1"/>
  <c r="M526" i="1"/>
  <c r="K526" i="1"/>
  <c r="F526" i="1"/>
  <c r="U525" i="1"/>
  <c r="Q525" i="1"/>
  <c r="O525" i="1"/>
  <c r="M525" i="1"/>
  <c r="F525" i="1"/>
  <c r="U524" i="1"/>
  <c r="S524" i="1"/>
  <c r="Q524" i="1"/>
  <c r="O524" i="1"/>
  <c r="M524" i="1"/>
  <c r="F524" i="1"/>
  <c r="G523" i="1"/>
  <c r="U522" i="1"/>
  <c r="S522" i="1"/>
  <c r="S533" i="1" s="1"/>
  <c r="Q522" i="1"/>
  <c r="O522" i="1"/>
  <c r="M522" i="1"/>
  <c r="K522" i="1"/>
  <c r="K533" i="1" s="1"/>
  <c r="I522" i="1"/>
  <c r="F522" i="1"/>
  <c r="U521" i="1"/>
  <c r="S521" i="1"/>
  <c r="S532" i="1" s="1"/>
  <c r="Q521" i="1"/>
  <c r="O521" i="1"/>
  <c r="M521" i="1"/>
  <c r="K521" i="1"/>
  <c r="K532" i="1" s="1"/>
  <c r="G521" i="1"/>
  <c r="G532" i="1" s="1"/>
  <c r="I532" i="1" s="1"/>
  <c r="F521" i="1"/>
  <c r="U520" i="1"/>
  <c r="S520" i="1"/>
  <c r="Q520" i="1"/>
  <c r="O520" i="1"/>
  <c r="O538" i="1" s="1"/>
  <c r="M520" i="1"/>
  <c r="K520" i="1"/>
  <c r="F520" i="1"/>
  <c r="U519" i="1"/>
  <c r="S519" i="1"/>
  <c r="Q519" i="1"/>
  <c r="O519" i="1"/>
  <c r="M519" i="1"/>
  <c r="K519" i="1"/>
  <c r="F519" i="1"/>
  <c r="U517" i="1"/>
  <c r="S517" i="1"/>
  <c r="S529" i="1" s="1"/>
  <c r="Q517" i="1"/>
  <c r="O517" i="1"/>
  <c r="O529" i="1" s="1"/>
  <c r="M517" i="1"/>
  <c r="K517" i="1"/>
  <c r="K529" i="1" s="1"/>
  <c r="K537" i="1" s="1"/>
  <c r="F517" i="1"/>
  <c r="U515" i="1"/>
  <c r="S515" i="1"/>
  <c r="S528" i="1" s="1"/>
  <c r="Q515" i="1"/>
  <c r="O515" i="1"/>
  <c r="O528" i="1" s="1"/>
  <c r="M515" i="1"/>
  <c r="K515" i="1"/>
  <c r="K528" i="1" s="1"/>
  <c r="G515" i="1"/>
  <c r="I515" i="1" s="1"/>
  <c r="F515" i="1"/>
  <c r="U514" i="1"/>
  <c r="S514" i="1"/>
  <c r="S527" i="1" s="1"/>
  <c r="Q514" i="1"/>
  <c r="O514" i="1"/>
  <c r="O527" i="1" s="1"/>
  <c r="M514" i="1"/>
  <c r="K514" i="1"/>
  <c r="F514" i="1"/>
  <c r="C513" i="1"/>
  <c r="U512" i="1"/>
  <c r="S512" i="1"/>
  <c r="S526" i="1" s="1"/>
  <c r="Q512" i="1"/>
  <c r="O512" i="1"/>
  <c r="M512" i="1"/>
  <c r="K512" i="1"/>
  <c r="G512" i="1"/>
  <c r="F512" i="1"/>
  <c r="U511" i="1"/>
  <c r="S511" i="1"/>
  <c r="S525" i="1" s="1"/>
  <c r="Q511" i="1"/>
  <c r="O511" i="1"/>
  <c r="M511" i="1"/>
  <c r="K511" i="1"/>
  <c r="K525" i="1" s="1"/>
  <c r="I511" i="1"/>
  <c r="G511" i="1"/>
  <c r="G525" i="1" s="1"/>
  <c r="I525" i="1" s="1"/>
  <c r="F511" i="1"/>
  <c r="U510" i="1"/>
  <c r="U539" i="1" s="1"/>
  <c r="U541" i="1" s="1"/>
  <c r="S510" i="1"/>
  <c r="Q510" i="1"/>
  <c r="Q539" i="1" s="1"/>
  <c r="O510" i="1"/>
  <c r="M510" i="1"/>
  <c r="M539" i="1" s="1"/>
  <c r="M541" i="1" s="1"/>
  <c r="K510" i="1"/>
  <c r="K524" i="1" s="1"/>
  <c r="G510" i="1"/>
  <c r="F510" i="1"/>
  <c r="I501" i="1"/>
  <c r="F501" i="1"/>
  <c r="F500" i="1"/>
  <c r="F499" i="1"/>
  <c r="I498" i="1"/>
  <c r="F498" i="1"/>
  <c r="I497" i="1"/>
  <c r="F497" i="1"/>
  <c r="C492" i="1"/>
  <c r="I491" i="1"/>
  <c r="C490" i="1"/>
  <c r="S489" i="1"/>
  <c r="U489" i="1" s="1"/>
  <c r="O489" i="1"/>
  <c r="Q489" i="1" s="1"/>
  <c r="F489" i="1"/>
  <c r="K488" i="1"/>
  <c r="M488" i="1" s="1"/>
  <c r="F488" i="1"/>
  <c r="D484" i="1"/>
  <c r="F484" i="1" s="1"/>
  <c r="D480" i="1"/>
  <c r="F480" i="1" s="1"/>
  <c r="D479" i="1"/>
  <c r="D477" i="1"/>
  <c r="F475" i="1"/>
  <c r="D475" i="1"/>
  <c r="C472" i="1"/>
  <c r="K471" i="1"/>
  <c r="D469" i="1"/>
  <c r="F469" i="1" s="1"/>
  <c r="C463" i="1"/>
  <c r="I462" i="1"/>
  <c r="C461" i="1"/>
  <c r="S460" i="1"/>
  <c r="U460" i="1" s="1"/>
  <c r="U431" i="1" s="1"/>
  <c r="Q460" i="1"/>
  <c r="Q431" i="1" s="1"/>
  <c r="O460" i="1"/>
  <c r="F460" i="1"/>
  <c r="K459" i="1"/>
  <c r="M459" i="1" s="1"/>
  <c r="F459" i="1"/>
  <c r="F455" i="1"/>
  <c r="F426" i="1" s="1"/>
  <c r="D455" i="1"/>
  <c r="F453" i="1"/>
  <c r="F451" i="1"/>
  <c r="D451" i="1"/>
  <c r="D450" i="1"/>
  <c r="S449" i="1"/>
  <c r="U449" i="1" s="1"/>
  <c r="F449" i="1"/>
  <c r="D449" i="1"/>
  <c r="F448" i="1"/>
  <c r="D448" i="1"/>
  <c r="D457" i="1" s="1"/>
  <c r="F457" i="1" s="1"/>
  <c r="D447" i="1"/>
  <c r="O446" i="1"/>
  <c r="F446" i="1"/>
  <c r="F417" i="1" s="1"/>
  <c r="F181" i="1" s="1"/>
  <c r="D446" i="1"/>
  <c r="F445" i="1"/>
  <c r="D445" i="1"/>
  <c r="D474" i="1" s="1"/>
  <c r="F442" i="1"/>
  <c r="D442" i="1"/>
  <c r="D453" i="1" s="1"/>
  <c r="D441" i="1"/>
  <c r="F440" i="1"/>
  <c r="D440" i="1"/>
  <c r="I433" i="1"/>
  <c r="F433" i="1"/>
  <c r="C433" i="1"/>
  <c r="C432" i="1"/>
  <c r="C434" i="1" s="1"/>
  <c r="S431" i="1"/>
  <c r="O431" i="1"/>
  <c r="F431" i="1"/>
  <c r="K430" i="1"/>
  <c r="F430" i="1"/>
  <c r="D427" i="1"/>
  <c r="D425" i="1"/>
  <c r="D423" i="1"/>
  <c r="D421" i="1"/>
  <c r="D420" i="1"/>
  <c r="D429" i="1" s="1"/>
  <c r="C420" i="1"/>
  <c r="D419" i="1"/>
  <c r="D428" i="1" s="1"/>
  <c r="C419" i="1"/>
  <c r="D418" i="1"/>
  <c r="C418" i="1"/>
  <c r="C182" i="1" s="1"/>
  <c r="D417" i="1"/>
  <c r="D426" i="1" s="1"/>
  <c r="C417" i="1"/>
  <c r="D416" i="1"/>
  <c r="C416" i="1"/>
  <c r="C415" i="1"/>
  <c r="C414" i="1"/>
  <c r="D413" i="1"/>
  <c r="D424" i="1" s="1"/>
  <c r="C413" i="1"/>
  <c r="D412" i="1"/>
  <c r="C412" i="1"/>
  <c r="K411" i="1"/>
  <c r="K422" i="1" s="1"/>
  <c r="D411" i="1"/>
  <c r="D422" i="1" s="1"/>
  <c r="C411" i="1"/>
  <c r="I403" i="1"/>
  <c r="C402" i="1"/>
  <c r="C404" i="1" s="1"/>
  <c r="S401" i="1"/>
  <c r="U401" i="1" s="1"/>
  <c r="Q401" i="1"/>
  <c r="O401" i="1"/>
  <c r="F401" i="1"/>
  <c r="K400" i="1"/>
  <c r="M400" i="1" s="1"/>
  <c r="F400" i="1"/>
  <c r="D391" i="1"/>
  <c r="F390" i="1"/>
  <c r="D390" i="1"/>
  <c r="D389" i="1"/>
  <c r="F389" i="1" s="1"/>
  <c r="F388" i="1"/>
  <c r="D388" i="1"/>
  <c r="D387" i="1"/>
  <c r="F387" i="1" s="1"/>
  <c r="F329" i="1" s="1"/>
  <c r="O386" i="1"/>
  <c r="F386" i="1"/>
  <c r="D386" i="1"/>
  <c r="C384" i="1"/>
  <c r="F383" i="1"/>
  <c r="D383" i="1"/>
  <c r="D382" i="1"/>
  <c r="F382" i="1" s="1"/>
  <c r="F381" i="1"/>
  <c r="D381" i="1"/>
  <c r="C375" i="1"/>
  <c r="I374" i="1"/>
  <c r="C373" i="1"/>
  <c r="S372" i="1"/>
  <c r="U372" i="1" s="1"/>
  <c r="U343" i="1" s="1"/>
  <c r="Q372" i="1"/>
  <c r="Q343" i="1" s="1"/>
  <c r="O372" i="1"/>
  <c r="F372" i="1"/>
  <c r="M371" i="1"/>
  <c r="M342" i="1" s="1"/>
  <c r="K371" i="1"/>
  <c r="F371" i="1"/>
  <c r="D370" i="1"/>
  <c r="F370" i="1" s="1"/>
  <c r="D362" i="1"/>
  <c r="F361" i="1"/>
  <c r="D361" i="1"/>
  <c r="F360" i="1"/>
  <c r="D360" i="1"/>
  <c r="F359" i="1"/>
  <c r="D359" i="1"/>
  <c r="D358" i="1"/>
  <c r="F358" i="1" s="1"/>
  <c r="G357" i="1"/>
  <c r="F357" i="1"/>
  <c r="D357" i="1"/>
  <c r="C355" i="1"/>
  <c r="F354" i="1"/>
  <c r="D354" i="1"/>
  <c r="D353" i="1"/>
  <c r="F353" i="1" s="1"/>
  <c r="F352" i="1"/>
  <c r="D352" i="1"/>
  <c r="F345" i="1"/>
  <c r="I345" i="1" s="1"/>
  <c r="C345" i="1"/>
  <c r="C344" i="1"/>
  <c r="C346" i="1" s="1"/>
  <c r="S343" i="1"/>
  <c r="O343" i="1"/>
  <c r="F343" i="1"/>
  <c r="K342" i="1"/>
  <c r="F342" i="1"/>
  <c r="D339" i="1"/>
  <c r="F339" i="1" s="1"/>
  <c r="D333" i="1"/>
  <c r="K332" i="1"/>
  <c r="K341" i="1" s="1"/>
  <c r="D332" i="1"/>
  <c r="C332" i="1"/>
  <c r="D331" i="1"/>
  <c r="C331" i="1"/>
  <c r="D330" i="1"/>
  <c r="C330" i="1"/>
  <c r="F330" i="1" s="1"/>
  <c r="D329" i="1"/>
  <c r="C329" i="1"/>
  <c r="F328" i="1"/>
  <c r="D328" i="1"/>
  <c r="C328" i="1"/>
  <c r="C327" i="1"/>
  <c r="F325" i="1"/>
  <c r="D325" i="1"/>
  <c r="C325" i="1"/>
  <c r="D324" i="1"/>
  <c r="F324" i="1" s="1"/>
  <c r="C324" i="1"/>
  <c r="D323" i="1"/>
  <c r="F323" i="1" s="1"/>
  <c r="C323" i="1"/>
  <c r="C326" i="1" s="1"/>
  <c r="I316" i="1"/>
  <c r="C315" i="1"/>
  <c r="U314" i="1"/>
  <c r="S314" i="1"/>
  <c r="O314" i="1"/>
  <c r="Q314" i="1" s="1"/>
  <c r="F314" i="1"/>
  <c r="F229" i="1" s="1"/>
  <c r="F195" i="1" s="1"/>
  <c r="K313" i="1"/>
  <c r="M313" i="1" s="1"/>
  <c r="F313" i="1"/>
  <c r="D308" i="1"/>
  <c r="F308" i="1" s="1"/>
  <c r="D304" i="1"/>
  <c r="F303" i="1"/>
  <c r="D303" i="1"/>
  <c r="O302" i="1"/>
  <c r="D302" i="1"/>
  <c r="F302" i="1" s="1"/>
  <c r="S301" i="1"/>
  <c r="D301" i="1"/>
  <c r="F301" i="1" s="1"/>
  <c r="K300" i="1"/>
  <c r="D300" i="1"/>
  <c r="F300" i="1" s="1"/>
  <c r="F299" i="1"/>
  <c r="D299" i="1"/>
  <c r="C298" i="1"/>
  <c r="D297" i="1"/>
  <c r="F297" i="1" s="1"/>
  <c r="F296" i="1"/>
  <c r="D296" i="1"/>
  <c r="D295" i="1"/>
  <c r="F295" i="1" s="1"/>
  <c r="I288" i="1"/>
  <c r="C287" i="1"/>
  <c r="C289" i="1" s="1"/>
  <c r="U286" i="1"/>
  <c r="S286" i="1"/>
  <c r="O286" i="1"/>
  <c r="Q286" i="1" s="1"/>
  <c r="F286" i="1"/>
  <c r="K285" i="1"/>
  <c r="M285" i="1" s="1"/>
  <c r="F285" i="1"/>
  <c r="D284" i="1"/>
  <c r="F284" i="1" s="1"/>
  <c r="D280" i="1"/>
  <c r="F280" i="1" s="1"/>
  <c r="D279" i="1"/>
  <c r="F279" i="1" s="1"/>
  <c r="D276" i="1"/>
  <c r="G275" i="1"/>
  <c r="F275" i="1"/>
  <c r="F218" i="1" s="1"/>
  <c r="D275" i="1"/>
  <c r="D274" i="1"/>
  <c r="F274" i="1" s="1"/>
  <c r="F217" i="1" s="1"/>
  <c r="F273" i="1"/>
  <c r="D273" i="1"/>
  <c r="D272" i="1"/>
  <c r="F272" i="1" s="1"/>
  <c r="F215" i="1" s="1"/>
  <c r="F271" i="1"/>
  <c r="D271" i="1"/>
  <c r="C270" i="1"/>
  <c r="F269" i="1"/>
  <c r="D269" i="1"/>
  <c r="D268" i="1"/>
  <c r="F268" i="1" s="1"/>
  <c r="F211" i="1" s="1"/>
  <c r="F176" i="1" s="1"/>
  <c r="O267" i="1"/>
  <c r="Q267" i="1" s="1"/>
  <c r="Q287" i="1" s="1"/>
  <c r="D267" i="1"/>
  <c r="F267" i="1" s="1"/>
  <c r="I259" i="1"/>
  <c r="C258" i="1"/>
  <c r="C260" i="1" s="1"/>
  <c r="S257" i="1"/>
  <c r="U257" i="1" s="1"/>
  <c r="Q257" i="1"/>
  <c r="O257" i="1"/>
  <c r="F257" i="1"/>
  <c r="K256" i="1"/>
  <c r="M256" i="1" s="1"/>
  <c r="F256" i="1"/>
  <c r="F228" i="1" s="1"/>
  <c r="F194" i="1" s="1"/>
  <c r="M255" i="1"/>
  <c r="K255" i="1"/>
  <c r="O254" i="1"/>
  <c r="Q254" i="1" s="1"/>
  <c r="D253" i="1"/>
  <c r="F253" i="1" s="1"/>
  <c r="C251" i="1"/>
  <c r="D250" i="1"/>
  <c r="F250" i="1" s="1"/>
  <c r="D248" i="1"/>
  <c r="F248" i="1" s="1"/>
  <c r="D247" i="1"/>
  <c r="K246" i="1"/>
  <c r="M246" i="1" s="1"/>
  <c r="D246" i="1"/>
  <c r="F246" i="1" s="1"/>
  <c r="O245" i="1"/>
  <c r="Q245" i="1" s="1"/>
  <c r="F245" i="1"/>
  <c r="D245" i="1"/>
  <c r="S244" i="1"/>
  <c r="U244" i="1" s="1"/>
  <c r="D244" i="1"/>
  <c r="F244" i="1" s="1"/>
  <c r="F243" i="1"/>
  <c r="D243" i="1"/>
  <c r="Q242" i="1"/>
  <c r="O242" i="1"/>
  <c r="O251" i="1" s="1"/>
  <c r="Q251" i="1" s="1"/>
  <c r="D242" i="1"/>
  <c r="F242" i="1" s="1"/>
  <c r="F240" i="1"/>
  <c r="D240" i="1"/>
  <c r="D239" i="1"/>
  <c r="F239" i="1" s="1"/>
  <c r="F238" i="1"/>
  <c r="D238" i="1"/>
  <c r="F231" i="1"/>
  <c r="I231" i="1" s="1"/>
  <c r="C231" i="1"/>
  <c r="U229" i="1"/>
  <c r="S229" i="1"/>
  <c r="O229" i="1"/>
  <c r="C229" i="1"/>
  <c r="C195" i="1" s="1"/>
  <c r="C228" i="1"/>
  <c r="C194" i="1" s="1"/>
  <c r="G227" i="1"/>
  <c r="D227" i="1"/>
  <c r="C227" i="1"/>
  <c r="D226" i="1"/>
  <c r="C226" i="1"/>
  <c r="C192" i="1" s="1"/>
  <c r="C198" i="1" s="1"/>
  <c r="D225" i="1"/>
  <c r="C225" i="1"/>
  <c r="C191" i="1" s="1"/>
  <c r="C197" i="1" s="1"/>
  <c r="O224" i="1"/>
  <c r="C224" i="1"/>
  <c r="D223" i="1"/>
  <c r="C223" i="1"/>
  <c r="D222" i="1"/>
  <c r="C222" i="1"/>
  <c r="D221" i="1"/>
  <c r="C221" i="1"/>
  <c r="C220" i="1"/>
  <c r="D219" i="1"/>
  <c r="G218" i="1"/>
  <c r="D218" i="1"/>
  <c r="C218" i="1"/>
  <c r="O217" i="1"/>
  <c r="O226" i="1" s="1"/>
  <c r="D217" i="1"/>
  <c r="C217" i="1"/>
  <c r="S216" i="1"/>
  <c r="S225" i="1" s="1"/>
  <c r="K216" i="1"/>
  <c r="K225" i="1" s="1"/>
  <c r="F216" i="1"/>
  <c r="D216" i="1"/>
  <c r="C216" i="1"/>
  <c r="O215" i="1"/>
  <c r="D215" i="1"/>
  <c r="D252" i="1" s="1"/>
  <c r="F252" i="1" s="1"/>
  <c r="C215" i="1"/>
  <c r="O214" i="1"/>
  <c r="O223" i="1" s="1"/>
  <c r="F214" i="1"/>
  <c r="D214" i="1"/>
  <c r="C214" i="1"/>
  <c r="C213" i="1"/>
  <c r="O212" i="1"/>
  <c r="O222" i="1" s="1"/>
  <c r="G212" i="1"/>
  <c r="G222" i="1" s="1"/>
  <c r="D212" i="1"/>
  <c r="D336" i="1" s="1"/>
  <c r="F336" i="1" s="1"/>
  <c r="C212" i="1"/>
  <c r="D211" i="1"/>
  <c r="D393" i="1" s="1"/>
  <c r="F393" i="1" s="1"/>
  <c r="C211" i="1"/>
  <c r="S210" i="1"/>
  <c r="S220" i="1" s="1"/>
  <c r="D210" i="1"/>
  <c r="C210" i="1"/>
  <c r="U200" i="1"/>
  <c r="U433" i="1" s="1"/>
  <c r="I200" i="1"/>
  <c r="M200" i="1" s="1"/>
  <c r="F200" i="1"/>
  <c r="C200" i="1"/>
  <c r="U198" i="1"/>
  <c r="S198" i="1"/>
  <c r="Q198" i="1"/>
  <c r="O198" i="1"/>
  <c r="M198" i="1"/>
  <c r="K198" i="1"/>
  <c r="I198" i="1"/>
  <c r="G198" i="1"/>
  <c r="U197" i="1"/>
  <c r="S197" i="1"/>
  <c r="Q197" i="1"/>
  <c r="O197" i="1"/>
  <c r="M197" i="1"/>
  <c r="K197" i="1"/>
  <c r="I197" i="1"/>
  <c r="G197" i="1"/>
  <c r="U196" i="1"/>
  <c r="S196" i="1"/>
  <c r="Q196" i="1"/>
  <c r="O196" i="1"/>
  <c r="M196" i="1"/>
  <c r="K196" i="1"/>
  <c r="I196" i="1"/>
  <c r="G196" i="1"/>
  <c r="U195" i="1"/>
  <c r="Q195" i="1"/>
  <c r="M195" i="1"/>
  <c r="K195" i="1"/>
  <c r="K257" i="1" s="1"/>
  <c r="M257" i="1" s="1"/>
  <c r="G195" i="1"/>
  <c r="G286" i="1" s="1"/>
  <c r="I286" i="1" s="1"/>
  <c r="U194" i="1"/>
  <c r="Q194" i="1"/>
  <c r="M194" i="1"/>
  <c r="G194" i="1"/>
  <c r="U193" i="1"/>
  <c r="S193" i="1"/>
  <c r="Q193" i="1"/>
  <c r="O193" i="1"/>
  <c r="M193" i="1"/>
  <c r="K193" i="1"/>
  <c r="G193" i="1"/>
  <c r="C193" i="1"/>
  <c r="U192" i="1"/>
  <c r="Q192" i="1"/>
  <c r="O192" i="1"/>
  <c r="M192" i="1"/>
  <c r="K192" i="1"/>
  <c r="U191" i="1"/>
  <c r="S191" i="1"/>
  <c r="Q191" i="1"/>
  <c r="M191" i="1"/>
  <c r="K191" i="1"/>
  <c r="U190" i="1"/>
  <c r="Q190" i="1"/>
  <c r="O190" i="1"/>
  <c r="M190" i="1"/>
  <c r="C190" i="1"/>
  <c r="C196" i="1" s="1"/>
  <c r="U189" i="1"/>
  <c r="Q189" i="1"/>
  <c r="O189" i="1"/>
  <c r="M189" i="1"/>
  <c r="C189" i="1"/>
  <c r="U188" i="1"/>
  <c r="Q188" i="1"/>
  <c r="M188" i="1"/>
  <c r="C188" i="1"/>
  <c r="U187" i="1"/>
  <c r="S187" i="1"/>
  <c r="Q187" i="1"/>
  <c r="M187" i="1"/>
  <c r="K187" i="1"/>
  <c r="C187" i="1"/>
  <c r="U186" i="1"/>
  <c r="Q186" i="1"/>
  <c r="M186" i="1"/>
  <c r="G186" i="1"/>
  <c r="C186" i="1"/>
  <c r="G185" i="1"/>
  <c r="U184" i="1"/>
  <c r="S184" i="1"/>
  <c r="S420" i="1" s="1"/>
  <c r="S429" i="1" s="1"/>
  <c r="Q184" i="1"/>
  <c r="O184" i="1"/>
  <c r="O275" i="1" s="1"/>
  <c r="K184" i="1"/>
  <c r="G184" i="1"/>
  <c r="U183" i="1"/>
  <c r="S183" i="1"/>
  <c r="S302" i="1" s="1"/>
  <c r="Q183" i="1"/>
  <c r="O183" i="1"/>
  <c r="M183" i="1"/>
  <c r="K183" i="1"/>
  <c r="K389" i="1" s="1"/>
  <c r="C183" i="1"/>
  <c r="U182" i="1"/>
  <c r="S182" i="1"/>
  <c r="Q182" i="1"/>
  <c r="O182" i="1"/>
  <c r="M182" i="1"/>
  <c r="K182" i="1"/>
  <c r="K447" i="1" s="1"/>
  <c r="U181" i="1"/>
  <c r="S181" i="1"/>
  <c r="Q181" i="1"/>
  <c r="O181" i="1"/>
  <c r="O243" i="1" s="1"/>
  <c r="M181" i="1"/>
  <c r="K181" i="1"/>
  <c r="K243" i="1" s="1"/>
  <c r="C181" i="1"/>
  <c r="U180" i="1"/>
  <c r="S180" i="1"/>
  <c r="S189" i="1" s="1"/>
  <c r="Q180" i="1"/>
  <c r="O180" i="1"/>
  <c r="O271" i="1" s="1"/>
  <c r="M180" i="1"/>
  <c r="K180" i="1"/>
  <c r="K416" i="1" s="1"/>
  <c r="K425" i="1" s="1"/>
  <c r="G180" i="1"/>
  <c r="C180" i="1"/>
  <c r="C179" i="1"/>
  <c r="S177" i="1"/>
  <c r="S240" i="1" s="1"/>
  <c r="O177" i="1"/>
  <c r="M177" i="1"/>
  <c r="K177" i="1"/>
  <c r="K269" i="1" s="1"/>
  <c r="G177" i="1"/>
  <c r="G269" i="1" s="1"/>
  <c r="C177" i="1"/>
  <c r="S176" i="1"/>
  <c r="Q176" i="1"/>
  <c r="O176" i="1"/>
  <c r="O268" i="1" s="1"/>
  <c r="M176" i="1"/>
  <c r="K176" i="1"/>
  <c r="K211" i="1" s="1"/>
  <c r="K221" i="1" s="1"/>
  <c r="G176" i="1"/>
  <c r="G239" i="1" s="1"/>
  <c r="C176" i="1"/>
  <c r="U175" i="1"/>
  <c r="S175" i="1"/>
  <c r="S186" i="1" s="1"/>
  <c r="Q175" i="1"/>
  <c r="O175" i="1"/>
  <c r="O186" i="1" s="1"/>
  <c r="M175" i="1"/>
  <c r="K175" i="1"/>
  <c r="K186" i="1" s="1"/>
  <c r="G175" i="1"/>
  <c r="C175" i="1"/>
  <c r="C178" i="1" s="1"/>
  <c r="U173" i="1"/>
  <c r="S173" i="1"/>
  <c r="O173" i="1"/>
  <c r="M173" i="1"/>
  <c r="K173" i="1"/>
  <c r="G173" i="1"/>
  <c r="C173" i="1"/>
  <c r="S172" i="1"/>
  <c r="S441" i="1" s="1"/>
  <c r="O172" i="1"/>
  <c r="M172" i="1"/>
  <c r="K172" i="1"/>
  <c r="G172" i="1"/>
  <c r="C172" i="1"/>
  <c r="S171" i="1"/>
  <c r="Q171" i="1"/>
  <c r="Q199" i="1" s="1"/>
  <c r="O171" i="1"/>
  <c r="M171" i="1"/>
  <c r="M199" i="1" s="1"/>
  <c r="M201" i="1" s="1"/>
  <c r="K171" i="1"/>
  <c r="G171" i="1"/>
  <c r="G440" i="1" s="1"/>
  <c r="C171" i="1"/>
  <c r="C164" i="1"/>
  <c r="I163" i="1"/>
  <c r="C162" i="1"/>
  <c r="Q161" i="1"/>
  <c r="O161" i="1"/>
  <c r="K161" i="1"/>
  <c r="M161" i="1" s="1"/>
  <c r="F161" i="1"/>
  <c r="D161" i="1"/>
  <c r="Q160" i="1"/>
  <c r="M160" i="1"/>
  <c r="F160" i="1"/>
  <c r="D160" i="1"/>
  <c r="Q159" i="1"/>
  <c r="M159" i="1"/>
  <c r="F159" i="1"/>
  <c r="D159" i="1"/>
  <c r="O158" i="1"/>
  <c r="Q158" i="1" s="1"/>
  <c r="F158" i="1"/>
  <c r="D158" i="1"/>
  <c r="S157" i="1"/>
  <c r="U157" i="1" s="1"/>
  <c r="D157" i="1"/>
  <c r="F157" i="1" s="1"/>
  <c r="S156" i="1"/>
  <c r="U156" i="1" s="1"/>
  <c r="U162" i="1" s="1"/>
  <c r="Q156" i="1"/>
  <c r="O156" i="1"/>
  <c r="D156" i="1"/>
  <c r="F156" i="1" s="1"/>
  <c r="C151" i="1"/>
  <c r="I150" i="1"/>
  <c r="C149" i="1"/>
  <c r="Q148" i="1"/>
  <c r="O148" i="1"/>
  <c r="K148" i="1"/>
  <c r="M148" i="1" s="1"/>
  <c r="F148" i="1"/>
  <c r="D148" i="1"/>
  <c r="Q147" i="1"/>
  <c r="M147" i="1"/>
  <c r="F147" i="1"/>
  <c r="F69" i="1" s="1"/>
  <c r="D147" i="1"/>
  <c r="Q146" i="1"/>
  <c r="M146" i="1"/>
  <c r="F146" i="1"/>
  <c r="F68" i="1" s="1"/>
  <c r="D146" i="1"/>
  <c r="O145" i="1"/>
  <c r="Q145" i="1" s="1"/>
  <c r="F145" i="1"/>
  <c r="D145" i="1"/>
  <c r="S144" i="1"/>
  <c r="U144" i="1" s="1"/>
  <c r="D144" i="1"/>
  <c r="F144" i="1" s="1"/>
  <c r="S143" i="1"/>
  <c r="U143" i="1" s="1"/>
  <c r="U149" i="1" s="1"/>
  <c r="Q143" i="1"/>
  <c r="O143" i="1"/>
  <c r="D143" i="1"/>
  <c r="F143" i="1" s="1"/>
  <c r="F128" i="1"/>
  <c r="F127" i="1"/>
  <c r="I126" i="1"/>
  <c r="F126" i="1"/>
  <c r="F129" i="1" s="1"/>
  <c r="F131" i="1" s="1"/>
  <c r="G125" i="1"/>
  <c r="I125" i="1" s="1"/>
  <c r="F125" i="1"/>
  <c r="I118" i="1"/>
  <c r="Q117" i="1"/>
  <c r="M117" i="1"/>
  <c r="C117" i="1"/>
  <c r="C119" i="1" s="1"/>
  <c r="U116" i="1"/>
  <c r="Q116" i="1"/>
  <c r="O116" i="1"/>
  <c r="M116" i="1"/>
  <c r="K116" i="1"/>
  <c r="D116" i="1"/>
  <c r="U115" i="1"/>
  <c r="Q115" i="1"/>
  <c r="M115" i="1"/>
  <c r="G115" i="1"/>
  <c r="I115" i="1" s="1"/>
  <c r="D115" i="1"/>
  <c r="U114" i="1"/>
  <c r="Q114" i="1"/>
  <c r="M114" i="1"/>
  <c r="D114" i="1"/>
  <c r="G114" i="1" s="1"/>
  <c r="U113" i="1"/>
  <c r="Q113" i="1"/>
  <c r="O113" i="1"/>
  <c r="M113" i="1"/>
  <c r="K113" i="1"/>
  <c r="D113" i="1"/>
  <c r="F113" i="1" s="1"/>
  <c r="U112" i="1"/>
  <c r="S112" i="1"/>
  <c r="Q112" i="1"/>
  <c r="O112" i="1"/>
  <c r="M112" i="1"/>
  <c r="F112" i="1"/>
  <c r="D112" i="1"/>
  <c r="U111" i="1"/>
  <c r="U117" i="1" s="1"/>
  <c r="S111" i="1"/>
  <c r="Q111" i="1"/>
  <c r="O111" i="1"/>
  <c r="M111" i="1"/>
  <c r="I111" i="1"/>
  <c r="G111" i="1"/>
  <c r="K111" i="1" s="1"/>
  <c r="F111" i="1"/>
  <c r="F117" i="1" s="1"/>
  <c r="F119" i="1" s="1"/>
  <c r="D111" i="1"/>
  <c r="C106" i="1"/>
  <c r="I105" i="1"/>
  <c r="M104" i="1"/>
  <c r="C104" i="1"/>
  <c r="U103" i="1"/>
  <c r="S103" i="1"/>
  <c r="Q103" i="1"/>
  <c r="M103" i="1"/>
  <c r="D103" i="1"/>
  <c r="U102" i="1"/>
  <c r="Q102" i="1"/>
  <c r="O102" i="1"/>
  <c r="M102" i="1"/>
  <c r="D102" i="1"/>
  <c r="U101" i="1"/>
  <c r="Q101" i="1"/>
  <c r="O101" i="1"/>
  <c r="M101" i="1"/>
  <c r="G101" i="1"/>
  <c r="D101" i="1"/>
  <c r="U100" i="1"/>
  <c r="S100" i="1"/>
  <c r="Q100" i="1"/>
  <c r="O100" i="1"/>
  <c r="M100" i="1"/>
  <c r="K100" i="1"/>
  <c r="D100" i="1"/>
  <c r="F100" i="1" s="1"/>
  <c r="U99" i="1"/>
  <c r="S99" i="1"/>
  <c r="Q99" i="1"/>
  <c r="O99" i="1"/>
  <c r="M99" i="1"/>
  <c r="K99" i="1"/>
  <c r="F99" i="1"/>
  <c r="F104" i="1" s="1"/>
  <c r="F106" i="1" s="1"/>
  <c r="D99" i="1"/>
  <c r="U98" i="1"/>
  <c r="U104" i="1" s="1"/>
  <c r="S98" i="1"/>
  <c r="Q98" i="1"/>
  <c r="Q104" i="1" s="1"/>
  <c r="O98" i="1"/>
  <c r="M98" i="1"/>
  <c r="K98" i="1"/>
  <c r="F98" i="1"/>
  <c r="D98" i="1"/>
  <c r="C92" i="1"/>
  <c r="I91" i="1"/>
  <c r="U90" i="1"/>
  <c r="Q90" i="1"/>
  <c r="C90" i="1"/>
  <c r="U89" i="1"/>
  <c r="Q89" i="1"/>
  <c r="O89" i="1"/>
  <c r="M89" i="1"/>
  <c r="K89" i="1"/>
  <c r="D89" i="1"/>
  <c r="U88" i="1"/>
  <c r="Q88" i="1"/>
  <c r="O88" i="1"/>
  <c r="O103" i="1" s="1"/>
  <c r="M88" i="1"/>
  <c r="G88" i="1"/>
  <c r="I88" i="1" s="1"/>
  <c r="D88" i="1"/>
  <c r="U87" i="1"/>
  <c r="Q87" i="1"/>
  <c r="O87" i="1"/>
  <c r="M87" i="1"/>
  <c r="I87" i="1"/>
  <c r="D87" i="1"/>
  <c r="G87" i="1" s="1"/>
  <c r="G89" i="1" s="1"/>
  <c r="I89" i="1" s="1"/>
  <c r="U86" i="1"/>
  <c r="Q86" i="1"/>
  <c r="O86" i="1"/>
  <c r="M86" i="1"/>
  <c r="K86" i="1"/>
  <c r="F86" i="1"/>
  <c r="F67" i="1" s="1"/>
  <c r="D86" i="1"/>
  <c r="U85" i="1"/>
  <c r="S85" i="1"/>
  <c r="S102" i="1" s="1"/>
  <c r="Q85" i="1"/>
  <c r="O85" i="1"/>
  <c r="M85" i="1"/>
  <c r="F85" i="1"/>
  <c r="D85" i="1"/>
  <c r="U84" i="1"/>
  <c r="S84" i="1"/>
  <c r="S101" i="1" s="1"/>
  <c r="Q84" i="1"/>
  <c r="O84" i="1"/>
  <c r="M84" i="1"/>
  <c r="M90" i="1" s="1"/>
  <c r="K84" i="1"/>
  <c r="K101" i="1" s="1"/>
  <c r="D84" i="1"/>
  <c r="I76" i="1"/>
  <c r="U76" i="1" s="1"/>
  <c r="F76" i="1"/>
  <c r="C76" i="1"/>
  <c r="C75" i="1"/>
  <c r="C77" i="1" s="1"/>
  <c r="O74" i="1"/>
  <c r="K74" i="1"/>
  <c r="D74" i="1"/>
  <c r="O73" i="1"/>
  <c r="D73" i="1"/>
  <c r="S72" i="1"/>
  <c r="K72" i="1"/>
  <c r="C72" i="1"/>
  <c r="U72" i="1" s="1"/>
  <c r="U71" i="1"/>
  <c r="S71" i="1"/>
  <c r="K71" i="1"/>
  <c r="M71" i="1" s="1"/>
  <c r="S70" i="1"/>
  <c r="U70" i="1" s="1"/>
  <c r="Q70" i="1"/>
  <c r="M70" i="1"/>
  <c r="F70" i="1"/>
  <c r="C70" i="1"/>
  <c r="S69" i="1"/>
  <c r="Q69" i="1"/>
  <c r="M69" i="1"/>
  <c r="K69" i="1"/>
  <c r="K88" i="1" s="1"/>
  <c r="G69" i="1"/>
  <c r="C69" i="1"/>
  <c r="S68" i="1"/>
  <c r="Q68" i="1"/>
  <c r="K68" i="1"/>
  <c r="K87" i="1" s="1"/>
  <c r="G68" i="1"/>
  <c r="G70" i="1" s="1"/>
  <c r="C68" i="1"/>
  <c r="M68" i="1" s="1"/>
  <c r="S67" i="1"/>
  <c r="S86" i="1" s="1"/>
  <c r="S145" i="1" s="1"/>
  <c r="U145" i="1" s="1"/>
  <c r="O67" i="1"/>
  <c r="M67" i="1"/>
  <c r="K67" i="1"/>
  <c r="K158" i="1" s="1"/>
  <c r="M158" i="1" s="1"/>
  <c r="C67" i="1"/>
  <c r="Q67" i="1" s="1"/>
  <c r="S66" i="1"/>
  <c r="S73" i="1" s="1"/>
  <c r="Q66" i="1"/>
  <c r="O66" i="1"/>
  <c r="O157" i="1" s="1"/>
  <c r="Q157" i="1" s="1"/>
  <c r="K66" i="1"/>
  <c r="K112" i="1" s="1"/>
  <c r="C66" i="1"/>
  <c r="C71" i="1" s="1"/>
  <c r="Q71" i="1" s="1"/>
  <c r="U65" i="1"/>
  <c r="K65" i="1"/>
  <c r="G65" i="1"/>
  <c r="C65" i="1"/>
  <c r="Q65" i="1" s="1"/>
  <c r="Q75" i="1" s="1"/>
  <c r="C60" i="1"/>
  <c r="I59" i="1"/>
  <c r="S56" i="1"/>
  <c r="U56" i="1" s="1"/>
  <c r="O56" i="1"/>
  <c r="Q56" i="1" s="1"/>
  <c r="K56" i="1"/>
  <c r="M56" i="1" s="1"/>
  <c r="D56" i="1"/>
  <c r="F56" i="1" s="1"/>
  <c r="Q55" i="1"/>
  <c r="O55" i="1"/>
  <c r="D55" i="1"/>
  <c r="F55" i="1" s="1"/>
  <c r="S54" i="1"/>
  <c r="U54" i="1" s="1"/>
  <c r="U58" i="1" s="1"/>
  <c r="Q54" i="1"/>
  <c r="Q58" i="1" s="1"/>
  <c r="K54" i="1"/>
  <c r="M54" i="1" s="1"/>
  <c r="M58" i="1" s="1"/>
  <c r="D54" i="1"/>
  <c r="F54" i="1" s="1"/>
  <c r="F58" i="1" s="1"/>
  <c r="F60" i="1" s="1"/>
  <c r="C48" i="1"/>
  <c r="I47" i="1"/>
  <c r="S44" i="1"/>
  <c r="U44" i="1" s="1"/>
  <c r="M44" i="1"/>
  <c r="F44" i="1"/>
  <c r="F17" i="1" s="1"/>
  <c r="D44" i="1"/>
  <c r="F43" i="1"/>
  <c r="D43" i="1"/>
  <c r="M42" i="1"/>
  <c r="M46" i="1" s="1"/>
  <c r="K42" i="1"/>
  <c r="F42" i="1"/>
  <c r="F46" i="1" s="1"/>
  <c r="F48" i="1" s="1"/>
  <c r="D42" i="1"/>
  <c r="C36" i="1"/>
  <c r="I35" i="1"/>
  <c r="F34" i="1"/>
  <c r="F36" i="1" s="1"/>
  <c r="O32" i="1"/>
  <c r="Q32" i="1" s="1"/>
  <c r="M32" i="1"/>
  <c r="K32" i="1"/>
  <c r="D32" i="1"/>
  <c r="F32" i="1" s="1"/>
  <c r="S31" i="1"/>
  <c r="U31" i="1" s="1"/>
  <c r="Q31" i="1"/>
  <c r="O31" i="1"/>
  <c r="F31" i="1"/>
  <c r="D31" i="1"/>
  <c r="O30" i="1"/>
  <c r="Q30" i="1" s="1"/>
  <c r="Q34" i="1" s="1"/>
  <c r="K30" i="1"/>
  <c r="M30" i="1" s="1"/>
  <c r="M34" i="1" s="1"/>
  <c r="F30" i="1"/>
  <c r="D30" i="1"/>
  <c r="C21" i="1"/>
  <c r="F20" i="1"/>
  <c r="I20" i="1" s="1"/>
  <c r="M20" i="1" s="1"/>
  <c r="C20" i="1"/>
  <c r="U19" i="1"/>
  <c r="C19" i="1"/>
  <c r="C18" i="1"/>
  <c r="U17" i="1"/>
  <c r="S17" i="1"/>
  <c r="S32" i="1" s="1"/>
  <c r="U32" i="1" s="1"/>
  <c r="Q17" i="1"/>
  <c r="O17" i="1"/>
  <c r="O44" i="1" s="1"/>
  <c r="Q44" i="1" s="1"/>
  <c r="M17" i="1"/>
  <c r="K17" i="1"/>
  <c r="K44" i="1" s="1"/>
  <c r="C17" i="1"/>
  <c r="X17" i="1" s="1"/>
  <c r="U16" i="1"/>
  <c r="S16" i="1"/>
  <c r="Q16" i="1"/>
  <c r="O16" i="1"/>
  <c r="O43" i="1" s="1"/>
  <c r="Q43" i="1" s="1"/>
  <c r="M16" i="1"/>
  <c r="K16" i="1"/>
  <c r="K55" i="1" s="1"/>
  <c r="M55" i="1" s="1"/>
  <c r="C16" i="1"/>
  <c r="X16" i="1" s="1"/>
  <c r="U15" i="1"/>
  <c r="S15" i="1"/>
  <c r="Q15" i="1"/>
  <c r="Q19" i="1" s="1"/>
  <c r="O15" i="1"/>
  <c r="O54" i="1" s="1"/>
  <c r="M15" i="1"/>
  <c r="M19" i="1" s="1"/>
  <c r="K15" i="1"/>
  <c r="C15" i="1"/>
  <c r="X15" i="1" s="1"/>
  <c r="M35" i="1" l="1"/>
  <c r="M36" i="1" s="1"/>
  <c r="M47" i="1"/>
  <c r="M59" i="1"/>
  <c r="M60" i="1" s="1"/>
  <c r="U151" i="1"/>
  <c r="U164" i="1"/>
  <c r="Q21" i="1"/>
  <c r="S115" i="1"/>
  <c r="S160" i="1"/>
  <c r="U160" i="1" s="1"/>
  <c r="S147" i="1"/>
  <c r="U147" i="1" s="1"/>
  <c r="S88" i="1"/>
  <c r="U69" i="1"/>
  <c r="G103" i="1"/>
  <c r="I103" i="1" s="1"/>
  <c r="I101" i="1"/>
  <c r="O278" i="1"/>
  <c r="Q278" i="1" s="1"/>
  <c r="Q268" i="1"/>
  <c r="Q162" i="1"/>
  <c r="S159" i="1"/>
  <c r="S146" i="1"/>
  <c r="K103" i="1"/>
  <c r="K145" i="1"/>
  <c r="M145" i="1" s="1"/>
  <c r="Q149" i="1"/>
  <c r="S250" i="1"/>
  <c r="U250" i="1" s="1"/>
  <c r="U240" i="1"/>
  <c r="K156" i="1"/>
  <c r="M156" i="1" s="1"/>
  <c r="M162" i="1" s="1"/>
  <c r="K143" i="1"/>
  <c r="M143" i="1" s="1"/>
  <c r="M149" i="1" s="1"/>
  <c r="G102" i="1"/>
  <c r="I102" i="1" s="1"/>
  <c r="G160" i="1"/>
  <c r="I160" i="1" s="1"/>
  <c r="G147" i="1"/>
  <c r="I147" i="1" s="1"/>
  <c r="S74" i="1"/>
  <c r="S87" i="1"/>
  <c r="S89" i="1" s="1"/>
  <c r="U150" i="1"/>
  <c r="U163" i="1"/>
  <c r="Q201" i="1"/>
  <c r="S452" i="1"/>
  <c r="U452" i="1" s="1"/>
  <c r="U441" i="1"/>
  <c r="F210" i="1"/>
  <c r="F175" i="1" s="1"/>
  <c r="O284" i="1"/>
  <c r="Q284" i="1" s="1"/>
  <c r="Q275" i="1"/>
  <c r="Q72" i="1"/>
  <c r="K43" i="1"/>
  <c r="M43" i="1" s="1"/>
  <c r="Q92" i="1"/>
  <c r="Q105" i="1"/>
  <c r="Q106" i="1" s="1"/>
  <c r="S114" i="1"/>
  <c r="S116" i="1" s="1"/>
  <c r="Q119" i="1"/>
  <c r="I269" i="1"/>
  <c r="G279" i="1"/>
  <c r="I279" i="1" s="1"/>
  <c r="K252" i="1"/>
  <c r="M252" i="1" s="1"/>
  <c r="M243" i="1"/>
  <c r="S194" i="1"/>
  <c r="U20" i="1"/>
  <c r="U21" i="1" s="1"/>
  <c r="Q20" i="1"/>
  <c r="G451" i="1"/>
  <c r="I451" i="1" s="1"/>
  <c r="I440" i="1"/>
  <c r="O280" i="1"/>
  <c r="Q280" i="1" s="1"/>
  <c r="Q271" i="1"/>
  <c r="U91" i="1"/>
  <c r="U92" i="1" s="1"/>
  <c r="U118" i="1"/>
  <c r="U119" i="1" s="1"/>
  <c r="Q76" i="1"/>
  <c r="Q77" i="1" s="1"/>
  <c r="M76" i="1"/>
  <c r="M91" i="1" s="1"/>
  <c r="M92" i="1" s="1"/>
  <c r="S158" i="1"/>
  <c r="U158" i="1" s="1"/>
  <c r="S113" i="1"/>
  <c r="M72" i="1"/>
  <c r="I114" i="1"/>
  <c r="G116" i="1"/>
  <c r="I116" i="1" s="1"/>
  <c r="K398" i="1"/>
  <c r="M398" i="1" s="1"/>
  <c r="M389" i="1"/>
  <c r="F19" i="1"/>
  <c r="F21" i="1" s="1"/>
  <c r="S43" i="1"/>
  <c r="U43" i="1" s="1"/>
  <c r="S55" i="1"/>
  <c r="U55" i="1" s="1"/>
  <c r="F16" i="1"/>
  <c r="G84" i="1"/>
  <c r="I84" i="1" s="1"/>
  <c r="F84" i="1"/>
  <c r="U106" i="1"/>
  <c r="U105" i="1"/>
  <c r="Q118" i="1"/>
  <c r="G249" i="1"/>
  <c r="I249" i="1" s="1"/>
  <c r="I239" i="1"/>
  <c r="S311" i="1"/>
  <c r="U311" i="1" s="1"/>
  <c r="U302" i="1"/>
  <c r="F227" i="1"/>
  <c r="K157" i="1"/>
  <c r="M157" i="1" s="1"/>
  <c r="K144" i="1"/>
  <c r="M144" i="1" s="1"/>
  <c r="K85" i="1"/>
  <c r="K102" i="1" s="1"/>
  <c r="M66" i="1"/>
  <c r="G156" i="1"/>
  <c r="I156" i="1" s="1"/>
  <c r="G143" i="1"/>
  <c r="I143" i="1" s="1"/>
  <c r="U68" i="1"/>
  <c r="M21" i="1"/>
  <c r="U67" i="1"/>
  <c r="S30" i="1"/>
  <c r="U30" i="1" s="1"/>
  <c r="U34" i="1" s="1"/>
  <c r="S42" i="1"/>
  <c r="U42" i="1" s="1"/>
  <c r="U46" i="1" s="1"/>
  <c r="M48" i="1"/>
  <c r="F15" i="1"/>
  <c r="K31" i="1"/>
  <c r="M31" i="1" s="1"/>
  <c r="O42" i="1"/>
  <c r="Q42" i="1" s="1"/>
  <c r="Q46" i="1" s="1"/>
  <c r="K73" i="1"/>
  <c r="F66" i="1"/>
  <c r="I69" i="1"/>
  <c r="Q91" i="1"/>
  <c r="G98" i="1"/>
  <c r="I98" i="1" s="1"/>
  <c r="F149" i="1"/>
  <c r="F151" i="1" s="1"/>
  <c r="F162" i="1"/>
  <c r="F164" i="1" s="1"/>
  <c r="K279" i="1"/>
  <c r="M279" i="1" s="1"/>
  <c r="M269" i="1"/>
  <c r="F183" i="1"/>
  <c r="O476" i="1"/>
  <c r="O447" i="1"/>
  <c r="O418" i="1"/>
  <c r="O427" i="1" s="1"/>
  <c r="O244" i="1"/>
  <c r="O216" i="1"/>
  <c r="O225" i="1" s="1"/>
  <c r="O388" i="1"/>
  <c r="O330" i="1"/>
  <c r="O339" i="1" s="1"/>
  <c r="O301" i="1"/>
  <c r="G488" i="1"/>
  <c r="I488" i="1" s="1"/>
  <c r="G459" i="1"/>
  <c r="I459" i="1" s="1"/>
  <c r="G430" i="1"/>
  <c r="G371" i="1"/>
  <c r="I371" i="1" s="1"/>
  <c r="G400" i="1"/>
  <c r="I400" i="1" s="1"/>
  <c r="G313" i="1"/>
  <c r="I313" i="1" s="1"/>
  <c r="K228" i="1"/>
  <c r="G285" i="1"/>
  <c r="I285" i="1" s="1"/>
  <c r="G256" i="1"/>
  <c r="I256" i="1" s="1"/>
  <c r="K210" i="1"/>
  <c r="K220" i="1" s="1"/>
  <c r="S245" i="1"/>
  <c r="G284" i="1"/>
  <c r="I284" i="1" s="1"/>
  <c r="I275" i="1"/>
  <c r="O144" i="1"/>
  <c r="Q144" i="1" s="1"/>
  <c r="G146" i="1"/>
  <c r="Q150" i="1"/>
  <c r="G159" i="1"/>
  <c r="Q163" i="1"/>
  <c r="S440" i="1"/>
  <c r="S469" i="1"/>
  <c r="S411" i="1"/>
  <c r="S422" i="1" s="1"/>
  <c r="O412" i="1"/>
  <c r="O423" i="1" s="1"/>
  <c r="O470" i="1"/>
  <c r="O441" i="1"/>
  <c r="K413" i="1"/>
  <c r="K424" i="1" s="1"/>
  <c r="K442" i="1"/>
  <c r="G323" i="1"/>
  <c r="G334" i="1" s="1"/>
  <c r="G352" i="1"/>
  <c r="G295" i="1"/>
  <c r="G381" i="1"/>
  <c r="G267" i="1"/>
  <c r="G210" i="1"/>
  <c r="G220" i="1" s="1"/>
  <c r="S353" i="1"/>
  <c r="S296" i="1"/>
  <c r="S382" i="1"/>
  <c r="S324" i="1"/>
  <c r="S335" i="1" s="1"/>
  <c r="S268" i="1"/>
  <c r="O354" i="1"/>
  <c r="O297" i="1"/>
  <c r="O269" i="1"/>
  <c r="O383" i="1"/>
  <c r="G445" i="1"/>
  <c r="G328" i="1"/>
  <c r="G337" i="1" s="1"/>
  <c r="G416" i="1"/>
  <c r="G425" i="1" s="1"/>
  <c r="G386" i="1"/>
  <c r="G299" i="1"/>
  <c r="G242" i="1"/>
  <c r="G474" i="1"/>
  <c r="S475" i="1"/>
  <c r="S446" i="1"/>
  <c r="S417" i="1"/>
  <c r="S426" i="1" s="1"/>
  <c r="S387" i="1"/>
  <c r="S243" i="1"/>
  <c r="S300" i="1"/>
  <c r="O191" i="1"/>
  <c r="G214" i="1"/>
  <c r="G223" i="1" s="1"/>
  <c r="K215" i="1"/>
  <c r="K224" i="1" s="1"/>
  <c r="G228" i="1"/>
  <c r="O240" i="1"/>
  <c r="S267" i="1"/>
  <c r="F212" i="1"/>
  <c r="F177" i="1" s="1"/>
  <c r="G271" i="1"/>
  <c r="S272" i="1"/>
  <c r="O299" i="1"/>
  <c r="O311" i="1"/>
  <c r="Q311" i="1" s="1"/>
  <c r="Q302" i="1"/>
  <c r="K328" i="1"/>
  <c r="K337" i="1" s="1"/>
  <c r="K445" i="1"/>
  <c r="S188" i="1"/>
  <c r="G211" i="1"/>
  <c r="G221" i="1" s="1"/>
  <c r="G257" i="1"/>
  <c r="I257" i="1" s="1"/>
  <c r="I229" i="1" s="1"/>
  <c r="K299" i="1"/>
  <c r="C317" i="1"/>
  <c r="C230" i="1"/>
  <c r="O395" i="1"/>
  <c r="Q395" i="1" s="1"/>
  <c r="Q386" i="1"/>
  <c r="K482" i="1"/>
  <c r="M482" i="1" s="1"/>
  <c r="M471" i="1"/>
  <c r="U843" i="1"/>
  <c r="U846" i="1"/>
  <c r="U171" i="1"/>
  <c r="U199" i="1" s="1"/>
  <c r="U201" i="1" s="1"/>
  <c r="Q172" i="1"/>
  <c r="U176" i="1"/>
  <c r="Q177" i="1"/>
  <c r="O478" i="1"/>
  <c r="O449" i="1"/>
  <c r="O332" i="1"/>
  <c r="O341" i="1" s="1"/>
  <c r="O420" i="1"/>
  <c r="O429" i="1" s="1"/>
  <c r="O390" i="1"/>
  <c r="G187" i="1"/>
  <c r="G188" i="1"/>
  <c r="S190" i="1"/>
  <c r="O218" i="1"/>
  <c r="O227" i="1" s="1"/>
  <c r="U259" i="1"/>
  <c r="Q229" i="1"/>
  <c r="G342" i="1"/>
  <c r="S358" i="1"/>
  <c r="O361" i="1"/>
  <c r="O413" i="1"/>
  <c r="O424" i="1" s="1"/>
  <c r="O442" i="1"/>
  <c r="O471" i="1"/>
  <c r="K352" i="1"/>
  <c r="K295" i="1"/>
  <c r="K381" i="1"/>
  <c r="K267" i="1"/>
  <c r="K323" i="1"/>
  <c r="K334" i="1" s="1"/>
  <c r="G353" i="1"/>
  <c r="G324" i="1"/>
  <c r="G335" i="1" s="1"/>
  <c r="G296" i="1"/>
  <c r="G268" i="1"/>
  <c r="S354" i="1"/>
  <c r="S269" i="1"/>
  <c r="S212" i="1"/>
  <c r="S222" i="1" s="1"/>
  <c r="S325" i="1"/>
  <c r="S336" i="1" s="1"/>
  <c r="S477" i="1"/>
  <c r="S448" i="1"/>
  <c r="S331" i="1"/>
  <c r="S340" i="1" s="1"/>
  <c r="S419" i="1"/>
  <c r="S428" i="1" s="1"/>
  <c r="S360" i="1"/>
  <c r="S389" i="1"/>
  <c r="O194" i="1"/>
  <c r="O211" i="1"/>
  <c r="O221" i="1" s="1"/>
  <c r="K274" i="1"/>
  <c r="K309" i="1"/>
  <c r="M309" i="1" s="1"/>
  <c r="M300" i="1"/>
  <c r="S383" i="1"/>
  <c r="U491" i="1"/>
  <c r="U172" i="1"/>
  <c r="Q173" i="1"/>
  <c r="U177" i="1"/>
  <c r="K188" i="1"/>
  <c r="G189" i="1"/>
  <c r="S192" i="1"/>
  <c r="S211" i="1"/>
  <c r="S221" i="1" s="1"/>
  <c r="S215" i="1"/>
  <c r="S224" i="1" s="1"/>
  <c r="S274" i="1"/>
  <c r="S297" i="1"/>
  <c r="O325" i="1"/>
  <c r="O336" i="1" s="1"/>
  <c r="O455" i="1"/>
  <c r="Q455" i="1" s="1"/>
  <c r="Q446" i="1"/>
  <c r="S458" i="1"/>
  <c r="U458" i="1" s="1"/>
  <c r="G469" i="1"/>
  <c r="G411" i="1"/>
  <c r="G422" i="1" s="1"/>
  <c r="S412" i="1"/>
  <c r="S423" i="1" s="1"/>
  <c r="S470" i="1"/>
  <c r="K474" i="1"/>
  <c r="K357" i="1"/>
  <c r="K386" i="1"/>
  <c r="K271" i="1"/>
  <c r="K214" i="1"/>
  <c r="K223" i="1" s="1"/>
  <c r="S217" i="1"/>
  <c r="S226" i="1" s="1"/>
  <c r="K469" i="1"/>
  <c r="K440" i="1"/>
  <c r="G470" i="1"/>
  <c r="G441" i="1"/>
  <c r="G412" i="1"/>
  <c r="G423" i="1" s="1"/>
  <c r="S442" i="1"/>
  <c r="S471" i="1"/>
  <c r="S413" i="1"/>
  <c r="S424" i="1" s="1"/>
  <c r="O295" i="1"/>
  <c r="O381" i="1"/>
  <c r="O323" i="1"/>
  <c r="O334" i="1" s="1"/>
  <c r="O210" i="1"/>
  <c r="O220" i="1" s="1"/>
  <c r="O238" i="1"/>
  <c r="O352" i="1"/>
  <c r="K296" i="1"/>
  <c r="K382" i="1"/>
  <c r="K353" i="1"/>
  <c r="K239" i="1"/>
  <c r="K324" i="1"/>
  <c r="K335" i="1" s="1"/>
  <c r="G297" i="1"/>
  <c r="G383" i="1"/>
  <c r="G325" i="1"/>
  <c r="G336" i="1" s="1"/>
  <c r="G240" i="1"/>
  <c r="G354" i="1"/>
  <c r="O445" i="1"/>
  <c r="O328" i="1"/>
  <c r="O337" i="1" s="1"/>
  <c r="O416" i="1"/>
  <c r="O425" i="1" s="1"/>
  <c r="O474" i="1"/>
  <c r="O357" i="1"/>
  <c r="K329" i="1"/>
  <c r="K338" i="1" s="1"/>
  <c r="K446" i="1"/>
  <c r="K417" i="1"/>
  <c r="K426" i="1" s="1"/>
  <c r="K475" i="1"/>
  <c r="K358" i="1"/>
  <c r="K387" i="1"/>
  <c r="O187" i="1"/>
  <c r="K189" i="1"/>
  <c r="M491" i="1"/>
  <c r="M374" i="1"/>
  <c r="M462" i="1"/>
  <c r="M403" i="1"/>
  <c r="M345" i="1"/>
  <c r="M288" i="1"/>
  <c r="M231" i="1"/>
  <c r="M316" i="1"/>
  <c r="M433" i="1"/>
  <c r="M259" i="1"/>
  <c r="D334" i="1"/>
  <c r="F334" i="1" s="1"/>
  <c r="D363" i="1"/>
  <c r="F363" i="1" s="1"/>
  <c r="F373" i="1" s="1"/>
  <c r="D305" i="1"/>
  <c r="F305" i="1" s="1"/>
  <c r="F315" i="1" s="1"/>
  <c r="F317" i="1" s="1"/>
  <c r="D277" i="1"/>
  <c r="F277" i="1" s="1"/>
  <c r="F220" i="1" s="1"/>
  <c r="D392" i="1"/>
  <c r="F392" i="1" s="1"/>
  <c r="F402" i="1" s="1"/>
  <c r="F404" i="1" s="1"/>
  <c r="D220" i="1"/>
  <c r="C184" i="1"/>
  <c r="M184" i="1" s="1"/>
  <c r="G238" i="1"/>
  <c r="S239" i="1"/>
  <c r="O246" i="1"/>
  <c r="K268" i="1"/>
  <c r="S295" i="1"/>
  <c r="O303" i="1"/>
  <c r="S329" i="1"/>
  <c r="S338" i="1" s="1"/>
  <c r="O359" i="1"/>
  <c r="D486" i="1"/>
  <c r="F486" i="1" s="1"/>
  <c r="F428" i="1" s="1"/>
  <c r="F477" i="1"/>
  <c r="F419" i="1" s="1"/>
  <c r="F539" i="1"/>
  <c r="F541" i="1" s="1"/>
  <c r="O604" i="1"/>
  <c r="Q604" i="1" s="1"/>
  <c r="O593" i="1"/>
  <c r="Q592" i="1"/>
  <c r="K456" i="1"/>
  <c r="M456" i="1" s="1"/>
  <c r="M447" i="1"/>
  <c r="G478" i="1"/>
  <c r="G332" i="1"/>
  <c r="G341" i="1" s="1"/>
  <c r="G420" i="1"/>
  <c r="G429" i="1" s="1"/>
  <c r="G449" i="1"/>
  <c r="G390" i="1"/>
  <c r="G246" i="1"/>
  <c r="G303" i="1"/>
  <c r="G361" i="1"/>
  <c r="O188" i="1"/>
  <c r="K190" i="1"/>
  <c r="Q200" i="1"/>
  <c r="D364" i="1"/>
  <c r="F364" i="1" s="1"/>
  <c r="D278" i="1"/>
  <c r="F278" i="1" s="1"/>
  <c r="F221" i="1" s="1"/>
  <c r="D335" i="1"/>
  <c r="F335" i="1" s="1"/>
  <c r="D306" i="1"/>
  <c r="F306" i="1" s="1"/>
  <c r="D249" i="1"/>
  <c r="F249" i="1" s="1"/>
  <c r="F258" i="1" s="1"/>
  <c r="F260" i="1" s="1"/>
  <c r="D368" i="1"/>
  <c r="F368" i="1" s="1"/>
  <c r="D282" i="1"/>
  <c r="F282" i="1" s="1"/>
  <c r="D310" i="1"/>
  <c r="F310" i="1" s="1"/>
  <c r="D397" i="1"/>
  <c r="F397" i="1" s="1"/>
  <c r="D311" i="1"/>
  <c r="F311" i="1" s="1"/>
  <c r="D398" i="1"/>
  <c r="F398" i="1" s="1"/>
  <c r="D283" i="1"/>
  <c r="F283" i="1" s="1"/>
  <c r="D340" i="1"/>
  <c r="F340" i="1" s="1"/>
  <c r="D254" i="1"/>
  <c r="F254" i="1" s="1"/>
  <c r="D369" i="1"/>
  <c r="F369" i="1" s="1"/>
  <c r="K238" i="1"/>
  <c r="K242" i="1"/>
  <c r="K272" i="1"/>
  <c r="M228" i="1"/>
  <c r="O411" i="1"/>
  <c r="O422" i="1" s="1"/>
  <c r="O469" i="1"/>
  <c r="O440" i="1"/>
  <c r="K470" i="1"/>
  <c r="K441" i="1"/>
  <c r="G471" i="1"/>
  <c r="G413" i="1"/>
  <c r="G424" i="1" s="1"/>
  <c r="G442" i="1"/>
  <c r="S381" i="1"/>
  <c r="S323" i="1"/>
  <c r="S334" i="1" s="1"/>
  <c r="S238" i="1"/>
  <c r="O382" i="1"/>
  <c r="O324" i="1"/>
  <c r="O335" i="1" s="1"/>
  <c r="O353" i="1"/>
  <c r="O239" i="1"/>
  <c r="O296" i="1"/>
  <c r="K383" i="1"/>
  <c r="K325" i="1"/>
  <c r="K336" i="1" s="1"/>
  <c r="K297" i="1"/>
  <c r="K240" i="1"/>
  <c r="K354" i="1"/>
  <c r="K212" i="1"/>
  <c r="K222" i="1" s="1"/>
  <c r="S416" i="1"/>
  <c r="S425" i="1" s="1"/>
  <c r="S474" i="1"/>
  <c r="S386" i="1"/>
  <c r="S357" i="1"/>
  <c r="S242" i="1"/>
  <c r="S445" i="1"/>
  <c r="S328" i="1"/>
  <c r="S337" i="1" s="1"/>
  <c r="S299" i="1"/>
  <c r="S271" i="1"/>
  <c r="S214" i="1"/>
  <c r="S223" i="1" s="1"/>
  <c r="O252" i="1"/>
  <c r="Q252" i="1" s="1"/>
  <c r="Q243" i="1"/>
  <c r="K477" i="1"/>
  <c r="K331" i="1"/>
  <c r="K340" i="1" s="1"/>
  <c r="K448" i="1"/>
  <c r="K302" i="1"/>
  <c r="K245" i="1"/>
  <c r="K217" i="1"/>
  <c r="K226" i="1" s="1"/>
  <c r="K419" i="1"/>
  <c r="K428" i="1" s="1"/>
  <c r="K360" i="1"/>
  <c r="G489" i="1"/>
  <c r="I489" i="1" s="1"/>
  <c r="G460" i="1"/>
  <c r="I460" i="1" s="1"/>
  <c r="G372" i="1"/>
  <c r="I372" i="1" s="1"/>
  <c r="G343" i="1"/>
  <c r="G431" i="1"/>
  <c r="G229" i="1"/>
  <c r="G314" i="1"/>
  <c r="I314" i="1" s="1"/>
  <c r="G401" i="1"/>
  <c r="I401" i="1" s="1"/>
  <c r="U462" i="1"/>
  <c r="U316" i="1"/>
  <c r="U374" i="1"/>
  <c r="U288" i="1"/>
  <c r="U403" i="1"/>
  <c r="U345" i="1"/>
  <c r="D338" i="1"/>
  <c r="F338" i="1" s="1"/>
  <c r="D367" i="1"/>
  <c r="F367" i="1" s="1"/>
  <c r="D309" i="1"/>
  <c r="F309" i="1" s="1"/>
  <c r="D396" i="1"/>
  <c r="F396" i="1" s="1"/>
  <c r="D224" i="1"/>
  <c r="D281" i="1"/>
  <c r="F281" i="1" s="1"/>
  <c r="U231" i="1"/>
  <c r="S253" i="1"/>
  <c r="U253" i="1" s="1"/>
  <c r="O273" i="1"/>
  <c r="O277" i="1"/>
  <c r="Q277" i="1" s="1"/>
  <c r="U301" i="1"/>
  <c r="S310" i="1"/>
  <c r="U310" i="1" s="1"/>
  <c r="S352" i="1"/>
  <c r="G366" i="1"/>
  <c r="I366" i="1" s="1"/>
  <c r="I357" i="1"/>
  <c r="G382" i="1"/>
  <c r="K412" i="1"/>
  <c r="K423" i="1" s="1"/>
  <c r="K600" i="1"/>
  <c r="M600" i="1" s="1"/>
  <c r="M586" i="1"/>
  <c r="M621" i="1"/>
  <c r="K635" i="1"/>
  <c r="M635" i="1" s="1"/>
  <c r="G623" i="1"/>
  <c r="G514" i="1"/>
  <c r="G589" i="1"/>
  <c r="G564" i="1"/>
  <c r="S476" i="1"/>
  <c r="S359" i="1"/>
  <c r="S330" i="1"/>
  <c r="S339" i="1" s="1"/>
  <c r="S418" i="1"/>
  <c r="S427" i="1" s="1"/>
  <c r="S388" i="1"/>
  <c r="O477" i="1"/>
  <c r="O331" i="1"/>
  <c r="O340" i="1" s="1"/>
  <c r="O419" i="1"/>
  <c r="O428" i="1" s="1"/>
  <c r="O360" i="1"/>
  <c r="O389" i="1"/>
  <c r="K478" i="1"/>
  <c r="K420" i="1"/>
  <c r="K429" i="1" s="1"/>
  <c r="K361" i="1"/>
  <c r="K390" i="1"/>
  <c r="D395" i="1"/>
  <c r="F395" i="1" s="1"/>
  <c r="D337" i="1"/>
  <c r="F337" i="1" s="1"/>
  <c r="K218" i="1"/>
  <c r="K227" i="1" s="1"/>
  <c r="O272" i="1"/>
  <c r="K273" i="1"/>
  <c r="S275" i="1"/>
  <c r="O300" i="1"/>
  <c r="O329" i="1"/>
  <c r="O338" i="1" s="1"/>
  <c r="F332" i="1"/>
  <c r="K449" i="1"/>
  <c r="K460" i="1"/>
  <c r="M460" i="1" s="1"/>
  <c r="M431" i="1" s="1"/>
  <c r="O561" i="1"/>
  <c r="O585" i="1"/>
  <c r="O619" i="1"/>
  <c r="D606" i="1"/>
  <c r="F606" i="1" s="1"/>
  <c r="F568" i="1" s="1"/>
  <c r="F595" i="1"/>
  <c r="F331" i="1"/>
  <c r="D476" i="1"/>
  <c r="F447" i="1"/>
  <c r="F461" i="1" s="1"/>
  <c r="K489" i="1"/>
  <c r="M489" i="1" s="1"/>
  <c r="G524" i="1"/>
  <c r="I524" i="1" s="1"/>
  <c r="I510" i="1"/>
  <c r="S633" i="1"/>
  <c r="U633" i="1" s="1"/>
  <c r="U619" i="1"/>
  <c r="U645" i="1" s="1"/>
  <c r="O637" i="1"/>
  <c r="Q637" i="1" s="1"/>
  <c r="Q624" i="1"/>
  <c r="K244" i="1"/>
  <c r="S246" i="1"/>
  <c r="D366" i="1"/>
  <c r="F366" i="1" s="1"/>
  <c r="D470" i="1"/>
  <c r="D452" i="1"/>
  <c r="F452" i="1" s="1"/>
  <c r="F441" i="1"/>
  <c r="D454" i="1"/>
  <c r="F454" i="1" s="1"/>
  <c r="F425" i="1" s="1"/>
  <c r="G526" i="1"/>
  <c r="I526" i="1" s="1"/>
  <c r="I512" i="1"/>
  <c r="D603" i="1"/>
  <c r="F603" i="1" s="1"/>
  <c r="F565" i="1" s="1"/>
  <c r="F590" i="1"/>
  <c r="F552" i="1" s="1"/>
  <c r="G635" i="1"/>
  <c r="I635" i="1" s="1"/>
  <c r="I621" i="1"/>
  <c r="K737" i="1"/>
  <c r="M737" i="1" s="1"/>
  <c r="K726" i="1"/>
  <c r="M718" i="1"/>
  <c r="O387" i="1"/>
  <c r="O475" i="1"/>
  <c r="O358" i="1"/>
  <c r="K388" i="1"/>
  <c r="K476" i="1"/>
  <c r="K359" i="1"/>
  <c r="K330" i="1"/>
  <c r="K339" i="1" s="1"/>
  <c r="S478" i="1"/>
  <c r="S303" i="1"/>
  <c r="S390" i="1"/>
  <c r="S361" i="1"/>
  <c r="K314" i="1"/>
  <c r="M314" i="1" s="1"/>
  <c r="K401" i="1"/>
  <c r="M401" i="1" s="1"/>
  <c r="K431" i="1"/>
  <c r="K286" i="1"/>
  <c r="M286" i="1" s="1"/>
  <c r="D307" i="1"/>
  <c r="F307" i="1" s="1"/>
  <c r="F222" i="1" s="1"/>
  <c r="D394" i="1"/>
  <c r="F394" i="1" s="1"/>
  <c r="D399" i="1"/>
  <c r="F399" i="1" s="1"/>
  <c r="D341" i="1"/>
  <c r="F341" i="1" s="1"/>
  <c r="S218" i="1"/>
  <c r="S227" i="1" s="1"/>
  <c r="S273" i="1"/>
  <c r="O274" i="1"/>
  <c r="K275" i="1"/>
  <c r="S332" i="1"/>
  <c r="S341" i="1" s="1"/>
  <c r="K372" i="1"/>
  <c r="M372" i="1" s="1"/>
  <c r="K418" i="1"/>
  <c r="K427" i="1" s="1"/>
  <c r="O448" i="1"/>
  <c r="M430" i="1"/>
  <c r="F604" i="1"/>
  <c r="D605" i="1"/>
  <c r="F605" i="1" s="1"/>
  <c r="K229" i="1"/>
  <c r="D251" i="1"/>
  <c r="F251" i="1" s="1"/>
  <c r="F223" i="1" s="1"/>
  <c r="F189" i="1" s="1"/>
  <c r="D255" i="1"/>
  <c r="F255" i="1" s="1"/>
  <c r="K303" i="1"/>
  <c r="D312" i="1"/>
  <c r="F312" i="1" s="1"/>
  <c r="D458" i="1"/>
  <c r="F458" i="1" s="1"/>
  <c r="D478" i="1"/>
  <c r="F422" i="1"/>
  <c r="D456" i="1"/>
  <c r="F456" i="1" s="1"/>
  <c r="K633" i="1"/>
  <c r="M633" i="1" s="1"/>
  <c r="M619" i="1"/>
  <c r="M645" i="1" s="1"/>
  <c r="M647" i="1" s="1"/>
  <c r="K301" i="1"/>
  <c r="K343" i="1"/>
  <c r="D365" i="1"/>
  <c r="F365" i="1" s="1"/>
  <c r="O417" i="1"/>
  <c r="O426" i="1" s="1"/>
  <c r="F411" i="1"/>
  <c r="F171" i="1" s="1"/>
  <c r="F474" i="1"/>
  <c r="F416" i="1" s="1"/>
  <c r="F180" i="1" s="1"/>
  <c r="D483" i="1"/>
  <c r="F483" i="1" s="1"/>
  <c r="S447" i="1"/>
  <c r="Q620" i="1"/>
  <c r="O634" i="1"/>
  <c r="Q634" i="1" s="1"/>
  <c r="S640" i="1"/>
  <c r="U640" i="1" s="1"/>
  <c r="U629" i="1"/>
  <c r="C822" i="1"/>
  <c r="F822" i="1" s="1"/>
  <c r="C830" i="1"/>
  <c r="O626" i="1"/>
  <c r="O566" i="1"/>
  <c r="D627" i="1"/>
  <c r="F627" i="1" s="1"/>
  <c r="F555" i="1" s="1"/>
  <c r="D638" i="1"/>
  <c r="F626" i="1"/>
  <c r="U760" i="1"/>
  <c r="U803" i="1" s="1"/>
  <c r="S783" i="1"/>
  <c r="U783" i="1" s="1"/>
  <c r="K1022" i="1"/>
  <c r="M1022" i="1" s="1"/>
  <c r="K1002" i="1"/>
  <c r="K1041" i="1"/>
  <c r="M1041" i="1" s="1"/>
  <c r="K1021" i="1"/>
  <c r="M1021" i="1" s="1"/>
  <c r="K1001" i="1"/>
  <c r="M1001" i="1" s="1"/>
  <c r="K1040" i="1"/>
  <c r="M1040" i="1" s="1"/>
  <c r="K943" i="1"/>
  <c r="K982" i="1"/>
  <c r="M982" i="1" s="1"/>
  <c r="K963" i="1"/>
  <c r="M963" i="1" s="1"/>
  <c r="M944" i="1" s="1"/>
  <c r="K942" i="1"/>
  <c r="M942" i="1" s="1"/>
  <c r="K884" i="1"/>
  <c r="K845" i="1"/>
  <c r="K983" i="1"/>
  <c r="M983" i="1" s="1"/>
  <c r="K922" i="1"/>
  <c r="M922" i="1" s="1"/>
  <c r="K903" i="1"/>
  <c r="M903" i="1" s="1"/>
  <c r="K865" i="1"/>
  <c r="K844" i="1"/>
  <c r="M844" i="1" s="1"/>
  <c r="K923" i="1"/>
  <c r="M923" i="1" s="1"/>
  <c r="M905" i="1" s="1"/>
  <c r="K904" i="1"/>
  <c r="K883" i="1"/>
  <c r="M883" i="1" s="1"/>
  <c r="M866" i="1" s="1"/>
  <c r="K864" i="1"/>
  <c r="M864" i="1" s="1"/>
  <c r="K964" i="1"/>
  <c r="M964" i="1" s="1"/>
  <c r="K822" i="1"/>
  <c r="K821" i="1"/>
  <c r="M821" i="1" s="1"/>
  <c r="K696" i="1"/>
  <c r="M696" i="1" s="1"/>
  <c r="K780" i="1"/>
  <c r="K695" i="1"/>
  <c r="K729" i="1"/>
  <c r="K697" i="1"/>
  <c r="M697" i="1" s="1"/>
  <c r="C754" i="1"/>
  <c r="C701" i="1"/>
  <c r="C703" i="1" s="1"/>
  <c r="D471" i="1"/>
  <c r="I533" i="1"/>
  <c r="I535" i="1"/>
  <c r="G597" i="1"/>
  <c r="G631" i="1"/>
  <c r="G570" i="1"/>
  <c r="S643" i="1"/>
  <c r="U643" i="1" s="1"/>
  <c r="S609" i="1"/>
  <c r="U609" i="1" s="1"/>
  <c r="G599" i="1"/>
  <c r="I599" i="1" s="1"/>
  <c r="G727" i="1"/>
  <c r="G739" i="1"/>
  <c r="I739" i="1" s="1"/>
  <c r="I720" i="1"/>
  <c r="K793" i="1"/>
  <c r="M793" i="1" s="1"/>
  <c r="M774" i="1"/>
  <c r="F502" i="1"/>
  <c r="F504" i="1" s="1"/>
  <c r="O537" i="1"/>
  <c r="O536" i="1"/>
  <c r="K531" i="1"/>
  <c r="K538" i="1"/>
  <c r="I521" i="1"/>
  <c r="S564" i="1"/>
  <c r="S589" i="1"/>
  <c r="S623" i="1"/>
  <c r="S624" i="1"/>
  <c r="S565" i="1"/>
  <c r="S590" i="1"/>
  <c r="S592" i="1"/>
  <c r="S566" i="1"/>
  <c r="S626" i="1"/>
  <c r="S555" i="1"/>
  <c r="S567" i="1" s="1"/>
  <c r="K595" i="1"/>
  <c r="K568" i="1"/>
  <c r="K629" i="1"/>
  <c r="K596" i="1"/>
  <c r="K630" i="1"/>
  <c r="K569" i="1"/>
  <c r="F631" i="1"/>
  <c r="K684" i="1"/>
  <c r="K671" i="1"/>
  <c r="K692" i="1" s="1"/>
  <c r="K769" i="1"/>
  <c r="K536" i="1"/>
  <c r="M613" i="1"/>
  <c r="I548" i="1"/>
  <c r="G563" i="1"/>
  <c r="G587" i="1"/>
  <c r="K570" i="1"/>
  <c r="K597" i="1"/>
  <c r="K631" i="1"/>
  <c r="O607" i="1"/>
  <c r="Q607" i="1" s="1"/>
  <c r="Q596" i="1"/>
  <c r="F572" i="1"/>
  <c r="S537" i="1"/>
  <c r="S536" i="1"/>
  <c r="K562" i="1"/>
  <c r="K620" i="1"/>
  <c r="O595" i="1"/>
  <c r="O629" i="1"/>
  <c r="F611" i="1"/>
  <c r="F547" i="1"/>
  <c r="Q587" i="1"/>
  <c r="O601" i="1"/>
  <c r="Q601" i="1" s="1"/>
  <c r="K604" i="1"/>
  <c r="M604" i="1" s="1"/>
  <c r="M592" i="1"/>
  <c r="K593" i="1"/>
  <c r="D635" i="1"/>
  <c r="F635" i="1" s="1"/>
  <c r="F563" i="1" s="1"/>
  <c r="F621" i="1"/>
  <c r="F549" i="1" s="1"/>
  <c r="S569" i="1"/>
  <c r="Q646" i="1"/>
  <c r="Q612" i="1"/>
  <c r="D602" i="1"/>
  <c r="F602" i="1" s="1"/>
  <c r="F589" i="1"/>
  <c r="O603" i="1"/>
  <c r="Q603" i="1" s="1"/>
  <c r="Q590" i="1"/>
  <c r="F559" i="1"/>
  <c r="K599" i="1"/>
  <c r="M599" i="1" s="1"/>
  <c r="G619" i="1"/>
  <c r="G561" i="1"/>
  <c r="S620" i="1"/>
  <c r="S562" i="1"/>
  <c r="O621" i="1"/>
  <c r="O563" i="1"/>
  <c r="K589" i="1"/>
  <c r="K564" i="1"/>
  <c r="G590" i="1"/>
  <c r="G565" i="1"/>
  <c r="G592" i="1"/>
  <c r="G626" i="1"/>
  <c r="Q631" i="1"/>
  <c r="O642" i="1"/>
  <c r="Q642" i="1" s="1"/>
  <c r="S595" i="1"/>
  <c r="I571" i="1"/>
  <c r="O788" i="1"/>
  <c r="Q788" i="1" s="1"/>
  <c r="O777" i="1"/>
  <c r="Q769" i="1"/>
  <c r="K772" i="1"/>
  <c r="K721" i="1"/>
  <c r="K687" i="1"/>
  <c r="K773" i="1"/>
  <c r="K722" i="1"/>
  <c r="K688" i="1"/>
  <c r="G774" i="1"/>
  <c r="G723" i="1"/>
  <c r="G689" i="1"/>
  <c r="G775" i="1"/>
  <c r="G690" i="1"/>
  <c r="O736" i="1"/>
  <c r="Q736" i="1" s="1"/>
  <c r="Q713" i="1"/>
  <c r="K590" i="1"/>
  <c r="K624" i="1"/>
  <c r="S641" i="1"/>
  <c r="U641" i="1" s="1"/>
  <c r="U630" i="1"/>
  <c r="G644" i="1"/>
  <c r="I644" i="1" s="1"/>
  <c r="G610" i="1"/>
  <c r="I610" i="1" s="1"/>
  <c r="U646" i="1"/>
  <c r="U612" i="1"/>
  <c r="G634" i="1"/>
  <c r="I634" i="1" s="1"/>
  <c r="I620" i="1"/>
  <c r="S635" i="1"/>
  <c r="U635" i="1" s="1"/>
  <c r="U621" i="1"/>
  <c r="K626" i="1"/>
  <c r="D640" i="1"/>
  <c r="F640" i="1" s="1"/>
  <c r="F629" i="1"/>
  <c r="G724" i="1"/>
  <c r="G785" i="1"/>
  <c r="I785" i="1" s="1"/>
  <c r="I762" i="1"/>
  <c r="G790" i="1"/>
  <c r="I790" i="1" s="1"/>
  <c r="G778" i="1"/>
  <c r="I771" i="1"/>
  <c r="O589" i="1"/>
  <c r="O623" i="1"/>
  <c r="G555" i="1"/>
  <c r="G567" i="1" s="1"/>
  <c r="S631" i="1"/>
  <c r="S597" i="1"/>
  <c r="S570" i="1"/>
  <c r="O564" i="1"/>
  <c r="K643" i="1"/>
  <c r="M643" i="1" s="1"/>
  <c r="K609" i="1"/>
  <c r="M609" i="1" s="1"/>
  <c r="F596" i="1"/>
  <c r="F558" i="1" s="1"/>
  <c r="O597" i="1"/>
  <c r="G624" i="1"/>
  <c r="O783" i="1"/>
  <c r="Q783" i="1" s="1"/>
  <c r="Q760" i="1"/>
  <c r="Q803" i="1" s="1"/>
  <c r="Q805" i="1" s="1"/>
  <c r="K734" i="1"/>
  <c r="M734" i="1" s="1"/>
  <c r="M711" i="1"/>
  <c r="G786" i="1"/>
  <c r="I786" i="1" s="1"/>
  <c r="I763" i="1"/>
  <c r="G734" i="1"/>
  <c r="I734" i="1" s="1"/>
  <c r="I711" i="1"/>
  <c r="I656" i="1" s="1"/>
  <c r="G517" i="1"/>
  <c r="O531" i="1"/>
  <c r="K555" i="1"/>
  <c r="K567" i="1" s="1"/>
  <c r="G600" i="1"/>
  <c r="I600" i="1" s="1"/>
  <c r="S601" i="1"/>
  <c r="U601" i="1" s="1"/>
  <c r="D636" i="1"/>
  <c r="F636" i="1" s="1"/>
  <c r="F623" i="1"/>
  <c r="O630" i="1"/>
  <c r="K785" i="1"/>
  <c r="M785" i="1" s="1"/>
  <c r="M762" i="1"/>
  <c r="S585" i="1"/>
  <c r="O586" i="1"/>
  <c r="K587" i="1"/>
  <c r="S787" i="1"/>
  <c r="U787" i="1" s="1"/>
  <c r="U764" i="1"/>
  <c r="K727" i="1"/>
  <c r="K739" i="1"/>
  <c r="M739" i="1" s="1"/>
  <c r="M720" i="1"/>
  <c r="G791" i="1"/>
  <c r="I791" i="1" s="1"/>
  <c r="I772" i="1"/>
  <c r="G749" i="1"/>
  <c r="I749" i="1" s="1"/>
  <c r="I698" i="1" s="1"/>
  <c r="I730" i="1"/>
  <c r="I677" i="1" s="1"/>
  <c r="O771" i="1"/>
  <c r="O720" i="1"/>
  <c r="O741" i="1"/>
  <c r="Q741" i="1" s="1"/>
  <c r="Q722" i="1"/>
  <c r="F828" i="1"/>
  <c r="F830" i="1" s="1"/>
  <c r="K644" i="1"/>
  <c r="M644" i="1" s="1"/>
  <c r="O762" i="1"/>
  <c r="O711" i="1"/>
  <c r="M763" i="1"/>
  <c r="K786" i="1"/>
  <c r="M786" i="1" s="1"/>
  <c r="G764" i="1"/>
  <c r="K713" i="1"/>
  <c r="G713" i="1"/>
  <c r="S769" i="1"/>
  <c r="S718" i="1"/>
  <c r="O772" i="1"/>
  <c r="O721" i="1"/>
  <c r="O687" i="1"/>
  <c r="O773" i="1"/>
  <c r="O688" i="1"/>
  <c r="O672" i="1"/>
  <c r="O693" i="1" s="1"/>
  <c r="D745" i="1"/>
  <c r="F745" i="1" s="1"/>
  <c r="F692" i="1" s="1"/>
  <c r="F726" i="1"/>
  <c r="F671" i="1" s="1"/>
  <c r="S750" i="1"/>
  <c r="U750" i="1" s="1"/>
  <c r="U763" i="1"/>
  <c r="F592" i="1"/>
  <c r="F554" i="1" s="1"/>
  <c r="G760" i="1"/>
  <c r="G709" i="1"/>
  <c r="G679" i="1"/>
  <c r="S771" i="1"/>
  <c r="S720" i="1"/>
  <c r="S686" i="1"/>
  <c r="S672" i="1"/>
  <c r="S693" i="1" s="1"/>
  <c r="O793" i="1"/>
  <c r="Q793" i="1" s="1"/>
  <c r="Q774" i="1"/>
  <c r="G683" i="1"/>
  <c r="F712" i="1"/>
  <c r="D740" i="1"/>
  <c r="F740" i="1" s="1"/>
  <c r="F687" i="1" s="1"/>
  <c r="F721" i="1"/>
  <c r="F666" i="1" s="1"/>
  <c r="F760" i="1"/>
  <c r="D783" i="1"/>
  <c r="F783" i="1" s="1"/>
  <c r="F679" i="1" s="1"/>
  <c r="S772" i="1"/>
  <c r="S792" i="1"/>
  <c r="U792" i="1" s="1"/>
  <c r="U773" i="1"/>
  <c r="O686" i="1"/>
  <c r="F752" i="1"/>
  <c r="F693" i="1"/>
  <c r="D796" i="1"/>
  <c r="F796" i="1" s="1"/>
  <c r="F777" i="1"/>
  <c r="O787" i="1"/>
  <c r="Q787" i="1" s="1"/>
  <c r="Q764" i="1"/>
  <c r="G769" i="1"/>
  <c r="G718" i="1"/>
  <c r="G684" i="1"/>
  <c r="G671" i="1"/>
  <c r="G692" i="1" s="1"/>
  <c r="G686" i="1"/>
  <c r="G672" i="1"/>
  <c r="G693" i="1" s="1"/>
  <c r="K781" i="1"/>
  <c r="K730" i="1"/>
  <c r="K698" i="1"/>
  <c r="S740" i="1"/>
  <c r="U740" i="1" s="1"/>
  <c r="U721" i="1"/>
  <c r="K723" i="1"/>
  <c r="M775" i="1"/>
  <c r="K794" i="1"/>
  <c r="M794" i="1" s="1"/>
  <c r="S681" i="1"/>
  <c r="O682" i="1"/>
  <c r="K683" i="1"/>
  <c r="S690" i="1"/>
  <c r="S696" i="1"/>
  <c r="U696" i="1" s="1"/>
  <c r="O709" i="1"/>
  <c r="G712" i="1"/>
  <c r="S713" i="1"/>
  <c r="D734" i="1"/>
  <c r="F734" i="1" s="1"/>
  <c r="F681" i="1" s="1"/>
  <c r="M760" i="1"/>
  <c r="M803" i="1" s="1"/>
  <c r="M805" i="1" s="1"/>
  <c r="K771" i="1"/>
  <c r="D792" i="1"/>
  <c r="F792" i="1" s="1"/>
  <c r="F688" i="1" s="1"/>
  <c r="F773" i="1"/>
  <c r="F667" i="1" s="1"/>
  <c r="U781" i="1"/>
  <c r="U762" i="1"/>
  <c r="S785" i="1"/>
  <c r="U785" i="1" s="1"/>
  <c r="Q763" i="1"/>
  <c r="O786" i="1"/>
  <c r="Q786" i="1" s="1"/>
  <c r="M764" i="1"/>
  <c r="K787" i="1"/>
  <c r="M787" i="1" s="1"/>
  <c r="O983" i="1"/>
  <c r="Q983" i="1" s="1"/>
  <c r="O964" i="1"/>
  <c r="Q964" i="1" s="1"/>
  <c r="O1040" i="1"/>
  <c r="Q1040" i="1" s="1"/>
  <c r="O982" i="1"/>
  <c r="Q982" i="1" s="1"/>
  <c r="O963" i="1"/>
  <c r="Q963" i="1" s="1"/>
  <c r="Q944" i="1" s="1"/>
  <c r="O942" i="1"/>
  <c r="Q942" i="1" s="1"/>
  <c r="O922" i="1"/>
  <c r="Q922" i="1" s="1"/>
  <c r="O903" i="1"/>
  <c r="Q903" i="1" s="1"/>
  <c r="O1022" i="1"/>
  <c r="O1002" i="1"/>
  <c r="O865" i="1"/>
  <c r="O844" i="1"/>
  <c r="Q844" i="1" s="1"/>
  <c r="O883" i="1"/>
  <c r="Q883" i="1" s="1"/>
  <c r="Q866" i="1" s="1"/>
  <c r="O864" i="1"/>
  <c r="Q864" i="1" s="1"/>
  <c r="O1041" i="1"/>
  <c r="Q1041" i="1" s="1"/>
  <c r="O943" i="1"/>
  <c r="Q943" i="1" s="1"/>
  <c r="Q924" i="1" s="1"/>
  <c r="O1021" i="1"/>
  <c r="Q1021" i="1" s="1"/>
  <c r="O923" i="1"/>
  <c r="Q923" i="1" s="1"/>
  <c r="Q905" i="1" s="1"/>
  <c r="O884" i="1"/>
  <c r="O845" i="1"/>
  <c r="O821" i="1"/>
  <c r="Q821" i="1" s="1"/>
  <c r="O780" i="1"/>
  <c r="O1001" i="1"/>
  <c r="Q1001" i="1" s="1"/>
  <c r="O822" i="1"/>
  <c r="Q822" i="1" s="1"/>
  <c r="Q781" i="1"/>
  <c r="O800" i="1"/>
  <c r="Q800" i="1" s="1"/>
  <c r="O718" i="1"/>
  <c r="G721" i="1"/>
  <c r="S722" i="1"/>
  <c r="O723" i="1"/>
  <c r="K724" i="1"/>
  <c r="O729" i="1"/>
  <c r="D737" i="1"/>
  <c r="F737" i="1" s="1"/>
  <c r="F684" i="1" s="1"/>
  <c r="F764" i="1"/>
  <c r="F658" i="1" s="1"/>
  <c r="S844" i="1"/>
  <c r="U844" i="1" s="1"/>
  <c r="F904" i="1"/>
  <c r="F906" i="1" s="1"/>
  <c r="S793" i="1"/>
  <c r="U793" i="1" s="1"/>
  <c r="U774" i="1"/>
  <c r="Q775" i="1"/>
  <c r="O794" i="1"/>
  <c r="Q794" i="1" s="1"/>
  <c r="S709" i="1"/>
  <c r="K712" i="1"/>
  <c r="G751" i="1"/>
  <c r="I751" i="1" s="1"/>
  <c r="I700" i="1" s="1"/>
  <c r="M753" i="1"/>
  <c r="O904" i="1"/>
  <c r="S923" i="1"/>
  <c r="U923" i="1" s="1"/>
  <c r="U905" i="1" s="1"/>
  <c r="S922" i="1"/>
  <c r="U922" i="1" s="1"/>
  <c r="S903" i="1"/>
  <c r="U903" i="1" s="1"/>
  <c r="S1041" i="1"/>
  <c r="U1041" i="1" s="1"/>
  <c r="S1021" i="1"/>
  <c r="U1021" i="1" s="1"/>
  <c r="S1001" i="1"/>
  <c r="U1001" i="1" s="1"/>
  <c r="S983" i="1"/>
  <c r="U983" i="1" s="1"/>
  <c r="S964" i="1"/>
  <c r="U964" i="1" s="1"/>
  <c r="S1022" i="1"/>
  <c r="U1022" i="1" s="1"/>
  <c r="S942" i="1"/>
  <c r="U942" i="1" s="1"/>
  <c r="S904" i="1"/>
  <c r="S822" i="1"/>
  <c r="U822" i="1" s="1"/>
  <c r="S1002" i="1"/>
  <c r="S1040" i="1"/>
  <c r="U1040" i="1" s="1"/>
  <c r="S883" i="1"/>
  <c r="U883" i="1" s="1"/>
  <c r="U866" i="1" s="1"/>
  <c r="S963" i="1"/>
  <c r="U963" i="1" s="1"/>
  <c r="U944" i="1" s="1"/>
  <c r="S884" i="1"/>
  <c r="S845" i="1"/>
  <c r="S821" i="1"/>
  <c r="U821" i="1" s="1"/>
  <c r="S780" i="1"/>
  <c r="S864" i="1"/>
  <c r="U864" i="1" s="1"/>
  <c r="U753" i="1"/>
  <c r="U804" i="1"/>
  <c r="G722" i="1"/>
  <c r="S723" i="1"/>
  <c r="O724" i="1"/>
  <c r="S729" i="1"/>
  <c r="O730" i="1"/>
  <c r="Q753" i="1"/>
  <c r="F763" i="1"/>
  <c r="F772" i="1"/>
  <c r="U899" i="1"/>
  <c r="S817" i="1"/>
  <c r="Q863" i="1"/>
  <c r="I1013" i="1"/>
  <c r="O750" i="1"/>
  <c r="Q750" i="1" s="1"/>
  <c r="O801" i="1"/>
  <c r="Q801" i="1" s="1"/>
  <c r="K802" i="1"/>
  <c r="M802" i="1" s="1"/>
  <c r="K751" i="1"/>
  <c r="M751" i="1" s="1"/>
  <c r="S711" i="1"/>
  <c r="O712" i="1"/>
  <c r="K801" i="1"/>
  <c r="M801" i="1" s="1"/>
  <c r="M1014" i="1"/>
  <c r="G977" i="1"/>
  <c r="I977" i="1" s="1"/>
  <c r="I1016" i="1" s="1"/>
  <c r="G958" i="1"/>
  <c r="I958" i="1" s="1"/>
  <c r="I937" i="1"/>
  <c r="S724" i="1"/>
  <c r="S730" i="1"/>
  <c r="G750" i="1"/>
  <c r="I750" i="1" s="1"/>
  <c r="I699" i="1" s="1"/>
  <c r="F878" i="1"/>
  <c r="F879" i="1"/>
  <c r="F860" i="1" s="1"/>
  <c r="F840" i="1" s="1"/>
  <c r="C860" i="1"/>
  <c r="C840" i="1" s="1"/>
  <c r="F880" i="1"/>
  <c r="F861" i="1" s="1"/>
  <c r="F841" i="1" s="1"/>
  <c r="C861" i="1"/>
  <c r="C841" i="1" s="1"/>
  <c r="M1016" i="1"/>
  <c r="M823" i="1" s="1"/>
  <c r="S982" i="1"/>
  <c r="U982" i="1" s="1"/>
  <c r="M856" i="1"/>
  <c r="M836" i="1" s="1"/>
  <c r="M886" i="1"/>
  <c r="G917" i="1"/>
  <c r="I917" i="1" s="1"/>
  <c r="G898" i="1"/>
  <c r="I878" i="1"/>
  <c r="I859" i="1" s="1"/>
  <c r="I839" i="1" s="1"/>
  <c r="G918" i="1"/>
  <c r="I918" i="1" s="1"/>
  <c r="G899" i="1"/>
  <c r="I879" i="1"/>
  <c r="I860" i="1" s="1"/>
  <c r="I840" i="1" s="1"/>
  <c r="U996" i="1"/>
  <c r="C1022" i="1"/>
  <c r="K917" i="1"/>
  <c r="M917" i="1" s="1"/>
  <c r="K898" i="1"/>
  <c r="C886" i="1"/>
  <c r="C863" i="1"/>
  <c r="C843" i="1" s="1"/>
  <c r="K896" i="1"/>
  <c r="Q985" i="1"/>
  <c r="F1001" i="1"/>
  <c r="F778" i="1"/>
  <c r="F672" i="1" s="1"/>
  <c r="Q867" i="1"/>
  <c r="Q847" i="1" s="1"/>
  <c r="M859" i="1"/>
  <c r="M839" i="1" s="1"/>
  <c r="F882" i="1"/>
  <c r="C967" i="1"/>
  <c r="C907" i="1"/>
  <c r="O914" i="1"/>
  <c r="Q914" i="1" s="1"/>
  <c r="Q925" i="1" s="1"/>
  <c r="F1016" i="1"/>
  <c r="I1018" i="1"/>
  <c r="O918" i="1"/>
  <c r="Q918" i="1" s="1"/>
  <c r="O899" i="1"/>
  <c r="K921" i="1"/>
  <c r="M921" i="1" s="1"/>
  <c r="M1020" i="1" s="1"/>
  <c r="K902" i="1"/>
  <c r="C904" i="1"/>
  <c r="C884" i="1" s="1"/>
  <c r="Q1017" i="1"/>
  <c r="F941" i="1"/>
  <c r="C945" i="1"/>
  <c r="F780" i="1"/>
  <c r="F674" i="1" s="1"/>
  <c r="M846" i="1"/>
  <c r="M843" i="1"/>
  <c r="F885" i="1"/>
  <c r="F866" i="1" s="1"/>
  <c r="F846" i="1" s="1"/>
  <c r="C866" i="1"/>
  <c r="C846" i="1" s="1"/>
  <c r="C877" i="1"/>
  <c r="C943" i="1"/>
  <c r="F943" i="1" s="1"/>
  <c r="I993" i="1"/>
  <c r="O959" i="1"/>
  <c r="Q959" i="1" s="1"/>
  <c r="U1013" i="1"/>
  <c r="U985" i="1"/>
  <c r="I1023" i="1"/>
  <c r="O921" i="1"/>
  <c r="Q921" i="1" s="1"/>
  <c r="Q1020" i="1" s="1"/>
  <c r="O902" i="1"/>
  <c r="M895" i="1"/>
  <c r="M906" i="1" s="1"/>
  <c r="Q1071" i="1"/>
  <c r="M1076" i="1"/>
  <c r="M1095" i="1"/>
  <c r="Q1081" i="1"/>
  <c r="S914" i="1"/>
  <c r="U914" i="1" s="1"/>
  <c r="U925" i="1" s="1"/>
  <c r="S895" i="1"/>
  <c r="O915" i="1"/>
  <c r="Q915" i="1" s="1"/>
  <c r="O896" i="1"/>
  <c r="F993" i="1"/>
  <c r="C1015" i="1"/>
  <c r="F983" i="1"/>
  <c r="F1022" i="1" s="1"/>
  <c r="U1070" i="1"/>
  <c r="U1071" i="1" s="1"/>
  <c r="Q1070" i="1"/>
  <c r="M1070" i="1"/>
  <c r="M1071" i="1" s="1"/>
  <c r="F1080" i="1"/>
  <c r="F1082" i="1" s="1"/>
  <c r="F1097" i="1"/>
  <c r="F1107" i="1"/>
  <c r="F1109" i="1" s="1"/>
  <c r="F945" i="1"/>
  <c r="F997" i="1"/>
  <c r="F1021" i="1"/>
  <c r="M1045" i="1"/>
  <c r="Q1108" i="1"/>
  <c r="M1108" i="1"/>
  <c r="M1081" i="1" s="1"/>
  <c r="Q984" i="1"/>
  <c r="Q1123" i="1"/>
  <c r="I875" i="1"/>
  <c r="O917" i="1"/>
  <c r="Q917" i="1" s="1"/>
  <c r="O898" i="1"/>
  <c r="K918" i="1"/>
  <c r="M918" i="1" s="1"/>
  <c r="M1017" i="1" s="1"/>
  <c r="K899" i="1"/>
  <c r="G919" i="1"/>
  <c r="I919" i="1" s="1"/>
  <c r="G900" i="1"/>
  <c r="S921" i="1"/>
  <c r="U921" i="1" s="1"/>
  <c r="U1020" i="1" s="1"/>
  <c r="S902" i="1"/>
  <c r="G924" i="1"/>
  <c r="I924" i="1" s="1"/>
  <c r="G905" i="1"/>
  <c r="I905" i="1" s="1"/>
  <c r="I885" i="1" s="1"/>
  <c r="I866" i="1" s="1"/>
  <c r="I846" i="1" s="1"/>
  <c r="G975" i="1"/>
  <c r="I975" i="1" s="1"/>
  <c r="I1014" i="1" s="1"/>
  <c r="G956" i="1"/>
  <c r="I956" i="1" s="1"/>
  <c r="S978" i="1"/>
  <c r="U978" i="1" s="1"/>
  <c r="U1017" i="1" s="1"/>
  <c r="S959" i="1"/>
  <c r="U959" i="1" s="1"/>
  <c r="U997" i="1" s="1"/>
  <c r="C995" i="1"/>
  <c r="C858" i="1" s="1"/>
  <c r="C838" i="1" s="1"/>
  <c r="F964" i="1"/>
  <c r="Q1044" i="1"/>
  <c r="Q1045" i="1" s="1"/>
  <c r="M1044" i="1"/>
  <c r="U1108" i="1"/>
  <c r="U1109" i="1" s="1"/>
  <c r="I880" i="1"/>
  <c r="I861" i="1" s="1"/>
  <c r="I841" i="1" s="1"/>
  <c r="G896" i="1"/>
  <c r="K974" i="1"/>
  <c r="M974" i="1" s="1"/>
  <c r="K955" i="1"/>
  <c r="M955" i="1" s="1"/>
  <c r="I935" i="1"/>
  <c r="F996" i="1"/>
  <c r="Q1016" i="1"/>
  <c r="Q823" i="1" s="1"/>
  <c r="F1013" i="1"/>
  <c r="Q1014" i="1"/>
  <c r="U1016" i="1"/>
  <c r="U823" i="1" s="1"/>
  <c r="Q1095" i="1"/>
  <c r="Q1077" i="1"/>
  <c r="O955" i="1"/>
  <c r="Q955" i="1" s="1"/>
  <c r="K956" i="1"/>
  <c r="M956" i="1" s="1"/>
  <c r="O962" i="1"/>
  <c r="Q962" i="1" s="1"/>
  <c r="M1005" i="1"/>
  <c r="K958" i="1"/>
  <c r="M958" i="1" s="1"/>
  <c r="G959" i="1"/>
  <c r="I959" i="1" s="1"/>
  <c r="S962" i="1"/>
  <c r="U962" i="1" s="1"/>
  <c r="G965" i="1"/>
  <c r="I965" i="1" s="1"/>
  <c r="I1003" i="1" s="1"/>
  <c r="Q1107" i="1"/>
  <c r="Q1109" i="1" s="1"/>
  <c r="F463" i="1" l="1"/>
  <c r="F645" i="1"/>
  <c r="F647" i="1" s="1"/>
  <c r="I68" i="1"/>
  <c r="F375" i="1"/>
  <c r="F344" i="1"/>
  <c r="F346" i="1" s="1"/>
  <c r="S749" i="1"/>
  <c r="U749" i="1" s="1"/>
  <c r="U730" i="1"/>
  <c r="Q762" i="1"/>
  <c r="O785" i="1"/>
  <c r="Q785" i="1" s="1"/>
  <c r="Q771" i="1"/>
  <c r="O790" i="1"/>
  <c r="Q790" i="1" s="1"/>
  <c r="O778" i="1"/>
  <c r="O796" i="1"/>
  <c r="Q796" i="1" s="1"/>
  <c r="Q777" i="1"/>
  <c r="O369" i="1"/>
  <c r="Q369" i="1" s="1"/>
  <c r="Q340" i="1" s="1"/>
  <c r="Q360" i="1"/>
  <c r="U476" i="1"/>
  <c r="S485" i="1"/>
  <c r="U485" i="1" s="1"/>
  <c r="M477" i="1"/>
  <c r="K486" i="1"/>
  <c r="M486" i="1" s="1"/>
  <c r="S251" i="1"/>
  <c r="U251" i="1" s="1"/>
  <c r="U242" i="1"/>
  <c r="K307" i="1"/>
  <c r="M307" i="1" s="1"/>
  <c r="M222" i="1" s="1"/>
  <c r="M297" i="1"/>
  <c r="S248" i="1"/>
  <c r="U248" i="1" s="1"/>
  <c r="U238" i="1"/>
  <c r="U258" i="1" s="1"/>
  <c r="U260" i="1" s="1"/>
  <c r="I478" i="1"/>
  <c r="G487" i="1"/>
  <c r="I487" i="1" s="1"/>
  <c r="S249" i="1"/>
  <c r="U249" i="1" s="1"/>
  <c r="U239" i="1"/>
  <c r="I354" i="1"/>
  <c r="I325" i="1" s="1"/>
  <c r="G365" i="1"/>
  <c r="I365" i="1" s="1"/>
  <c r="K393" i="1"/>
  <c r="M393" i="1" s="1"/>
  <c r="M382" i="1"/>
  <c r="Q449" i="1"/>
  <c r="O458" i="1"/>
  <c r="Q458" i="1" s="1"/>
  <c r="O308" i="1"/>
  <c r="Q308" i="1" s="1"/>
  <c r="Q299" i="1"/>
  <c r="Q214" i="1" s="1"/>
  <c r="I474" i="1"/>
  <c r="G483" i="1"/>
  <c r="I483" i="1" s="1"/>
  <c r="O279" i="1"/>
  <c r="Q279" i="1" s="1"/>
  <c r="Q269" i="1"/>
  <c r="Q441" i="1"/>
  <c r="Q412" i="1" s="1"/>
  <c r="O452" i="1"/>
  <c r="Q452" i="1" s="1"/>
  <c r="Q476" i="1"/>
  <c r="O485" i="1"/>
  <c r="Q485" i="1" s="1"/>
  <c r="Q218" i="1"/>
  <c r="Q1097" i="1"/>
  <c r="Q1080" i="1"/>
  <c r="Q1082" i="1" s="1"/>
  <c r="O816" i="1"/>
  <c r="Q898" i="1"/>
  <c r="Q996" i="1" s="1"/>
  <c r="Q896" i="1"/>
  <c r="Q994" i="1" s="1"/>
  <c r="O814" i="1"/>
  <c r="O817" i="1"/>
  <c r="Q899" i="1"/>
  <c r="Q997" i="1" s="1"/>
  <c r="S743" i="1"/>
  <c r="U743" i="1" s="1"/>
  <c r="U724" i="1"/>
  <c r="O749" i="1"/>
  <c r="Q749" i="1" s="1"/>
  <c r="Q730" i="1"/>
  <c r="U780" i="1"/>
  <c r="S799" i="1"/>
  <c r="U799" i="1" s="1"/>
  <c r="U1081" i="1"/>
  <c r="U1082" i="1" s="1"/>
  <c r="G737" i="1"/>
  <c r="I737" i="1" s="1"/>
  <c r="G726" i="1"/>
  <c r="I718" i="1"/>
  <c r="I663" i="1" s="1"/>
  <c r="O636" i="1"/>
  <c r="Q636" i="1" s="1"/>
  <c r="Q623" i="1"/>
  <c r="I590" i="1"/>
  <c r="G603" i="1"/>
  <c r="I603" i="1" s="1"/>
  <c r="G633" i="1"/>
  <c r="I633" i="1" s="1"/>
  <c r="I619" i="1"/>
  <c r="M595" i="1"/>
  <c r="K606" i="1"/>
  <c r="M606" i="1" s="1"/>
  <c r="I561" i="1"/>
  <c r="F427" i="1"/>
  <c r="M275" i="1"/>
  <c r="K284" i="1"/>
  <c r="M284" i="1" s="1"/>
  <c r="K745" i="1"/>
  <c r="M745" i="1" s="1"/>
  <c r="M726" i="1"/>
  <c r="D485" i="1"/>
  <c r="F485" i="1" s="1"/>
  <c r="F476" i="1"/>
  <c r="M449" i="1"/>
  <c r="M420" i="1" s="1"/>
  <c r="K458" i="1"/>
  <c r="M458" i="1" s="1"/>
  <c r="K369" i="1"/>
  <c r="M369" i="1" s="1"/>
  <c r="M340" i="1" s="1"/>
  <c r="M360" i="1"/>
  <c r="M331" i="1" s="1"/>
  <c r="U357" i="1"/>
  <c r="S366" i="1"/>
  <c r="U366" i="1" s="1"/>
  <c r="G248" i="1"/>
  <c r="I248" i="1" s="1"/>
  <c r="I238" i="1"/>
  <c r="G250" i="1"/>
  <c r="I250" i="1" s="1"/>
  <c r="I240" i="1"/>
  <c r="K306" i="1"/>
  <c r="M306" i="1" s="1"/>
  <c r="M296" i="1"/>
  <c r="O459" i="1"/>
  <c r="Q459" i="1" s="1"/>
  <c r="O313" i="1"/>
  <c r="Q313" i="1" s="1"/>
  <c r="O400" i="1"/>
  <c r="Q400" i="1" s="1"/>
  <c r="O371" i="1"/>
  <c r="Q371" i="1" s="1"/>
  <c r="O228" i="1"/>
  <c r="O256" i="1"/>
  <c r="Q256" i="1" s="1"/>
  <c r="O342" i="1"/>
  <c r="O285" i="1"/>
  <c r="Q285" i="1" s="1"/>
  <c r="O488" i="1"/>
  <c r="Q488" i="1" s="1"/>
  <c r="O430" i="1"/>
  <c r="M267" i="1"/>
  <c r="K277" i="1"/>
  <c r="M277" i="1" s="1"/>
  <c r="S281" i="1"/>
  <c r="U281" i="1" s="1"/>
  <c r="U272" i="1"/>
  <c r="I242" i="1"/>
  <c r="G251" i="1"/>
  <c r="I251" i="1" s="1"/>
  <c r="O307" i="1"/>
  <c r="Q307" i="1" s="1"/>
  <c r="Q297" i="1"/>
  <c r="G277" i="1"/>
  <c r="I277" i="1" s="1"/>
  <c r="I267" i="1"/>
  <c r="O481" i="1"/>
  <c r="Q481" i="1" s="1"/>
  <c r="Q470" i="1"/>
  <c r="I146" i="1"/>
  <c r="G148" i="1"/>
  <c r="I148" i="1" s="1"/>
  <c r="O310" i="1"/>
  <c r="Q310" i="1" s="1"/>
  <c r="Q301" i="1"/>
  <c r="U48" i="1"/>
  <c r="Q151" i="1"/>
  <c r="C1002" i="1"/>
  <c r="Q1024" i="1"/>
  <c r="Q1026" i="1" s="1"/>
  <c r="I898" i="1"/>
  <c r="G816" i="1"/>
  <c r="I816" i="1" s="1"/>
  <c r="I1017" i="1"/>
  <c r="Q712" i="1"/>
  <c r="O735" i="1"/>
  <c r="Q735" i="1" s="1"/>
  <c r="S748" i="1"/>
  <c r="U748" i="1" s="1"/>
  <c r="U729" i="1"/>
  <c r="U904" i="1"/>
  <c r="O742" i="1"/>
  <c r="Q742" i="1" s="1"/>
  <c r="Q723" i="1"/>
  <c r="Q780" i="1"/>
  <c r="O799" i="1"/>
  <c r="Q799" i="1" s="1"/>
  <c r="K790" i="1"/>
  <c r="M790" i="1" s="1"/>
  <c r="K778" i="1"/>
  <c r="M771" i="1"/>
  <c r="G788" i="1"/>
  <c r="I788" i="1" s="1"/>
  <c r="G777" i="1"/>
  <c r="I769" i="1"/>
  <c r="U943" i="1"/>
  <c r="U924" i="1" s="1"/>
  <c r="F657" i="1"/>
  <c r="G736" i="1"/>
  <c r="I736" i="1" s="1"/>
  <c r="I713" i="1"/>
  <c r="K601" i="1"/>
  <c r="M601" i="1" s="1"/>
  <c r="M587" i="1"/>
  <c r="Q589" i="1"/>
  <c r="O602" i="1"/>
  <c r="Q602" i="1" s="1"/>
  <c r="K741" i="1"/>
  <c r="M741" i="1" s="1"/>
  <c r="M722" i="1"/>
  <c r="G601" i="1"/>
  <c r="I601" i="1" s="1"/>
  <c r="I563" i="1" s="1"/>
  <c r="I587" i="1"/>
  <c r="S602" i="1"/>
  <c r="U602" i="1" s="1"/>
  <c r="U589" i="1"/>
  <c r="M822" i="1"/>
  <c r="M943" i="1"/>
  <c r="M924" i="1" s="1"/>
  <c r="U805" i="1"/>
  <c r="Q274" i="1"/>
  <c r="Q217" i="1" s="1"/>
  <c r="O283" i="1"/>
  <c r="Q283" i="1" s="1"/>
  <c r="Q226" i="1" s="1"/>
  <c r="M359" i="1"/>
  <c r="M330" i="1" s="1"/>
  <c r="K368" i="1"/>
  <c r="M368" i="1" s="1"/>
  <c r="M339" i="1" s="1"/>
  <c r="U647" i="1"/>
  <c r="G602" i="1"/>
  <c r="I602" i="1" s="1"/>
  <c r="I589" i="1"/>
  <c r="O282" i="1"/>
  <c r="Q282" i="1" s="1"/>
  <c r="Q273" i="1"/>
  <c r="S395" i="1"/>
  <c r="U395" i="1" s="1"/>
  <c r="U386" i="1"/>
  <c r="K394" i="1"/>
  <c r="M394" i="1" s="1"/>
  <c r="M383" i="1"/>
  <c r="S392" i="1"/>
  <c r="U392" i="1" s="1"/>
  <c r="U381" i="1"/>
  <c r="U402" i="1" s="1"/>
  <c r="U404" i="1" s="1"/>
  <c r="F226" i="1"/>
  <c r="F192" i="1" s="1"/>
  <c r="G312" i="1"/>
  <c r="I312" i="1" s="1"/>
  <c r="I303" i="1"/>
  <c r="I218" i="1" s="1"/>
  <c r="M427" i="1"/>
  <c r="O368" i="1"/>
  <c r="Q368" i="1" s="1"/>
  <c r="Q339" i="1" s="1"/>
  <c r="Q359" i="1"/>
  <c r="Q352" i="1"/>
  <c r="O363" i="1"/>
  <c r="Q363" i="1" s="1"/>
  <c r="S453" i="1"/>
  <c r="U453" i="1" s="1"/>
  <c r="U442" i="1"/>
  <c r="U413" i="1" s="1"/>
  <c r="K280" i="1"/>
  <c r="M280" i="1" s="1"/>
  <c r="M271" i="1"/>
  <c r="M214" i="1" s="1"/>
  <c r="S398" i="1"/>
  <c r="U398" i="1" s="1"/>
  <c r="U389" i="1"/>
  <c r="U269" i="1"/>
  <c r="S279" i="1"/>
  <c r="U279" i="1" s="1"/>
  <c r="K392" i="1"/>
  <c r="M392" i="1" s="1"/>
  <c r="M381" i="1"/>
  <c r="M402" i="1" s="1"/>
  <c r="M404" i="1" s="1"/>
  <c r="G280" i="1"/>
  <c r="I280" i="1" s="1"/>
  <c r="I223" i="1" s="1"/>
  <c r="I271" i="1"/>
  <c r="I214" i="1" s="1"/>
  <c r="S309" i="1"/>
  <c r="U309" i="1" s="1"/>
  <c r="U300" i="1"/>
  <c r="G308" i="1"/>
  <c r="I308" i="1" s="1"/>
  <c r="I299" i="1"/>
  <c r="O365" i="1"/>
  <c r="Q365" i="1" s="1"/>
  <c r="Q354" i="1"/>
  <c r="Q325" i="1" s="1"/>
  <c r="I381" i="1"/>
  <c r="G392" i="1"/>
  <c r="I392" i="1" s="1"/>
  <c r="K608" i="1"/>
  <c r="M608" i="1" s="1"/>
  <c r="M597" i="1"/>
  <c r="F418" i="1"/>
  <c r="F182" i="1" s="1"/>
  <c r="Q440" i="1"/>
  <c r="O451" i="1"/>
  <c r="Q451" i="1" s="1"/>
  <c r="M724" i="1"/>
  <c r="K743" i="1"/>
  <c r="M743" i="1" s="1"/>
  <c r="S790" i="1"/>
  <c r="U790" i="1" s="1"/>
  <c r="S778" i="1"/>
  <c r="U771" i="1"/>
  <c r="U769" i="1"/>
  <c r="S788" i="1"/>
  <c r="U788" i="1" s="1"/>
  <c r="S777" i="1"/>
  <c r="G743" i="1"/>
  <c r="I743" i="1" s="1"/>
  <c r="I724" i="1"/>
  <c r="S636" i="1"/>
  <c r="U636" i="1" s="1"/>
  <c r="U623" i="1"/>
  <c r="F471" i="1"/>
  <c r="F413" i="1" s="1"/>
  <c r="F173" i="1" s="1"/>
  <c r="D482" i="1"/>
  <c r="F482" i="1" s="1"/>
  <c r="F424" i="1" s="1"/>
  <c r="M229" i="1"/>
  <c r="O480" i="1"/>
  <c r="Q480" i="1" s="1"/>
  <c r="Q469" i="1"/>
  <c r="Q490" i="1" s="1"/>
  <c r="G370" i="1"/>
  <c r="I370" i="1" s="1"/>
  <c r="I361" i="1"/>
  <c r="K455" i="1"/>
  <c r="M455" i="1" s="1"/>
  <c r="M426" i="1" s="1"/>
  <c r="M446" i="1"/>
  <c r="M417" i="1" s="1"/>
  <c r="S482" i="1"/>
  <c r="U482" i="1" s="1"/>
  <c r="U471" i="1"/>
  <c r="I469" i="1"/>
  <c r="G480" i="1"/>
  <c r="I480" i="1" s="1"/>
  <c r="Q478" i="1"/>
  <c r="O487" i="1"/>
  <c r="Q487" i="1" s="1"/>
  <c r="I228" i="1"/>
  <c r="I194" i="1" s="1"/>
  <c r="M996" i="1"/>
  <c r="F1002" i="1"/>
  <c r="S820" i="1"/>
  <c r="U902" i="1"/>
  <c r="U885" i="1" s="1"/>
  <c r="I856" i="1"/>
  <c r="I836" i="1" s="1"/>
  <c r="U895" i="1"/>
  <c r="S813" i="1"/>
  <c r="Q902" i="1"/>
  <c r="Q885" i="1" s="1"/>
  <c r="O820" i="1"/>
  <c r="F863" i="1"/>
  <c r="F843" i="1" s="1"/>
  <c r="Q1013" i="1"/>
  <c r="U711" i="1"/>
  <c r="S734" i="1"/>
  <c r="U734" i="1" s="1"/>
  <c r="Q846" i="1"/>
  <c r="Q843" i="1"/>
  <c r="O743" i="1"/>
  <c r="Q743" i="1" s="1"/>
  <c r="Q724" i="1"/>
  <c r="K735" i="1"/>
  <c r="M735" i="1" s="1"/>
  <c r="M712" i="1"/>
  <c r="M752" i="1" s="1"/>
  <c r="M754" i="1" s="1"/>
  <c r="U722" i="1"/>
  <c r="S741" i="1"/>
  <c r="U741" i="1" s="1"/>
  <c r="K749" i="1"/>
  <c r="M749" i="1" s="1"/>
  <c r="M730" i="1"/>
  <c r="I709" i="1"/>
  <c r="G732" i="1"/>
  <c r="I732" i="1" s="1"/>
  <c r="M713" i="1"/>
  <c r="K736" i="1"/>
  <c r="M736" i="1" s="1"/>
  <c r="O600" i="1"/>
  <c r="Q600" i="1" s="1"/>
  <c r="Q586" i="1"/>
  <c r="I562" i="1"/>
  <c r="I572" i="1"/>
  <c r="K792" i="1"/>
  <c r="M792" i="1" s="1"/>
  <c r="M773" i="1"/>
  <c r="S606" i="1"/>
  <c r="U606" i="1" s="1"/>
  <c r="U595" i="1"/>
  <c r="M589" i="1"/>
  <c r="K602" i="1"/>
  <c r="M602" i="1" s="1"/>
  <c r="S638" i="1"/>
  <c r="U638" i="1" s="1"/>
  <c r="S627" i="1"/>
  <c r="U626" i="1"/>
  <c r="D487" i="1"/>
  <c r="F487" i="1" s="1"/>
  <c r="F478" i="1"/>
  <c r="F420" i="1" s="1"/>
  <c r="F184" i="1" s="1"/>
  <c r="S282" i="1"/>
  <c r="U282" i="1" s="1"/>
  <c r="U225" i="1" s="1"/>
  <c r="U273" i="1"/>
  <c r="U216" i="1" s="1"/>
  <c r="M476" i="1"/>
  <c r="M418" i="1" s="1"/>
  <c r="K485" i="1"/>
  <c r="M485" i="1" s="1"/>
  <c r="F557" i="1"/>
  <c r="K399" i="1"/>
  <c r="M399" i="1" s="1"/>
  <c r="M390" i="1"/>
  <c r="Q477" i="1"/>
  <c r="O486" i="1"/>
  <c r="Q486" i="1" s="1"/>
  <c r="G527" i="1"/>
  <c r="I527" i="1" s="1"/>
  <c r="I514" i="1"/>
  <c r="G393" i="1"/>
  <c r="I393" i="1" s="1"/>
  <c r="I382" i="1"/>
  <c r="S483" i="1"/>
  <c r="U483" i="1" s="1"/>
  <c r="U474" i="1"/>
  <c r="O306" i="1"/>
  <c r="Q306" i="1" s="1"/>
  <c r="Q221" i="1" s="1"/>
  <c r="Q296" i="1"/>
  <c r="Q211" i="1" s="1"/>
  <c r="I442" i="1"/>
  <c r="I413" i="1" s="1"/>
  <c r="I173" i="1" s="1"/>
  <c r="G453" i="1"/>
  <c r="I453" i="1" s="1"/>
  <c r="G255" i="1"/>
  <c r="I255" i="1" s="1"/>
  <c r="I246" i="1"/>
  <c r="O366" i="1"/>
  <c r="Q366" i="1" s="1"/>
  <c r="Q337" i="1" s="1"/>
  <c r="Q357" i="1"/>
  <c r="Q328" i="1" s="1"/>
  <c r="G394" i="1"/>
  <c r="I394" i="1" s="1"/>
  <c r="I383" i="1"/>
  <c r="O248" i="1"/>
  <c r="Q248" i="1" s="1"/>
  <c r="Q238" i="1"/>
  <c r="Q258" i="1" s="1"/>
  <c r="K395" i="1"/>
  <c r="M395" i="1" s="1"/>
  <c r="M386" i="1"/>
  <c r="S394" i="1"/>
  <c r="U394" i="1" s="1"/>
  <c r="U383" i="1"/>
  <c r="S369" i="1"/>
  <c r="U369" i="1" s="1"/>
  <c r="U340" i="1" s="1"/>
  <c r="U360" i="1"/>
  <c r="U331" i="1" s="1"/>
  <c r="U354" i="1"/>
  <c r="U325" i="1" s="1"/>
  <c r="S365" i="1"/>
  <c r="U365" i="1" s="1"/>
  <c r="K305" i="1"/>
  <c r="M305" i="1" s="1"/>
  <c r="M295" i="1"/>
  <c r="M315" i="1" s="1"/>
  <c r="M317" i="1" s="1"/>
  <c r="O370" i="1"/>
  <c r="Q370" i="1" s="1"/>
  <c r="Q361" i="1"/>
  <c r="K454" i="1"/>
  <c r="M454" i="1" s="1"/>
  <c r="M425" i="1" s="1"/>
  <c r="M445" i="1"/>
  <c r="M416" i="1" s="1"/>
  <c r="U243" i="1"/>
  <c r="S252" i="1"/>
  <c r="U252" i="1" s="1"/>
  <c r="G395" i="1"/>
  <c r="I395" i="1" s="1"/>
  <c r="I386" i="1"/>
  <c r="I328" i="1" s="1"/>
  <c r="S278" i="1"/>
  <c r="U278" i="1" s="1"/>
  <c r="U268" i="1"/>
  <c r="I295" i="1"/>
  <c r="G305" i="1"/>
  <c r="I305" i="1" s="1"/>
  <c r="M118" i="1"/>
  <c r="M119" i="1" s="1"/>
  <c r="O397" i="1"/>
  <c r="Q397" i="1" s="1"/>
  <c r="Q388" i="1"/>
  <c r="Q223" i="1"/>
  <c r="S488" i="1"/>
  <c r="U488" i="1" s="1"/>
  <c r="S342" i="1"/>
  <c r="S430" i="1"/>
  <c r="S459" i="1"/>
  <c r="U459" i="1" s="1"/>
  <c r="U430" i="1" s="1"/>
  <c r="S400" i="1"/>
  <c r="U400" i="1" s="1"/>
  <c r="S285" i="1"/>
  <c r="U285" i="1" s="1"/>
  <c r="S313" i="1"/>
  <c r="U313" i="1" s="1"/>
  <c r="S256" i="1"/>
  <c r="U256" i="1" s="1"/>
  <c r="S228" i="1"/>
  <c r="S371" i="1"/>
  <c r="U371" i="1" s="1"/>
  <c r="U342" i="1" s="1"/>
  <c r="M105" i="1"/>
  <c r="M106" i="1" s="1"/>
  <c r="M65" i="1"/>
  <c r="M75" i="1" s="1"/>
  <c r="M77" i="1" s="1"/>
  <c r="U1002" i="1"/>
  <c r="Q729" i="1"/>
  <c r="O748" i="1"/>
  <c r="Q748" i="1" s="1"/>
  <c r="F754" i="1"/>
  <c r="S487" i="1"/>
  <c r="U487" i="1" s="1"/>
  <c r="U429" i="1" s="1"/>
  <c r="U478" i="1"/>
  <c r="U420" i="1" s="1"/>
  <c r="M867" i="1"/>
  <c r="M847" i="1" s="1"/>
  <c r="S742" i="1"/>
  <c r="U742" i="1" s="1"/>
  <c r="U723" i="1"/>
  <c r="S827" i="1"/>
  <c r="U884" i="1"/>
  <c r="I721" i="1"/>
  <c r="I666" i="1" s="1"/>
  <c r="G740" i="1"/>
  <c r="I740" i="1" s="1"/>
  <c r="I687" i="1" s="1"/>
  <c r="M781" i="1"/>
  <c r="K800" i="1"/>
  <c r="M800" i="1" s="1"/>
  <c r="K638" i="1"/>
  <c r="M638" i="1" s="1"/>
  <c r="K627" i="1"/>
  <c r="M626" i="1"/>
  <c r="U388" i="1"/>
  <c r="S397" i="1"/>
  <c r="U397" i="1" s="1"/>
  <c r="S280" i="1"/>
  <c r="U280" i="1" s="1"/>
  <c r="U271" i="1"/>
  <c r="Q239" i="1"/>
  <c r="O249" i="1"/>
  <c r="Q249" i="1" s="1"/>
  <c r="M272" i="1"/>
  <c r="M215" i="1" s="1"/>
  <c r="K281" i="1"/>
  <c r="M281" i="1" s="1"/>
  <c r="M224" i="1" s="1"/>
  <c r="G399" i="1"/>
  <c r="I399" i="1" s="1"/>
  <c r="I390" i="1"/>
  <c r="O483" i="1"/>
  <c r="Q483" i="1" s="1"/>
  <c r="Q474" i="1"/>
  <c r="K366" i="1"/>
  <c r="M366" i="1" s="1"/>
  <c r="M337" i="1" s="1"/>
  <c r="M357" i="1"/>
  <c r="M328" i="1" s="1"/>
  <c r="S396" i="1"/>
  <c r="U396" i="1" s="1"/>
  <c r="U387" i="1"/>
  <c r="G363" i="1"/>
  <c r="I363" i="1" s="1"/>
  <c r="I334" i="1" s="1"/>
  <c r="I352" i="1"/>
  <c r="G818" i="1"/>
  <c r="I818" i="1" s="1"/>
  <c r="I900" i="1"/>
  <c r="I998" i="1" s="1"/>
  <c r="K814" i="1"/>
  <c r="M896" i="1"/>
  <c r="F859" i="1"/>
  <c r="F839" i="1" s="1"/>
  <c r="F886" i="1"/>
  <c r="O827" i="1"/>
  <c r="Q884" i="1"/>
  <c r="I778" i="1"/>
  <c r="G797" i="1"/>
  <c r="I797" i="1" s="1"/>
  <c r="I775" i="1"/>
  <c r="G794" i="1"/>
  <c r="I794" i="1" s="1"/>
  <c r="K641" i="1"/>
  <c r="M641" i="1" s="1"/>
  <c r="M630" i="1"/>
  <c r="I470" i="1"/>
  <c r="G481" i="1"/>
  <c r="I481" i="1" s="1"/>
  <c r="C946" i="1"/>
  <c r="C947" i="1" s="1"/>
  <c r="C968" i="1"/>
  <c r="S737" i="1"/>
  <c r="U737" i="1" s="1"/>
  <c r="U718" i="1"/>
  <c r="S726" i="1"/>
  <c r="O608" i="1"/>
  <c r="Q608" i="1" s="1"/>
  <c r="Q597" i="1"/>
  <c r="K603" i="1"/>
  <c r="M603" i="1" s="1"/>
  <c r="M590" i="1"/>
  <c r="U624" i="1"/>
  <c r="S637" i="1"/>
  <c r="U637" i="1" s="1"/>
  <c r="M966" i="1"/>
  <c r="M993" i="1"/>
  <c r="I996" i="1"/>
  <c r="U709" i="1"/>
  <c r="U752" i="1" s="1"/>
  <c r="U754" i="1" s="1"/>
  <c r="S732" i="1"/>
  <c r="U732" i="1" s="1"/>
  <c r="K397" i="1"/>
  <c r="M397" i="1" s="1"/>
  <c r="M388" i="1"/>
  <c r="F470" i="1"/>
  <c r="D481" i="1"/>
  <c r="F481" i="1" s="1"/>
  <c r="F423" i="1" s="1"/>
  <c r="F187" i="1" s="1"/>
  <c r="O309" i="1"/>
  <c r="Q309" i="1" s="1"/>
  <c r="Q300" i="1"/>
  <c r="M245" i="1"/>
  <c r="K254" i="1"/>
  <c r="M254" i="1" s="1"/>
  <c r="Q593" i="1"/>
  <c r="O605" i="1"/>
  <c r="Q605" i="1" s="1"/>
  <c r="O312" i="1"/>
  <c r="Q312" i="1" s="1"/>
  <c r="Q227" i="1" s="1"/>
  <c r="Q303" i="1"/>
  <c r="G307" i="1"/>
  <c r="I307" i="1" s="1"/>
  <c r="I297" i="1"/>
  <c r="G452" i="1"/>
  <c r="I452" i="1" s="1"/>
  <c r="I423" i="1" s="1"/>
  <c r="I441" i="1"/>
  <c r="I268" i="1"/>
  <c r="G278" i="1"/>
  <c r="I278" i="1" s="1"/>
  <c r="S367" i="1"/>
  <c r="U367" i="1" s="1"/>
  <c r="U338" i="1" s="1"/>
  <c r="U358" i="1"/>
  <c r="U329" i="1" s="1"/>
  <c r="U469" i="1"/>
  <c r="U490" i="1" s="1"/>
  <c r="U492" i="1" s="1"/>
  <c r="S480" i="1"/>
  <c r="U480" i="1" s="1"/>
  <c r="I411" i="1"/>
  <c r="I171" i="1" s="1"/>
  <c r="F985" i="1"/>
  <c r="G741" i="1"/>
  <c r="I741" i="1" s="1"/>
  <c r="I688" i="1" s="1"/>
  <c r="I722" i="1"/>
  <c r="I667" i="1" s="1"/>
  <c r="S791" i="1"/>
  <c r="U791" i="1" s="1"/>
  <c r="U772" i="1"/>
  <c r="K740" i="1"/>
  <c r="M740" i="1" s="1"/>
  <c r="M721" i="1"/>
  <c r="O635" i="1"/>
  <c r="Q635" i="1" s="1"/>
  <c r="Q621" i="1"/>
  <c r="Q448" i="1"/>
  <c r="Q419" i="1" s="1"/>
  <c r="O457" i="1"/>
  <c r="Q457" i="1" s="1"/>
  <c r="S370" i="1"/>
  <c r="U370" i="1" s="1"/>
  <c r="U361" i="1"/>
  <c r="O633" i="1"/>
  <c r="Q633" i="1" s="1"/>
  <c r="Q619" i="1"/>
  <c r="Q645" i="1" s="1"/>
  <c r="Q647" i="1" s="1"/>
  <c r="I337" i="1"/>
  <c r="K311" i="1"/>
  <c r="M311" i="1" s="1"/>
  <c r="M302" i="1"/>
  <c r="O364" i="1"/>
  <c r="Q364" i="1" s="1"/>
  <c r="Q353" i="1"/>
  <c r="S305" i="1"/>
  <c r="U305" i="1" s="1"/>
  <c r="U295" i="1"/>
  <c r="U315" i="1" s="1"/>
  <c r="U317" i="1" s="1"/>
  <c r="K396" i="1"/>
  <c r="M396" i="1" s="1"/>
  <c r="M387" i="1"/>
  <c r="G306" i="1"/>
  <c r="I306" i="1" s="1"/>
  <c r="I296" i="1"/>
  <c r="Q471" i="1"/>
  <c r="O482" i="1"/>
  <c r="Q482" i="1" s="1"/>
  <c r="O399" i="1"/>
  <c r="Q399" i="1" s="1"/>
  <c r="Q390" i="1"/>
  <c r="C199" i="1"/>
  <c r="C201" i="1" s="1"/>
  <c r="C232" i="1"/>
  <c r="O250" i="1"/>
  <c r="Q250" i="1" s="1"/>
  <c r="Q240" i="1"/>
  <c r="U382" i="1"/>
  <c r="S393" i="1"/>
  <c r="U393" i="1" s="1"/>
  <c r="U440" i="1"/>
  <c r="S451" i="1"/>
  <c r="U451" i="1" s="1"/>
  <c r="U422" i="1" s="1"/>
  <c r="I342" i="1"/>
  <c r="M994" i="1"/>
  <c r="G814" i="1"/>
  <c r="I814" i="1" s="1"/>
  <c r="I896" i="1"/>
  <c r="F884" i="1"/>
  <c r="F865" i="1" s="1"/>
  <c r="F845" i="1" s="1"/>
  <c r="C865" i="1"/>
  <c r="I857" i="1"/>
  <c r="I837" i="1" s="1"/>
  <c r="Q904" i="1"/>
  <c r="Q1002" i="1"/>
  <c r="M1109" i="1"/>
  <c r="G735" i="1"/>
  <c r="I735" i="1" s="1"/>
  <c r="I682" i="1" s="1"/>
  <c r="I712" i="1"/>
  <c r="I657" i="1" s="1"/>
  <c r="O740" i="1"/>
  <c r="Q740" i="1" s="1"/>
  <c r="Q721" i="1"/>
  <c r="G529" i="1"/>
  <c r="I517" i="1"/>
  <c r="U597" i="1"/>
  <c r="S608" i="1"/>
  <c r="U608" i="1" s="1"/>
  <c r="M772" i="1"/>
  <c r="K791" i="1"/>
  <c r="M791" i="1" s="1"/>
  <c r="G638" i="1"/>
  <c r="I638" i="1" s="1"/>
  <c r="I626" i="1"/>
  <c r="G627" i="1"/>
  <c r="F551" i="1"/>
  <c r="K605" i="1"/>
  <c r="M605" i="1" s="1"/>
  <c r="M593" i="1"/>
  <c r="O606" i="1"/>
  <c r="Q606" i="1" s="1"/>
  <c r="Q595" i="1"/>
  <c r="M596" i="1"/>
  <c r="K607" i="1"/>
  <c r="M607" i="1" s="1"/>
  <c r="S603" i="1"/>
  <c r="U603" i="1" s="1"/>
  <c r="U590" i="1"/>
  <c r="I665" i="1"/>
  <c r="G608" i="1"/>
  <c r="I608" i="1" s="1"/>
  <c r="I570" i="1" s="1"/>
  <c r="I597" i="1"/>
  <c r="M904" i="1"/>
  <c r="M884" i="1"/>
  <c r="K827" i="1"/>
  <c r="U447" i="1"/>
  <c r="U418" i="1" s="1"/>
  <c r="S456" i="1"/>
  <c r="U456" i="1" s="1"/>
  <c r="U427" i="1" s="1"/>
  <c r="K310" i="1"/>
  <c r="M310" i="1" s="1"/>
  <c r="M301" i="1"/>
  <c r="M303" i="1"/>
  <c r="K312" i="1"/>
  <c r="M312" i="1" s="1"/>
  <c r="S399" i="1"/>
  <c r="U399" i="1" s="1"/>
  <c r="U390" i="1"/>
  <c r="O484" i="1"/>
  <c r="Q484" i="1" s="1"/>
  <c r="Q475" i="1"/>
  <c r="Q417" i="1" s="1"/>
  <c r="S255" i="1"/>
  <c r="U255" i="1" s="1"/>
  <c r="U246" i="1"/>
  <c r="O599" i="1"/>
  <c r="Q599" i="1" s="1"/>
  <c r="Q585" i="1"/>
  <c r="Q611" i="1" s="1"/>
  <c r="Q613" i="1" s="1"/>
  <c r="M273" i="1"/>
  <c r="K282" i="1"/>
  <c r="M282" i="1" s="1"/>
  <c r="M478" i="1"/>
  <c r="K487" i="1"/>
  <c r="M487" i="1" s="1"/>
  <c r="S363" i="1"/>
  <c r="U363" i="1" s="1"/>
  <c r="U334" i="1" s="1"/>
  <c r="U352" i="1"/>
  <c r="I343" i="1"/>
  <c r="I195" i="1" s="1"/>
  <c r="M448" i="1"/>
  <c r="M419" i="1" s="1"/>
  <c r="K457" i="1"/>
  <c r="M457" i="1" s="1"/>
  <c r="M428" i="1" s="1"/>
  <c r="K365" i="1"/>
  <c r="M365" i="1" s="1"/>
  <c r="M336" i="1" s="1"/>
  <c r="M354" i="1"/>
  <c r="M325" i="1" s="1"/>
  <c r="M441" i="1"/>
  <c r="K452" i="1"/>
  <c r="M452" i="1" s="1"/>
  <c r="M423" i="1" s="1"/>
  <c r="M238" i="1"/>
  <c r="M258" i="1" s="1"/>
  <c r="M260" i="1" s="1"/>
  <c r="K248" i="1"/>
  <c r="M248" i="1" s="1"/>
  <c r="Q374" i="1"/>
  <c r="Q462" i="1"/>
  <c r="Q491" i="1"/>
  <c r="Q433" i="1"/>
  <c r="Q288" i="1"/>
  <c r="Q289" i="1" s="1"/>
  <c r="Q231" i="1"/>
  <c r="Q316" i="1"/>
  <c r="Q345" i="1"/>
  <c r="Q403" i="1"/>
  <c r="Q259" i="1"/>
  <c r="M268" i="1"/>
  <c r="K278" i="1"/>
  <c r="M278" i="1" s="1"/>
  <c r="K367" i="1"/>
  <c r="M367" i="1" s="1"/>
  <c r="M338" i="1" s="1"/>
  <c r="M358" i="1"/>
  <c r="M329" i="1" s="1"/>
  <c r="K249" i="1"/>
  <c r="M249" i="1" s="1"/>
  <c r="M239" i="1"/>
  <c r="O392" i="1"/>
  <c r="Q392" i="1" s="1"/>
  <c r="Q381" i="1"/>
  <c r="Q402" i="1" s="1"/>
  <c r="Q404" i="1" s="1"/>
  <c r="K451" i="1"/>
  <c r="M451" i="1" s="1"/>
  <c r="M440" i="1"/>
  <c r="U470" i="1"/>
  <c r="S481" i="1"/>
  <c r="U481" i="1" s="1"/>
  <c r="U423" i="1" s="1"/>
  <c r="S307" i="1"/>
  <c r="U307" i="1" s="1"/>
  <c r="U297" i="1"/>
  <c r="U448" i="1"/>
  <c r="S457" i="1"/>
  <c r="U457" i="1" s="1"/>
  <c r="O453" i="1"/>
  <c r="Q453" i="1" s="1"/>
  <c r="Q424" i="1" s="1"/>
  <c r="Q442" i="1"/>
  <c r="Q413" i="1" s="1"/>
  <c r="S455" i="1"/>
  <c r="U455" i="1" s="1"/>
  <c r="U446" i="1"/>
  <c r="G454" i="1"/>
  <c r="I454" i="1" s="1"/>
  <c r="I425" i="1" s="1"/>
  <c r="I445" i="1"/>
  <c r="S306" i="1"/>
  <c r="U306" i="1" s="1"/>
  <c r="U296" i="1"/>
  <c r="M442" i="1"/>
  <c r="M413" i="1" s="1"/>
  <c r="K453" i="1"/>
  <c r="M453" i="1" s="1"/>
  <c r="M424" i="1" s="1"/>
  <c r="S254" i="1"/>
  <c r="U254" i="1" s="1"/>
  <c r="U245" i="1"/>
  <c r="I65" i="1"/>
  <c r="M163" i="1"/>
  <c r="M164" i="1" s="1"/>
  <c r="Q59" i="1"/>
  <c r="Q60" i="1" s="1"/>
  <c r="Q35" i="1"/>
  <c r="Q36" i="1" s="1"/>
  <c r="Q47" i="1"/>
  <c r="Q48" i="1" s="1"/>
  <c r="I222" i="1"/>
  <c r="Q164" i="1"/>
  <c r="K816" i="1"/>
  <c r="M898" i="1"/>
  <c r="S739" i="1"/>
  <c r="U739" i="1" s="1"/>
  <c r="S727" i="1"/>
  <c r="U720" i="1"/>
  <c r="I681" i="1"/>
  <c r="G793" i="1"/>
  <c r="I793" i="1" s="1"/>
  <c r="I774" i="1"/>
  <c r="K788" i="1"/>
  <c r="M788" i="1" s="1"/>
  <c r="K777" i="1"/>
  <c r="M769" i="1"/>
  <c r="G746" i="1"/>
  <c r="I746" i="1" s="1"/>
  <c r="I693" i="1" s="1"/>
  <c r="I727" i="1"/>
  <c r="I672" i="1" s="1"/>
  <c r="F188" i="1"/>
  <c r="I760" i="1"/>
  <c r="G783" i="1"/>
  <c r="I783" i="1" s="1"/>
  <c r="O792" i="1"/>
  <c r="Q792" i="1" s="1"/>
  <c r="Q773" i="1"/>
  <c r="I764" i="1"/>
  <c r="G787" i="1"/>
  <c r="I787" i="1" s="1"/>
  <c r="S599" i="1"/>
  <c r="U599" i="1" s="1"/>
  <c r="U585" i="1"/>
  <c r="U611" i="1" s="1"/>
  <c r="U613" i="1" s="1"/>
  <c r="F613" i="1"/>
  <c r="D639" i="1"/>
  <c r="F639" i="1" s="1"/>
  <c r="F567" i="1" s="1"/>
  <c r="F638" i="1"/>
  <c r="F566" i="1" s="1"/>
  <c r="F429" i="1"/>
  <c r="F193" i="1" s="1"/>
  <c r="K370" i="1"/>
  <c r="M370" i="1" s="1"/>
  <c r="M341" i="1" s="1"/>
  <c r="M361" i="1"/>
  <c r="M332" i="1" s="1"/>
  <c r="G636" i="1"/>
  <c r="I636" i="1" s="1"/>
  <c r="I623" i="1"/>
  <c r="Q426" i="1"/>
  <c r="K363" i="1"/>
  <c r="M363" i="1" s="1"/>
  <c r="M334" i="1" s="1"/>
  <c r="M352" i="1"/>
  <c r="S277" i="1"/>
  <c r="U277" i="1" s="1"/>
  <c r="U220" i="1" s="1"/>
  <c r="U267" i="1"/>
  <c r="S148" i="1"/>
  <c r="U148" i="1" s="1"/>
  <c r="U146" i="1"/>
  <c r="Q1000" i="1"/>
  <c r="M1013" i="1"/>
  <c r="M985" i="1"/>
  <c r="O726" i="1"/>
  <c r="Q718" i="1"/>
  <c r="O737" i="1"/>
  <c r="Q737" i="1" s="1"/>
  <c r="U713" i="1"/>
  <c r="S736" i="1"/>
  <c r="U736" i="1" s="1"/>
  <c r="O640" i="1"/>
  <c r="Q640" i="1" s="1"/>
  <c r="Q629" i="1"/>
  <c r="S593" i="1"/>
  <c r="U592" i="1"/>
  <c r="S604" i="1"/>
  <c r="U604" i="1" s="1"/>
  <c r="G642" i="1"/>
  <c r="I642" i="1" s="1"/>
  <c r="I631" i="1"/>
  <c r="K748" i="1"/>
  <c r="M748" i="1" s="1"/>
  <c r="M729" i="1"/>
  <c r="O367" i="1"/>
  <c r="Q367" i="1" s="1"/>
  <c r="Q358" i="1"/>
  <c r="Q329" i="1" s="1"/>
  <c r="S284" i="1"/>
  <c r="U284" i="1" s="1"/>
  <c r="U227" i="1" s="1"/>
  <c r="U275" i="1"/>
  <c r="F224" i="1"/>
  <c r="F190" i="1" s="1"/>
  <c r="S308" i="1"/>
  <c r="U308" i="1" s="1"/>
  <c r="U299" i="1"/>
  <c r="I471" i="1"/>
  <c r="G482" i="1"/>
  <c r="I482" i="1" s="1"/>
  <c r="M242" i="1"/>
  <c r="K251" i="1"/>
  <c r="M251" i="1" s="1"/>
  <c r="G458" i="1"/>
  <c r="I458" i="1" s="1"/>
  <c r="I429" i="1" s="1"/>
  <c r="I449" i="1"/>
  <c r="I420" i="1" s="1"/>
  <c r="F186" i="1"/>
  <c r="K483" i="1"/>
  <c r="M483" i="1" s="1"/>
  <c r="M474" i="1"/>
  <c r="I227" i="1"/>
  <c r="O253" i="1"/>
  <c r="Q253" i="1" s="1"/>
  <c r="Q244" i="1"/>
  <c r="F90" i="1"/>
  <c r="F65" i="1"/>
  <c r="M150" i="1"/>
  <c r="I422" i="1"/>
  <c r="F287" i="1"/>
  <c r="M151" i="1"/>
  <c r="S161" i="1"/>
  <c r="U161" i="1" s="1"/>
  <c r="U159" i="1"/>
  <c r="Q993" i="1"/>
  <c r="Q966" i="1"/>
  <c r="I994" i="1"/>
  <c r="M899" i="1"/>
  <c r="M997" i="1" s="1"/>
  <c r="K817" i="1"/>
  <c r="F966" i="1"/>
  <c r="F907" i="1" s="1"/>
  <c r="M1097" i="1"/>
  <c r="U1099" i="1" s="1"/>
  <c r="M1080" i="1"/>
  <c r="M1082" i="1" s="1"/>
  <c r="U1024" i="1"/>
  <c r="U1026" i="1" s="1"/>
  <c r="M902" i="1"/>
  <c r="K820" i="1"/>
  <c r="C908" i="1"/>
  <c r="C887" i="1"/>
  <c r="C867" i="1"/>
  <c r="C847" i="1" s="1"/>
  <c r="I899" i="1"/>
  <c r="I997" i="1" s="1"/>
  <c r="G817" i="1"/>
  <c r="I817" i="1" s="1"/>
  <c r="Q1022" i="1"/>
  <c r="O732" i="1"/>
  <c r="Q732" i="1" s="1"/>
  <c r="Q709" i="1"/>
  <c r="Q752" i="1" s="1"/>
  <c r="Q754" i="1" s="1"/>
  <c r="K742" i="1"/>
  <c r="M742" i="1" s="1"/>
  <c r="M723" i="1"/>
  <c r="F803" i="1"/>
  <c r="F805" i="1" s="1"/>
  <c r="F653" i="1"/>
  <c r="O791" i="1"/>
  <c r="Q791" i="1" s="1"/>
  <c r="Q772" i="1"/>
  <c r="Q711" i="1"/>
  <c r="O734" i="1"/>
  <c r="Q734" i="1" s="1"/>
  <c r="O739" i="1"/>
  <c r="Q739" i="1" s="1"/>
  <c r="Q720" i="1"/>
  <c r="O727" i="1"/>
  <c r="K746" i="1"/>
  <c r="M746" i="1" s="1"/>
  <c r="M727" i="1"/>
  <c r="O641" i="1"/>
  <c r="Q641" i="1" s="1"/>
  <c r="Q630" i="1"/>
  <c r="G637" i="1"/>
  <c r="I637" i="1" s="1"/>
  <c r="I624" i="1"/>
  <c r="S642" i="1"/>
  <c r="U642" i="1" s="1"/>
  <c r="U631" i="1"/>
  <c r="K637" i="1"/>
  <c r="M637" i="1" s="1"/>
  <c r="M624" i="1"/>
  <c r="G742" i="1"/>
  <c r="I742" i="1" s="1"/>
  <c r="I689" i="1" s="1"/>
  <c r="I723" i="1"/>
  <c r="I668" i="1" s="1"/>
  <c r="I592" i="1"/>
  <c r="I554" i="1" s="1"/>
  <c r="G593" i="1"/>
  <c r="G604" i="1"/>
  <c r="I604" i="1" s="1"/>
  <c r="I566" i="1" s="1"/>
  <c r="S634" i="1"/>
  <c r="U634" i="1" s="1"/>
  <c r="U620" i="1"/>
  <c r="F564" i="1"/>
  <c r="K634" i="1"/>
  <c r="M634" i="1" s="1"/>
  <c r="M620" i="1"/>
  <c r="K642" i="1"/>
  <c r="M642" i="1" s="1"/>
  <c r="M631" i="1"/>
  <c r="K640" i="1"/>
  <c r="M640" i="1" s="1"/>
  <c r="M629" i="1"/>
  <c r="I686" i="1"/>
  <c r="M780" i="1"/>
  <c r="K799" i="1"/>
  <c r="M799" i="1" s="1"/>
  <c r="M1002" i="1"/>
  <c r="O638" i="1"/>
  <c r="Q638" i="1" s="1"/>
  <c r="Q626" i="1"/>
  <c r="O627" i="1"/>
  <c r="M343" i="1"/>
  <c r="U303" i="1"/>
  <c r="S312" i="1"/>
  <c r="U312" i="1" s="1"/>
  <c r="O396" i="1"/>
  <c r="Q396" i="1" s="1"/>
  <c r="Q387" i="1"/>
  <c r="K253" i="1"/>
  <c r="M253" i="1" s="1"/>
  <c r="M244" i="1"/>
  <c r="Q272" i="1"/>
  <c r="Q215" i="1" s="1"/>
  <c r="O281" i="1"/>
  <c r="Q281" i="1" s="1"/>
  <c r="O398" i="1"/>
  <c r="Q398" i="1" s="1"/>
  <c r="Q389" i="1"/>
  <c r="S368" i="1"/>
  <c r="U368" i="1" s="1"/>
  <c r="U359" i="1"/>
  <c r="I431" i="1"/>
  <c r="U445" i="1"/>
  <c r="U416" i="1" s="1"/>
  <c r="S454" i="1"/>
  <c r="U454" i="1" s="1"/>
  <c r="U425" i="1" s="1"/>
  <c r="K250" i="1"/>
  <c r="M250" i="1" s="1"/>
  <c r="M240" i="1"/>
  <c r="M212" i="1" s="1"/>
  <c r="Q382" i="1"/>
  <c r="O393" i="1"/>
  <c r="Q393" i="1" s="1"/>
  <c r="K481" i="1"/>
  <c r="M481" i="1" s="1"/>
  <c r="M470" i="1"/>
  <c r="F225" i="1"/>
  <c r="F191" i="1" s="1"/>
  <c r="O255" i="1"/>
  <c r="Q255" i="1" s="1"/>
  <c r="Q246" i="1"/>
  <c r="K484" i="1"/>
  <c r="M484" i="1" s="1"/>
  <c r="M475" i="1"/>
  <c r="O454" i="1"/>
  <c r="Q454" i="1" s="1"/>
  <c r="Q425" i="1" s="1"/>
  <c r="Q445" i="1"/>
  <c r="Q416" i="1" s="1"/>
  <c r="M353" i="1"/>
  <c r="M324" i="1" s="1"/>
  <c r="K364" i="1"/>
  <c r="M364" i="1" s="1"/>
  <c r="M335" i="1" s="1"/>
  <c r="O305" i="1"/>
  <c r="Q305" i="1" s="1"/>
  <c r="Q220" i="1" s="1"/>
  <c r="Q295" i="1"/>
  <c r="M469" i="1"/>
  <c r="M490" i="1" s="1"/>
  <c r="M492" i="1" s="1"/>
  <c r="K480" i="1"/>
  <c r="M480" i="1" s="1"/>
  <c r="S283" i="1"/>
  <c r="U283" i="1" s="1"/>
  <c r="U226" i="1" s="1"/>
  <c r="U274" i="1"/>
  <c r="M274" i="1"/>
  <c r="M217" i="1" s="1"/>
  <c r="K283" i="1"/>
  <c r="M283" i="1" s="1"/>
  <c r="M226" i="1" s="1"/>
  <c r="S486" i="1"/>
  <c r="U486" i="1" s="1"/>
  <c r="U477" i="1"/>
  <c r="I353" i="1"/>
  <c r="I324" i="1" s="1"/>
  <c r="G364" i="1"/>
  <c r="I364" i="1" s="1"/>
  <c r="I335" i="1" s="1"/>
  <c r="K308" i="1"/>
  <c r="M308" i="1" s="1"/>
  <c r="M299" i="1"/>
  <c r="U475" i="1"/>
  <c r="S484" i="1"/>
  <c r="U484" i="1" s="1"/>
  <c r="Q383" i="1"/>
  <c r="O394" i="1"/>
  <c r="Q394" i="1" s="1"/>
  <c r="S364" i="1"/>
  <c r="U364" i="1" s="1"/>
  <c r="U335" i="1" s="1"/>
  <c r="U353" i="1"/>
  <c r="U324" i="1" s="1"/>
  <c r="I159" i="1"/>
  <c r="G161" i="1"/>
  <c r="I161" i="1" s="1"/>
  <c r="I430" i="1"/>
  <c r="Q447" i="1"/>
  <c r="Q418" i="1" s="1"/>
  <c r="O456" i="1"/>
  <c r="Q456" i="1" s="1"/>
  <c r="U59" i="1"/>
  <c r="U60" i="1" s="1"/>
  <c r="U35" i="1"/>
  <c r="U36" i="1" s="1"/>
  <c r="U47" i="1"/>
  <c r="I212" i="1"/>
  <c r="U412" i="1"/>
  <c r="I907" i="1" l="1"/>
  <c r="F887" i="1"/>
  <c r="F908" i="1"/>
  <c r="U323" i="1"/>
  <c r="U373" i="1"/>
  <c r="I220" i="1"/>
  <c r="I186" i="1" s="1"/>
  <c r="M1024" i="1"/>
  <c r="M1026" i="1" s="1"/>
  <c r="I177" i="1"/>
  <c r="U217" i="1"/>
  <c r="U330" i="1"/>
  <c r="M885" i="1"/>
  <c r="M1000" i="1"/>
  <c r="F230" i="1"/>
  <c r="F289" i="1"/>
  <c r="I193" i="1"/>
  <c r="Q338" i="1"/>
  <c r="M373" i="1"/>
  <c r="M323" i="1"/>
  <c r="S746" i="1"/>
  <c r="U746" i="1" s="1"/>
  <c r="U727" i="1"/>
  <c r="U426" i="1"/>
  <c r="M412" i="1"/>
  <c r="I211" i="1"/>
  <c r="I176" i="1" s="1"/>
  <c r="F490" i="1"/>
  <c r="M1004" i="1"/>
  <c r="M1006" i="1" s="1"/>
  <c r="F701" i="1"/>
  <c r="F703" i="1" s="1"/>
  <c r="U211" i="1"/>
  <c r="Q332" i="1"/>
  <c r="I332" i="1"/>
  <c r="I184" i="1" s="1"/>
  <c r="S797" i="1"/>
  <c r="U797" i="1" s="1"/>
  <c r="U778" i="1"/>
  <c r="Q336" i="1"/>
  <c r="Q216" i="1"/>
  <c r="I549" i="1"/>
  <c r="I658" i="1"/>
  <c r="K797" i="1"/>
  <c r="M797" i="1" s="1"/>
  <c r="M778" i="1"/>
  <c r="Q430" i="1"/>
  <c r="U337" i="1"/>
  <c r="G745" i="1"/>
  <c r="I745" i="1" s="1"/>
  <c r="I726" i="1"/>
  <c r="U287" i="1"/>
  <c r="U210" i="1"/>
  <c r="I188" i="1"/>
  <c r="I323" i="1"/>
  <c r="I189" i="1"/>
  <c r="U417" i="1"/>
  <c r="F1024" i="1"/>
  <c r="F1026" i="1" s="1"/>
  <c r="F986" i="1"/>
  <c r="I986" i="1" s="1"/>
  <c r="F987" i="1"/>
  <c r="F926" i="1"/>
  <c r="S745" i="1"/>
  <c r="U745" i="1" s="1"/>
  <c r="U726" i="1"/>
  <c r="U906" i="1"/>
  <c r="U993" i="1"/>
  <c r="U339" i="1"/>
  <c r="M461" i="1"/>
  <c r="M411" i="1"/>
  <c r="M221" i="1"/>
  <c r="G639" i="1"/>
  <c r="I639" i="1" s="1"/>
  <c r="I627" i="1"/>
  <c r="I529" i="1"/>
  <c r="G536" i="1"/>
  <c r="I536" i="1" s="1"/>
  <c r="G537" i="1"/>
  <c r="I537" i="1" s="1"/>
  <c r="I412" i="1"/>
  <c r="I172" i="1" s="1"/>
  <c r="M627" i="1"/>
  <c r="K639" i="1"/>
  <c r="M639" i="1" s="1"/>
  <c r="U221" i="1"/>
  <c r="Q341" i="1"/>
  <c r="I341" i="1"/>
  <c r="U222" i="1"/>
  <c r="U424" i="1"/>
  <c r="Q225" i="1"/>
  <c r="I683" i="1"/>
  <c r="I70" i="1"/>
  <c r="Q228" i="1"/>
  <c r="U328" i="1"/>
  <c r="I547" i="1"/>
  <c r="I684" i="1"/>
  <c r="Q423" i="1"/>
  <c r="Q429" i="1"/>
  <c r="O797" i="1"/>
  <c r="Q797" i="1" s="1"/>
  <c r="Q778" i="1"/>
  <c r="Q1004" i="1"/>
  <c r="Q1006" i="1" s="1"/>
  <c r="M777" i="1"/>
  <c r="K796" i="1"/>
  <c r="M796" i="1" s="1"/>
  <c r="M422" i="1"/>
  <c r="M211" i="1"/>
  <c r="M225" i="1"/>
  <c r="U411" i="1"/>
  <c r="U461" i="1"/>
  <c r="U332" i="1"/>
  <c r="Q492" i="1"/>
  <c r="I669" i="1"/>
  <c r="U212" i="1"/>
  <c r="Q334" i="1"/>
  <c r="I551" i="1"/>
  <c r="Q420" i="1"/>
  <c r="O745" i="1"/>
  <c r="Q745" i="1" s="1"/>
  <c r="Q726" i="1"/>
  <c r="M287" i="1"/>
  <c r="M210" i="1"/>
  <c r="M223" i="1"/>
  <c r="U428" i="1"/>
  <c r="M216" i="1"/>
  <c r="C845" i="1"/>
  <c r="U865" i="1"/>
  <c r="Q324" i="1"/>
  <c r="U341" i="1"/>
  <c r="U228" i="1"/>
  <c r="I679" i="1"/>
  <c r="S826" i="1"/>
  <c r="I690" i="1"/>
  <c r="Q323" i="1"/>
  <c r="Q373" i="1"/>
  <c r="I564" i="1"/>
  <c r="U215" i="1"/>
  <c r="M227" i="1"/>
  <c r="I565" i="1"/>
  <c r="U1000" i="1"/>
  <c r="Q212" i="1"/>
  <c r="G605" i="1"/>
  <c r="I605" i="1" s="1"/>
  <c r="I567" i="1" s="1"/>
  <c r="I593" i="1"/>
  <c r="I555" i="1" s="1"/>
  <c r="I221" i="1"/>
  <c r="I187" i="1" s="1"/>
  <c r="Q315" i="1"/>
  <c r="Q210" i="1"/>
  <c r="Q224" i="1"/>
  <c r="O746" i="1"/>
  <c r="Q746" i="1" s="1"/>
  <c r="Q727" i="1"/>
  <c r="F75" i="1"/>
  <c r="F77" i="1" s="1"/>
  <c r="F92" i="1"/>
  <c r="F575" i="1"/>
  <c r="F577" i="1" s="1"/>
  <c r="U419" i="1"/>
  <c r="Q335" i="1"/>
  <c r="Q428" i="1"/>
  <c r="Q865" i="1"/>
  <c r="U214" i="1"/>
  <c r="U336" i="1"/>
  <c r="I653" i="1"/>
  <c r="O826" i="1"/>
  <c r="S796" i="1"/>
  <c r="U796" i="1" s="1"/>
  <c r="U777" i="1"/>
  <c r="Q422" i="1"/>
  <c r="Q330" i="1"/>
  <c r="U224" i="1"/>
  <c r="M218" i="1"/>
  <c r="I552" i="1"/>
  <c r="Q222" i="1"/>
  <c r="U593" i="1"/>
  <c r="S605" i="1"/>
  <c r="U605" i="1" s="1"/>
  <c r="F867" i="1"/>
  <c r="F847" i="1" s="1"/>
  <c r="F888" i="1"/>
  <c r="Q427" i="1"/>
  <c r="O639" i="1"/>
  <c r="Q639" i="1" s="1"/>
  <c r="Q627" i="1"/>
  <c r="C888" i="1"/>
  <c r="C869" i="1" s="1"/>
  <c r="C868" i="1"/>
  <c r="C848" i="1" s="1"/>
  <c r="C849" i="1" s="1"/>
  <c r="C1126" i="1" s="1"/>
  <c r="C1129" i="1" s="1"/>
  <c r="C1133" i="1" s="1"/>
  <c r="I1134" i="1" s="1"/>
  <c r="F1004" i="1"/>
  <c r="F1006" i="1" s="1"/>
  <c r="F967" i="1"/>
  <c r="U218" i="1"/>
  <c r="I416" i="1"/>
  <c r="I559" i="1"/>
  <c r="U223" i="1"/>
  <c r="Q260" i="1"/>
  <c r="I424" i="1"/>
  <c r="S639" i="1"/>
  <c r="U639" i="1" s="1"/>
  <c r="U627" i="1"/>
  <c r="M865" i="1"/>
  <c r="Q461" i="1"/>
  <c r="Q411" i="1"/>
  <c r="I180" i="1"/>
  <c r="F412" i="1"/>
  <c r="F172" i="1" s="1"/>
  <c r="I777" i="1"/>
  <c r="G796" i="1"/>
  <c r="I796" i="1" s="1"/>
  <c r="I210" i="1"/>
  <c r="M220" i="1"/>
  <c r="Q342" i="1"/>
  <c r="M429" i="1"/>
  <c r="I336" i="1"/>
  <c r="Q331" i="1"/>
  <c r="G1063" i="1" l="1"/>
  <c r="I1063" i="1" s="1"/>
  <c r="G1059" i="1"/>
  <c r="I1059" i="1" s="1"/>
  <c r="G1054" i="1"/>
  <c r="I1054" i="1" s="1"/>
  <c r="G1120" i="1"/>
  <c r="I1120" i="1" s="1"/>
  <c r="I1121" i="1" s="1"/>
  <c r="I1123" i="1" s="1"/>
  <c r="G1062" i="1"/>
  <c r="I1062" i="1" s="1"/>
  <c r="G1057" i="1"/>
  <c r="I1057" i="1" s="1"/>
  <c r="G1053" i="1"/>
  <c r="I1053" i="1" s="1"/>
  <c r="G1041" i="1"/>
  <c r="I1041" i="1" s="1"/>
  <c r="G1040" i="1"/>
  <c r="I1040" i="1" s="1"/>
  <c r="I1043" i="1" s="1"/>
  <c r="I1045" i="1" s="1"/>
  <c r="G943" i="1"/>
  <c r="G1064" i="1"/>
  <c r="I1064" i="1" s="1"/>
  <c r="G1060" i="1"/>
  <c r="I1060" i="1" s="1"/>
  <c r="G1055" i="1"/>
  <c r="I1055" i="1" s="1"/>
  <c r="G1066" i="1"/>
  <c r="I1066" i="1" s="1"/>
  <c r="G1061" i="1"/>
  <c r="I1061" i="1" s="1"/>
  <c r="G821" i="1"/>
  <c r="G822" i="1"/>
  <c r="I822" i="1" s="1"/>
  <c r="G942" i="1"/>
  <c r="G883" i="1"/>
  <c r="G1056" i="1"/>
  <c r="I1056" i="1" s="1"/>
  <c r="G1052" i="1"/>
  <c r="I1052" i="1" s="1"/>
  <c r="G1092" i="1"/>
  <c r="G884" i="1"/>
  <c r="G674" i="1"/>
  <c r="G1104" i="1"/>
  <c r="G676" i="1"/>
  <c r="I676" i="1" s="1"/>
  <c r="G675" i="1"/>
  <c r="I675" i="1" s="1"/>
  <c r="G557" i="1"/>
  <c r="G499" i="1"/>
  <c r="I499" i="1" s="1"/>
  <c r="I502" i="1" s="1"/>
  <c r="I504" i="1" s="1"/>
  <c r="G558" i="1"/>
  <c r="G500" i="1"/>
  <c r="I500" i="1" s="1"/>
  <c r="G183" i="1"/>
  <c r="G16" i="1"/>
  <c r="G128" i="1"/>
  <c r="I128" i="1" s="1"/>
  <c r="G182" i="1"/>
  <c r="G181" i="1"/>
  <c r="G15" i="1"/>
  <c r="G127" i="1"/>
  <c r="I127" i="1" s="1"/>
  <c r="I129" i="1" s="1"/>
  <c r="I131" i="1" s="1"/>
  <c r="G66" i="1"/>
  <c r="G17" i="1"/>
  <c r="G67" i="1"/>
  <c r="G113" i="1"/>
  <c r="I113" i="1" s="1"/>
  <c r="G85" i="1"/>
  <c r="I85" i="1" s="1"/>
  <c r="G112" i="1"/>
  <c r="I112" i="1" s="1"/>
  <c r="I117" i="1" s="1"/>
  <c r="I119" i="1" s="1"/>
  <c r="G86" i="1"/>
  <c r="I86" i="1" s="1"/>
  <c r="Q317" i="1"/>
  <c r="Q230" i="1"/>
  <c r="Q232" i="1" s="1"/>
  <c r="I887" i="1"/>
  <c r="Q375" i="1"/>
  <c r="Q344" i="1"/>
  <c r="Q346" i="1" s="1"/>
  <c r="M230" i="1"/>
  <c r="M232" i="1" s="1"/>
  <c r="M289" i="1"/>
  <c r="U289" i="1"/>
  <c r="U230" i="1"/>
  <c r="U232" i="1" s="1"/>
  <c r="F232" i="1"/>
  <c r="I671" i="1"/>
  <c r="U845" i="1"/>
  <c r="Q845" i="1"/>
  <c r="M845" i="1"/>
  <c r="U432" i="1"/>
  <c r="U434" i="1" s="1"/>
  <c r="U463" i="1"/>
  <c r="I692" i="1"/>
  <c r="U375" i="1"/>
  <c r="U344" i="1"/>
  <c r="U346" i="1" s="1"/>
  <c r="Q463" i="1"/>
  <c r="Q432" i="1"/>
  <c r="Q434" i="1" s="1"/>
  <c r="F492" i="1"/>
  <c r="F432" i="1"/>
  <c r="F434" i="1" s="1"/>
  <c r="M344" i="1"/>
  <c r="M346" i="1" s="1"/>
  <c r="M375" i="1"/>
  <c r="U908" i="1"/>
  <c r="U1004" i="1"/>
  <c r="U1006" i="1" s="1"/>
  <c r="I175" i="1"/>
  <c r="I926" i="1"/>
  <c r="F927" i="1"/>
  <c r="I967" i="1"/>
  <c r="F946" i="1"/>
  <c r="F868" i="1" s="1"/>
  <c r="F848" i="1" s="1"/>
  <c r="F849" i="1" s="1"/>
  <c r="F968" i="1"/>
  <c r="M432" i="1"/>
  <c r="M434" i="1" s="1"/>
  <c r="M463" i="1"/>
  <c r="U986" i="1"/>
  <c r="U987" i="1" s="1"/>
  <c r="U965" i="1" s="1"/>
  <c r="M986" i="1"/>
  <c r="M987" i="1" s="1"/>
  <c r="M965" i="1" s="1"/>
  <c r="Q986" i="1"/>
  <c r="Q987" i="1" s="1"/>
  <c r="Q965" i="1" s="1"/>
  <c r="U907" i="1"/>
  <c r="Q907" i="1"/>
  <c r="Q908" i="1" s="1"/>
  <c r="M907" i="1"/>
  <c r="M908" i="1" s="1"/>
  <c r="G56" i="1" l="1"/>
  <c r="I56" i="1" s="1"/>
  <c r="G44" i="1"/>
  <c r="I44" i="1" s="1"/>
  <c r="G32" i="1"/>
  <c r="I32" i="1" s="1"/>
  <c r="G389" i="1"/>
  <c r="G419" i="1"/>
  <c r="G428" i="1" s="1"/>
  <c r="G360" i="1"/>
  <c r="G302" i="1"/>
  <c r="G331" i="1"/>
  <c r="G340" i="1" s="1"/>
  <c r="G245" i="1"/>
  <c r="G477" i="1"/>
  <c r="G274" i="1"/>
  <c r="G192" i="1"/>
  <c r="G217" i="1"/>
  <c r="G226" i="1" s="1"/>
  <c r="G448" i="1"/>
  <c r="G780" i="1"/>
  <c r="G729" i="1"/>
  <c r="G695" i="1"/>
  <c r="I821" i="1"/>
  <c r="I828" i="1" s="1"/>
  <c r="I830" i="1" s="1"/>
  <c r="G826" i="1"/>
  <c r="I826" i="1" s="1"/>
  <c r="G157" i="1"/>
  <c r="I157" i="1" s="1"/>
  <c r="G144" i="1"/>
  <c r="I144" i="1" s="1"/>
  <c r="I149" i="1" s="1"/>
  <c r="I151" i="1" s="1"/>
  <c r="G73" i="1"/>
  <c r="G99" i="1"/>
  <c r="I99" i="1" s="1"/>
  <c r="G923" i="1"/>
  <c r="I923" i="1" s="1"/>
  <c r="G904" i="1"/>
  <c r="I904" i="1" s="1"/>
  <c r="I884" i="1"/>
  <c r="I865" i="1" s="1"/>
  <c r="I845" i="1" s="1"/>
  <c r="G827" i="1"/>
  <c r="G31" i="1"/>
  <c r="I31" i="1" s="1"/>
  <c r="G55" i="1"/>
  <c r="I55" i="1" s="1"/>
  <c r="G43" i="1"/>
  <c r="I43" i="1" s="1"/>
  <c r="U926" i="1"/>
  <c r="U927" i="1" s="1"/>
  <c r="Q926" i="1"/>
  <c r="Q927" i="1" s="1"/>
  <c r="M926" i="1"/>
  <c r="M927" i="1" s="1"/>
  <c r="G596" i="1"/>
  <c r="G569" i="1"/>
  <c r="G630" i="1"/>
  <c r="G520" i="1"/>
  <c r="G42" i="1"/>
  <c r="I42" i="1" s="1"/>
  <c r="G54" i="1"/>
  <c r="I54" i="1" s="1"/>
  <c r="G30" i="1"/>
  <c r="I30" i="1" s="1"/>
  <c r="I1069" i="1"/>
  <c r="I1071" i="1" s="1"/>
  <c r="G1105" i="1"/>
  <c r="I1105" i="1" s="1"/>
  <c r="I1104" i="1"/>
  <c r="I1107" i="1" s="1"/>
  <c r="I1109" i="1" s="1"/>
  <c r="F199" i="1"/>
  <c r="F201" i="1" s="1"/>
  <c r="F1126" i="1" s="1"/>
  <c r="F1129" i="1" s="1"/>
  <c r="G475" i="1"/>
  <c r="G358" i="1"/>
  <c r="G329" i="1"/>
  <c r="G338" i="1" s="1"/>
  <c r="G387" i="1"/>
  <c r="G446" i="1"/>
  <c r="G417" i="1"/>
  <c r="G426" i="1" s="1"/>
  <c r="G300" i="1"/>
  <c r="G215" i="1"/>
  <c r="G224" i="1" s="1"/>
  <c r="G272" i="1"/>
  <c r="G243" i="1"/>
  <c r="G190" i="1"/>
  <c r="G629" i="1"/>
  <c r="G568" i="1"/>
  <c r="G595" i="1"/>
  <c r="G519" i="1"/>
  <c r="I946" i="1"/>
  <c r="F947" i="1"/>
  <c r="F869" i="1" s="1"/>
  <c r="U887" i="1"/>
  <c r="Q887" i="1"/>
  <c r="M887" i="1"/>
  <c r="I868" i="1"/>
  <c r="I848" i="1" s="1"/>
  <c r="I90" i="1"/>
  <c r="G418" i="1"/>
  <c r="G427" i="1" s="1"/>
  <c r="G447" i="1"/>
  <c r="G476" i="1"/>
  <c r="G330" i="1"/>
  <c r="G339" i="1" s="1"/>
  <c r="G301" i="1"/>
  <c r="G359" i="1"/>
  <c r="G388" i="1"/>
  <c r="G216" i="1"/>
  <c r="G225" i="1" s="1"/>
  <c r="G191" i="1"/>
  <c r="G273" i="1"/>
  <c r="G244" i="1"/>
  <c r="G922" i="1"/>
  <c r="I922" i="1" s="1"/>
  <c r="I925" i="1" s="1"/>
  <c r="I927" i="1" s="1"/>
  <c r="G903" i="1"/>
  <c r="I903" i="1" s="1"/>
  <c r="I906" i="1" s="1"/>
  <c r="I908" i="1" s="1"/>
  <c r="I883" i="1"/>
  <c r="G158" i="1"/>
  <c r="I158" i="1" s="1"/>
  <c r="G145" i="1"/>
  <c r="I145" i="1" s="1"/>
  <c r="G74" i="1"/>
  <c r="G100" i="1"/>
  <c r="I100" i="1" s="1"/>
  <c r="I67" i="1" s="1"/>
  <c r="G1093" i="1"/>
  <c r="I1093" i="1" s="1"/>
  <c r="I1078" i="1" s="1"/>
  <c r="I1092" i="1"/>
  <c r="U967" i="1"/>
  <c r="U968" i="1" s="1"/>
  <c r="M967" i="1"/>
  <c r="M968" i="1" s="1"/>
  <c r="Q967" i="1"/>
  <c r="Q968" i="1" s="1"/>
  <c r="I942" i="1"/>
  <c r="G982" i="1"/>
  <c r="I982" i="1" s="1"/>
  <c r="G963" i="1"/>
  <c r="I963" i="1" s="1"/>
  <c r="G964" i="1"/>
  <c r="I964" i="1" s="1"/>
  <c r="I943" i="1"/>
  <c r="G983" i="1"/>
  <c r="I983" i="1" s="1"/>
  <c r="I1022" i="1" s="1"/>
  <c r="I864" i="1" l="1"/>
  <c r="I844" i="1" s="1"/>
  <c r="I886" i="1"/>
  <c r="G455" i="1"/>
  <c r="I455" i="1" s="1"/>
  <c r="I446" i="1"/>
  <c r="I477" i="1"/>
  <c r="G486" i="1"/>
  <c r="I486" i="1" s="1"/>
  <c r="G310" i="1"/>
  <c r="I310" i="1" s="1"/>
  <c r="I301" i="1"/>
  <c r="G640" i="1"/>
  <c r="I640" i="1" s="1"/>
  <c r="I629" i="1"/>
  <c r="I645" i="1" s="1"/>
  <c r="I647" i="1" s="1"/>
  <c r="I34" i="1"/>
  <c r="I15" i="1"/>
  <c r="I1095" i="1"/>
  <c r="I1077" i="1"/>
  <c r="Q888" i="1"/>
  <c r="I58" i="1"/>
  <c r="I60" i="1" s="1"/>
  <c r="G748" i="1"/>
  <c r="I748" i="1" s="1"/>
  <c r="I695" i="1" s="1"/>
  <c r="I729" i="1"/>
  <c r="I1002" i="1"/>
  <c r="G253" i="1"/>
  <c r="I253" i="1" s="1"/>
  <c r="I244" i="1"/>
  <c r="G485" i="1"/>
  <c r="I485" i="1" s="1"/>
  <c r="I476" i="1"/>
  <c r="U888" i="1"/>
  <c r="U869" i="1" s="1"/>
  <c r="U868" i="1"/>
  <c r="U848" i="1" s="1"/>
  <c r="U849" i="1" s="1"/>
  <c r="I243" i="1"/>
  <c r="G252" i="1"/>
  <c r="I252" i="1" s="1"/>
  <c r="G367" i="1"/>
  <c r="I367" i="1" s="1"/>
  <c r="I358" i="1"/>
  <c r="I46" i="1"/>
  <c r="I48" i="1" s="1"/>
  <c r="I104" i="1"/>
  <c r="I106" i="1" s="1"/>
  <c r="G799" i="1"/>
  <c r="I799" i="1" s="1"/>
  <c r="I780" i="1"/>
  <c r="I803" i="1" s="1"/>
  <c r="I805" i="1" s="1"/>
  <c r="I302" i="1"/>
  <c r="G311" i="1"/>
  <c r="I311" i="1" s="1"/>
  <c r="G368" i="1"/>
  <c r="I368" i="1" s="1"/>
  <c r="I359" i="1"/>
  <c r="I330" i="1" s="1"/>
  <c r="M888" i="1"/>
  <c r="I387" i="1"/>
  <c r="G396" i="1"/>
  <c r="I396" i="1" s="1"/>
  <c r="G254" i="1"/>
  <c r="I254" i="1" s="1"/>
  <c r="I245" i="1"/>
  <c r="I1001" i="1"/>
  <c r="I966" i="1"/>
  <c r="G457" i="1"/>
  <c r="I457" i="1" s="1"/>
  <c r="I448" i="1"/>
  <c r="I419" i="1" s="1"/>
  <c r="G369" i="1"/>
  <c r="I369" i="1" s="1"/>
  <c r="I340" i="1" s="1"/>
  <c r="I360" i="1"/>
  <c r="I331" i="1" s="1"/>
  <c r="I1021" i="1"/>
  <c r="I985" i="1"/>
  <c r="U946" i="1"/>
  <c r="M946" i="1"/>
  <c r="M868" i="1" s="1"/>
  <c r="M848" i="1" s="1"/>
  <c r="M849" i="1" s="1"/>
  <c r="Q946" i="1"/>
  <c r="Q868" i="1" s="1"/>
  <c r="Q848" i="1" s="1"/>
  <c r="Q849" i="1" s="1"/>
  <c r="G538" i="1"/>
  <c r="I538" i="1" s="1"/>
  <c r="G531" i="1"/>
  <c r="I531" i="1" s="1"/>
  <c r="I520" i="1"/>
  <c r="I519" i="1"/>
  <c r="G530" i="1"/>
  <c r="I530" i="1" s="1"/>
  <c r="I300" i="1"/>
  <c r="G309" i="1"/>
  <c r="I309" i="1" s="1"/>
  <c r="G641" i="1"/>
  <c r="I641" i="1" s="1"/>
  <c r="I630" i="1"/>
  <c r="I16" i="1"/>
  <c r="I162" i="1"/>
  <c r="I164" i="1" s="1"/>
  <c r="G398" i="1"/>
  <c r="I398" i="1" s="1"/>
  <c r="I389" i="1"/>
  <c r="I596" i="1"/>
  <c r="G607" i="1"/>
  <c r="I607" i="1" s="1"/>
  <c r="I569" i="1" s="1"/>
  <c r="I273" i="1"/>
  <c r="G282" i="1"/>
  <c r="I282" i="1" s="1"/>
  <c r="I447" i="1"/>
  <c r="I418" i="1" s="1"/>
  <c r="G456" i="1"/>
  <c r="I456" i="1" s="1"/>
  <c r="I427" i="1" s="1"/>
  <c r="G281" i="1"/>
  <c r="I281" i="1" s="1"/>
  <c r="I272" i="1"/>
  <c r="G484" i="1"/>
  <c r="I484" i="1" s="1"/>
  <c r="I475" i="1"/>
  <c r="I490" i="1" s="1"/>
  <c r="I492" i="1" s="1"/>
  <c r="I945" i="1"/>
  <c r="I947" i="1" s="1"/>
  <c r="I92" i="1"/>
  <c r="G397" i="1"/>
  <c r="I397" i="1" s="1"/>
  <c r="I388" i="1"/>
  <c r="I66" i="1"/>
  <c r="U66" i="1" s="1"/>
  <c r="U75" i="1" s="1"/>
  <c r="U77" i="1" s="1"/>
  <c r="G606" i="1"/>
  <c r="I606" i="1" s="1"/>
  <c r="I595" i="1"/>
  <c r="G283" i="1"/>
  <c r="I283" i="1" s="1"/>
  <c r="I226" i="1" s="1"/>
  <c r="I274" i="1"/>
  <c r="I217" i="1" s="1"/>
  <c r="I17" i="1"/>
  <c r="I183" i="1" l="1"/>
  <c r="I75" i="1"/>
  <c r="I77" i="1" s="1"/>
  <c r="U79" i="1" s="1"/>
  <c r="I225" i="1"/>
  <c r="M869" i="1"/>
  <c r="M1126" i="1"/>
  <c r="M1129" i="1" s="1"/>
  <c r="Q869" i="1"/>
  <c r="Q1126" i="1"/>
  <c r="Q1129" i="1" s="1"/>
  <c r="I216" i="1"/>
  <c r="I182" i="1" s="1"/>
  <c r="I428" i="1"/>
  <c r="I192" i="1" s="1"/>
  <c r="I1097" i="1"/>
  <c r="U1100" i="1" s="1"/>
  <c r="I1080" i="1"/>
  <c r="I1082" i="1" s="1"/>
  <c r="I867" i="1"/>
  <c r="I847" i="1" s="1"/>
  <c r="I849" i="1" s="1"/>
  <c r="I888" i="1"/>
  <c r="I869" i="1" s="1"/>
  <c r="I329" i="1"/>
  <c r="I373" i="1"/>
  <c r="U1126" i="1"/>
  <c r="U1129" i="1" s="1"/>
  <c r="I987" i="1"/>
  <c r="I1024" i="1"/>
  <c r="I1026" i="1" s="1"/>
  <c r="I417" i="1"/>
  <c r="I461" i="1"/>
  <c r="I402" i="1"/>
  <c r="I404" i="1" s="1"/>
  <c r="I557" i="1"/>
  <c r="I611" i="1"/>
  <c r="I968" i="1"/>
  <c r="I1004" i="1"/>
  <c r="I1006" i="1" s="1"/>
  <c r="I568" i="1"/>
  <c r="I558" i="1"/>
  <c r="I315" i="1"/>
  <c r="I317" i="1" s="1"/>
  <c r="I339" i="1"/>
  <c r="I338" i="1"/>
  <c r="I215" i="1"/>
  <c r="I181" i="1" s="1"/>
  <c r="I287" i="1"/>
  <c r="I224" i="1"/>
  <c r="I190" i="1" s="1"/>
  <c r="I539" i="1"/>
  <c r="I541" i="1" s="1"/>
  <c r="I258" i="1"/>
  <c r="I260" i="1" s="1"/>
  <c r="I674" i="1"/>
  <c r="I752" i="1"/>
  <c r="I19" i="1"/>
  <c r="I21" i="1" s="1"/>
  <c r="I36" i="1"/>
  <c r="I426" i="1"/>
  <c r="I575" i="1" l="1"/>
  <c r="I577" i="1" s="1"/>
  <c r="I613" i="1"/>
  <c r="I344" i="1"/>
  <c r="I346" i="1" s="1"/>
  <c r="I375" i="1"/>
  <c r="U24" i="1"/>
  <c r="I230" i="1"/>
  <c r="I289" i="1"/>
  <c r="I754" i="1"/>
  <c r="I703" i="1" s="1"/>
  <c r="I701" i="1"/>
  <c r="I463" i="1"/>
  <c r="I432" i="1"/>
  <c r="I434" i="1" s="1"/>
  <c r="I191" i="1"/>
  <c r="I232" i="1" l="1"/>
  <c r="I199" i="1"/>
  <c r="I201" i="1" s="1"/>
  <c r="I1126" i="1" s="1"/>
  <c r="I1129" i="1" s="1"/>
  <c r="I1130" i="1" s="1"/>
</calcChain>
</file>

<file path=xl/sharedStrings.xml><?xml version="1.0" encoding="utf-8"?>
<sst xmlns="http://schemas.openxmlformats.org/spreadsheetml/2006/main" count="2691" uniqueCount="207">
  <si>
    <t>PACIFICORP</t>
  </si>
  <si>
    <t>STATE OF WASHINGTON</t>
  </si>
  <si>
    <t>12 MONTHS ENDED JUNE 2019</t>
  </si>
  <si>
    <t>(Including Effects of Unbilled Revenue, Unbilled MWh and Weather Normalization)</t>
  </si>
  <si>
    <t>Units</t>
  </si>
  <si>
    <t>Present</t>
  </si>
  <si>
    <t>Proposed</t>
  </si>
  <si>
    <t xml:space="preserve">Distribution </t>
  </si>
  <si>
    <t>Distribution</t>
  </si>
  <si>
    <t>Transmission</t>
  </si>
  <si>
    <t>Generation</t>
  </si>
  <si>
    <t>Actual</t>
  </si>
  <si>
    <t>Price</t>
  </si>
  <si>
    <t>Dollars</t>
  </si>
  <si>
    <t>SCHEDULE 15</t>
  </si>
  <si>
    <t>Outdoor Area Lighting Service-Grand Combined</t>
  </si>
  <si>
    <t>Lamp Charges</t>
  </si>
  <si>
    <t>kWh per lamp</t>
  </si>
  <si>
    <t>Imputed KWh for Billing</t>
  </si>
  <si>
    <t xml:space="preserve">     Level 1 - ≤ 5,500 Lumens</t>
  </si>
  <si>
    <t xml:space="preserve"> </t>
  </si>
  <si>
    <t xml:space="preserve">     Level 2 - 5,501-12,000 Lumens</t>
  </si>
  <si>
    <t xml:space="preserve">     Level 3 - &gt; 12,000 Lumens</t>
  </si>
  <si>
    <t>Total Bills</t>
  </si>
  <si>
    <t>Subtotal</t>
  </si>
  <si>
    <t xml:space="preserve">  Unbilled</t>
  </si>
  <si>
    <t>Total</t>
  </si>
  <si>
    <t>Outdoor Area Lighting Service-Residential</t>
  </si>
  <si>
    <t>Outdoor Area Lighting Service-Commercial</t>
  </si>
  <si>
    <t>Outdoor Area Lighting Service-Industrial</t>
  </si>
  <si>
    <t>SCHEDULE 16/18</t>
  </si>
  <si>
    <t>Residential Service-Combined</t>
  </si>
  <si>
    <t xml:space="preserve">  Basic Charge</t>
  </si>
  <si>
    <t xml:space="preserve">  1st 600 kWh</t>
  </si>
  <si>
    <t>¢</t>
  </si>
  <si>
    <t xml:space="preserve">  All addt'l kWh</t>
  </si>
  <si>
    <t xml:space="preserve">  kW demand </t>
  </si>
  <si>
    <t>Minimum kW Charge</t>
  </si>
  <si>
    <t xml:space="preserve">  kW demand in minimum</t>
  </si>
  <si>
    <t>NPC-Base - 1st 600 kWh</t>
  </si>
  <si>
    <t>NPC-Base - All Addt'l kWh</t>
  </si>
  <si>
    <t>Total Rate - 1st 600 kWh</t>
  </si>
  <si>
    <t>Total Rate - All Addt'l kWh</t>
  </si>
  <si>
    <t xml:space="preserve">  Subtotal</t>
  </si>
  <si>
    <t xml:space="preserve">  Total</t>
  </si>
  <si>
    <t>SCHEDULE 16</t>
  </si>
  <si>
    <t>Residential Service</t>
  </si>
  <si>
    <t>SCHEDULE 135</t>
  </si>
  <si>
    <t>SCHEDULE 17</t>
  </si>
  <si>
    <t>SCHEDULE 19</t>
  </si>
  <si>
    <t>Residential Service-Time of Use Pilot</t>
  </si>
  <si>
    <t xml:space="preserve">  Time of Use Metering Fee</t>
  </si>
  <si>
    <t xml:space="preserve">  On-Peak kWh</t>
  </si>
  <si>
    <t xml:space="preserve">  Off-Peak kWh</t>
  </si>
  <si>
    <t>SCHEDULE 18</t>
  </si>
  <si>
    <t>SCHEDULE 18X</t>
  </si>
  <si>
    <t>SCHEDULE 24</t>
  </si>
  <si>
    <t>Small General Service-Grand Combined</t>
  </si>
  <si>
    <t xml:space="preserve">Seasonal </t>
  </si>
  <si>
    <t xml:space="preserve">  Single Phase</t>
  </si>
  <si>
    <t xml:space="preserve">  Three Phase</t>
  </si>
  <si>
    <t xml:space="preserve">  Load Size &gt; 15 kW</t>
  </si>
  <si>
    <t>Basic Charge</t>
  </si>
  <si>
    <t>Total Basic Charges</t>
  </si>
  <si>
    <t xml:space="preserve">  All kW &gt;15</t>
  </si>
  <si>
    <t xml:space="preserve">  1st  1,000 kWh</t>
  </si>
  <si>
    <t xml:space="preserve">  Next 8,000 kWh</t>
  </si>
  <si>
    <t xml:space="preserve">  All additional kWh</t>
  </si>
  <si>
    <t xml:space="preserve">  Excess Kvar</t>
  </si>
  <si>
    <t>Discounts</t>
  </si>
  <si>
    <t xml:space="preserve">   Load Size &gt; 15 kW</t>
  </si>
  <si>
    <t xml:space="preserve">  All kW</t>
  </si>
  <si>
    <t xml:space="preserve">  1st 1,000 kWh</t>
  </si>
  <si>
    <t xml:space="preserve">  High Voltage Charge</t>
  </si>
  <si>
    <t xml:space="preserve">  Load Size Discount</t>
  </si>
  <si>
    <t>NPC-Base - 1st 1,000 kWh</t>
  </si>
  <si>
    <t>NPC-Base -Next 8,000 kWh</t>
  </si>
  <si>
    <t>NPC-Base - All Additional kWh</t>
  </si>
  <si>
    <t>Small General Service-Combined</t>
  </si>
  <si>
    <t>Small General Service-Residential</t>
  </si>
  <si>
    <t>Includes Schedule 24 Residential Net Metering</t>
  </si>
  <si>
    <t xml:space="preserve">  All kW&gt;15</t>
  </si>
  <si>
    <t>Small General Service-Commercial</t>
  </si>
  <si>
    <t>Includes Schedule 24 Net Metering</t>
  </si>
  <si>
    <t>Small General Service-Industrial</t>
  </si>
  <si>
    <t>SCHEDULE 24F</t>
  </si>
  <si>
    <t xml:space="preserve">  Single Phase (units)</t>
  </si>
  <si>
    <t>SCHEDULE 24FP</t>
  </si>
  <si>
    <t>Seasonal</t>
  </si>
  <si>
    <t>Total Monthly Bills</t>
  </si>
  <si>
    <t>SCHEDULE 29</t>
  </si>
  <si>
    <t>General Service-Time of Use Pilot</t>
  </si>
  <si>
    <t xml:space="preserve">  1st 50 kWh per kW</t>
  </si>
  <si>
    <t>SCHEDULE 33</t>
  </si>
  <si>
    <t>Partial Requirements Service</t>
  </si>
  <si>
    <t xml:space="preserve">  &lt;=100 kW</t>
  </si>
  <si>
    <t xml:space="preserve">  101 - 300 kW</t>
  </si>
  <si>
    <t xml:space="preserve">  &gt;300 kW</t>
  </si>
  <si>
    <t>Demand Charges</t>
  </si>
  <si>
    <t xml:space="preserve"> All kW</t>
  </si>
  <si>
    <t>Energy Charges</t>
  </si>
  <si>
    <t xml:space="preserve">  1st 40,000 kWh</t>
  </si>
  <si>
    <t xml:space="preserve">  Excess Kvarh</t>
  </si>
  <si>
    <t xml:space="preserve">  Excess kVar</t>
  </si>
  <si>
    <t xml:space="preserve">  Excess kVarh</t>
  </si>
  <si>
    <t>High Voltage Charge--Primary</t>
  </si>
  <si>
    <t>Load Size Discount - Primary</t>
  </si>
  <si>
    <t>Standby kW</t>
  </si>
  <si>
    <t>Overrun kW</t>
  </si>
  <si>
    <t>Overrun kWh</t>
  </si>
  <si>
    <t xml:space="preserve">  </t>
  </si>
  <si>
    <t>SCHEDULE 36</t>
  </si>
  <si>
    <t>Large General Service &lt; 1,000 kW-Grand Combined</t>
  </si>
  <si>
    <t xml:space="preserve"> Minimum kW</t>
  </si>
  <si>
    <t>High Voltage Charge</t>
  </si>
  <si>
    <t>Load Size Discount</t>
  </si>
  <si>
    <t>NPC-Base - 1st 40,000 kWh</t>
  </si>
  <si>
    <t>NPC-Base - All additional kWh</t>
  </si>
  <si>
    <t>Large General Service &lt; 1,000 kW-Commercial</t>
  </si>
  <si>
    <t>Large General Service &lt; 1,000 kW-Industrial</t>
  </si>
  <si>
    <t>SCHEDULE 40</t>
  </si>
  <si>
    <t>Agricultural Pumping Service-Grand Combined</t>
  </si>
  <si>
    <t>Annual Load Size Charge</t>
  </si>
  <si>
    <t xml:space="preserve">  Single Phase Bills</t>
  </si>
  <si>
    <t xml:space="preserve">  Time of Use Pilot Metering Fee</t>
  </si>
  <si>
    <t xml:space="preserve">  Three Phase Bills</t>
  </si>
  <si>
    <t xml:space="preserve">      &lt; 51 kW</t>
  </si>
  <si>
    <t xml:space="preserve">     &lt; 301 kW</t>
  </si>
  <si>
    <t xml:space="preserve">     &gt; 300 kW</t>
  </si>
  <si>
    <t>Monthly Bills</t>
  </si>
  <si>
    <t>Customer Count</t>
  </si>
  <si>
    <t>Annual Load Size kW Charge</t>
  </si>
  <si>
    <t xml:space="preserve">  Single Phase kW</t>
  </si>
  <si>
    <t xml:space="preserve">  Three Phase kW</t>
  </si>
  <si>
    <t>Single Phase Minimum Bills</t>
  </si>
  <si>
    <t>Three Phase &lt;51kW Minimum Bills</t>
  </si>
  <si>
    <t>KW in Minimum</t>
  </si>
  <si>
    <t xml:space="preserve">  Three Phase &lt;51kW, kW</t>
  </si>
  <si>
    <t xml:space="preserve">  All kWh</t>
  </si>
  <si>
    <t xml:space="preserve">  On-Peak kWh - Time of Use Pilot</t>
  </si>
  <si>
    <t xml:space="preserve">  Off-Peak kWh - Time of Use Pilot</t>
  </si>
  <si>
    <t>Single Phase Min</t>
  </si>
  <si>
    <t>Three Phase &lt;51kW Min</t>
  </si>
  <si>
    <t xml:space="preserve"> On Peak kWh</t>
  </si>
  <si>
    <t xml:space="preserve">  Off Peak kWh</t>
  </si>
  <si>
    <t>Agricultural Pumping Service</t>
  </si>
  <si>
    <t>SCHEDULE 40X</t>
  </si>
  <si>
    <t>SCHEDULE 47T</t>
  </si>
  <si>
    <t>Large Partial Requirements Service - Secondary</t>
  </si>
  <si>
    <t xml:space="preserve">  &lt;=3000 kW</t>
  </si>
  <si>
    <t xml:space="preserve">  &gt;3000 kW</t>
  </si>
  <si>
    <t xml:space="preserve">  &lt;=3000 kW variable</t>
  </si>
  <si>
    <t xml:space="preserve">  &gt;3000 kW variable</t>
  </si>
  <si>
    <t xml:space="preserve">  All kW-On-Peak</t>
  </si>
  <si>
    <t>NPC-Base - All kWh</t>
  </si>
  <si>
    <t>SCHEDULE 48T</t>
  </si>
  <si>
    <t>Large General Service 1,000 kW and over-Grand Combined</t>
  </si>
  <si>
    <t>Large General Service 1,000 kW and over-Combined</t>
  </si>
  <si>
    <t>Large General Service 1,000 kW and over-Secondary Combined</t>
  </si>
  <si>
    <t>Large General Service 1,000 kW and over-Secondary-Commercial</t>
  </si>
  <si>
    <t>Large General Service 1,000 kW and over-Secondary-Industrial</t>
  </si>
  <si>
    <t>Large General Service 1,000 kW and over-Primary-Combined</t>
  </si>
  <si>
    <t>Large General Service 1,000 kW and over-Primary-Commercial</t>
  </si>
  <si>
    <t>Large General Service 1,000 kW and over-Primary-Industrial</t>
  </si>
  <si>
    <t>Large General Service 1,000 kW and over-Commercial-Combined</t>
  </si>
  <si>
    <t>Large General Service 1,000 kW and over-Industrial-Combined</t>
  </si>
  <si>
    <t>Large General Service 30,000 kW and over-Primary Dedicated Facilities</t>
  </si>
  <si>
    <t xml:space="preserve">  &lt;=30000 kW</t>
  </si>
  <si>
    <t xml:space="preserve">  &gt;30000 kW</t>
  </si>
  <si>
    <t xml:space="preserve">  &gt;30000 kW variable</t>
  </si>
  <si>
    <t>SCHEDULE 51</t>
  </si>
  <si>
    <t xml:space="preserve">Street Lighting Service Company-Owned </t>
  </si>
  <si>
    <t>Functional Lighting</t>
  </si>
  <si>
    <t xml:space="preserve">     Level 1 - ≤ 3,500 Lumens</t>
  </si>
  <si>
    <t xml:space="preserve">     Level 2 - 3,501-5,500 Lumens</t>
  </si>
  <si>
    <t xml:space="preserve">     Level 3 - 5,501-8,000 Lumens</t>
  </si>
  <si>
    <t xml:space="preserve">     Level 4 - 8,001-12,000 Lumens</t>
  </si>
  <si>
    <t xml:space="preserve">     Level 5 - 12,001-15,500 Lumens</t>
  </si>
  <si>
    <t xml:space="preserve">     Level 6 - &gt; 15,501 Lumens</t>
  </si>
  <si>
    <t>Functional Lighting - Customer Funded Conversion</t>
  </si>
  <si>
    <t>Decorative Series</t>
  </si>
  <si>
    <t>SCHEDULE 53</t>
  </si>
  <si>
    <t>Customer-Owned Street Lighting Service - Grand Combined</t>
  </si>
  <si>
    <t>Operation, Maintenance, Depreciation &amp; Fixed Costs</t>
  </si>
  <si>
    <t>Non-Listed Lumen-Energy Only</t>
  </si>
  <si>
    <t>Listed Lumen-Energy Only</t>
  </si>
  <si>
    <t xml:space="preserve">    Subtotal</t>
  </si>
  <si>
    <t xml:space="preserve">    Unbilled</t>
  </si>
  <si>
    <t>SCHEDULE 53F</t>
  </si>
  <si>
    <t xml:space="preserve">Customer-Owned Street Lighting Service </t>
  </si>
  <si>
    <t>*Included in Generation Price</t>
  </si>
  <si>
    <t>SCHEDULE 53M</t>
  </si>
  <si>
    <t>Customer-Owned Street Lighting Service</t>
  </si>
  <si>
    <t>Option A (Co. O&amp;M) kWh</t>
  </si>
  <si>
    <t>Option B (Cust. O&amp;M) kWh</t>
  </si>
  <si>
    <t>SCHEDULE 54</t>
  </si>
  <si>
    <t>Recreational Field Lighting</t>
  </si>
  <si>
    <t xml:space="preserve">  Basic Charge 1 Phase</t>
  </si>
  <si>
    <t xml:space="preserve">  Basic Charge 3 Phase</t>
  </si>
  <si>
    <t xml:space="preserve">  Total Bills</t>
  </si>
  <si>
    <t>Washington TOTALS</t>
  </si>
  <si>
    <t>AGA</t>
  </si>
  <si>
    <t>Washington TOTALS with AGA</t>
  </si>
  <si>
    <t>Energy less Unbilled</t>
  </si>
  <si>
    <t>Target Revenue Δ</t>
  </si>
  <si>
    <t>Target Price Δ</t>
  </si>
  <si>
    <t>/kWh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</si>
</sst>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_);\(#,##0.000\)"/>
    <numFmt numFmtId="165" formatCode="_(* #,##0_);_(* \(#,##0\);_(* &quot;-&quot;??_);_(@_)"/>
    <numFmt numFmtId="166" formatCode="_(* #,##0.00000_);_(* \(#,##0.00000\);_(* &quot;-&quot;??_);_(@_)"/>
    <numFmt numFmtId="167" formatCode="0.0%"/>
    <numFmt numFmtId="168" formatCode="0.000000%"/>
    <numFmt numFmtId="169" formatCode="&quot;$&quot;#,##0.000000_);\(&quot;$&quot;#,##0.000000\)"/>
    <numFmt numFmtId="170" formatCode="0.000_)"/>
    <numFmt numFmtId="171" formatCode="0.000"/>
    <numFmt numFmtId="172" formatCode="_(&quot;$&quot;* #,##0_);_(&quot;$&quot;* \(#,##0\);_(&quot;$&quot;* &quot;-&quot;??_);_(@_)"/>
    <numFmt numFmtId="173" formatCode="0.000000_)"/>
    <numFmt numFmtId="174" formatCode="0.0000%"/>
    <numFmt numFmtId="175" formatCode="#,##0.000"/>
    <numFmt numFmtId="176" formatCode="_(* #,##0.000_);_(* \(#,##0.000\);_(* &quot;-&quot;??_);_(@_)"/>
    <numFmt numFmtId="177" formatCode="0.00_)"/>
    <numFmt numFmtId="178" formatCode="0.000%"/>
    <numFmt numFmtId="179" formatCode="0.0000000%"/>
    <numFmt numFmtId="180" formatCode="#,##0.0_);\(#,##0.0\)"/>
    <numFmt numFmtId="181" formatCode="0.000000000_)"/>
    <numFmt numFmtId="182" formatCode="0.00000"/>
    <numFmt numFmtId="183" formatCode="#,##0.00000"/>
    <numFmt numFmtId="184" formatCode="_(* #,##0.00000000_);_(* \(#,##0.00000000\);_(* &quot;-&quot;??_);_(@_)"/>
    <numFmt numFmtId="185" formatCode="0.00000000_)"/>
    <numFmt numFmtId="186" formatCode="&quot;$&quot;#,##0.000_);\(&quot;$&quot;#,##0.000\)"/>
    <numFmt numFmtId="187" formatCode="0.0000"/>
    <numFmt numFmtId="188" formatCode="0.0000_)"/>
  </numFmts>
  <fonts count="18" x14ac:knownFonts="1">
    <font>
      <sz val="12"/>
      <name val="Times New Roman"/>
    </font>
    <font>
      <b/>
      <sz val="14"/>
      <name val="Arial"/>
      <family val="2"/>
    </font>
    <font>
      <b/>
      <sz val="11"/>
      <name val="Arial"/>
      <family val="2"/>
    </font>
    <font>
      <b/>
      <sz val="11"/>
      <name val="Times New Roman"/>
      <family val="1"/>
    </font>
    <font>
      <b/>
      <sz val="12"/>
      <name val="Times New Roman"/>
      <family val="1"/>
    </font>
    <font>
      <sz val="12"/>
      <color indexed="10"/>
      <name val="Times New Roman"/>
      <family val="1"/>
    </font>
    <font>
      <sz val="10"/>
      <name val="Arial"/>
      <family val="2"/>
    </font>
    <font>
      <sz val="12"/>
      <color indexed="12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sz val="12"/>
      <color indexed="12"/>
      <name val="Arial"/>
      <family val="2"/>
    </font>
    <font>
      <sz val="12"/>
      <color indexed="56"/>
      <name val="Arial"/>
      <family val="2"/>
    </font>
    <font>
      <u/>
      <sz val="12"/>
      <name val="Times New Roman"/>
      <family val="1"/>
    </font>
    <font>
      <sz val="12"/>
      <color indexed="48"/>
      <name val="Times New Roman"/>
      <family val="1"/>
    </font>
    <font>
      <sz val="11"/>
      <color rgb="FF1F497D"/>
      <name val="Calibri"/>
      <family val="2"/>
    </font>
    <font>
      <b/>
      <sz val="12"/>
      <color indexed="8"/>
      <name val="Times New Roman"/>
      <family val="1"/>
    </font>
    <font>
      <b/>
      <sz val="12"/>
      <color indexed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double">
        <color indexed="1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9" fillId="0" borderId="0"/>
  </cellStyleXfs>
  <cellXfs count="230">
    <xf numFmtId="0" fontId="0" fillId="0" borderId="0" xfId="0"/>
    <xf numFmtId="0" fontId="1" fillId="0" borderId="0" xfId="0" applyFont="1" applyAlignment="1">
      <alignment horizontal="centerContinuous"/>
    </xf>
    <xf numFmtId="0" fontId="1" fillId="0" borderId="0" xfId="0" applyFont="1"/>
    <xf numFmtId="3" fontId="0" fillId="0" borderId="0" xfId="0" applyNumberFormat="1"/>
    <xf numFmtId="0" fontId="2" fillId="0" borderId="0" xfId="0" quotePrefix="1" applyFont="1" applyAlignment="1">
      <alignment horizontal="centerContinuous"/>
    </xf>
    <xf numFmtId="0" fontId="2" fillId="0" borderId="0" xfId="0" quotePrefix="1" applyFont="1"/>
    <xf numFmtId="0" fontId="3" fillId="0" borderId="0" xfId="0" quotePrefix="1" applyFont="1" applyAlignment="1">
      <alignment horizontal="centerContinuous"/>
    </xf>
    <xf numFmtId="0" fontId="3" fillId="0" borderId="0" xfId="0" quotePrefix="1" applyFont="1"/>
    <xf numFmtId="0" fontId="2" fillId="0" borderId="0" xfId="0" applyFont="1" applyAlignment="1">
      <alignment horizontal="centerContinuous"/>
    </xf>
    <xf numFmtId="37" fontId="2" fillId="0" borderId="0" xfId="0" applyNumberFormat="1" applyFont="1" applyAlignment="1">
      <alignment horizontal="centerContinuous"/>
    </xf>
    <xf numFmtId="0" fontId="2" fillId="0" borderId="0" xfId="0" applyFont="1"/>
    <xf numFmtId="37" fontId="3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7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0" xfId="0" applyFont="1"/>
    <xf numFmtId="5" fontId="0" fillId="0" borderId="0" xfId="0" applyNumberFormat="1"/>
    <xf numFmtId="37" fontId="0" fillId="0" borderId="0" xfId="0" applyNumberFormat="1"/>
    <xf numFmtId="7" fontId="7" fillId="0" borderId="0" xfId="2" applyNumberFormat="1" applyFont="1" applyFill="1"/>
    <xf numFmtId="5" fontId="8" fillId="0" borderId="0" xfId="0" applyNumberFormat="1" applyFont="1"/>
    <xf numFmtId="164" fontId="8" fillId="0" borderId="0" xfId="0" applyNumberFormat="1" applyFont="1"/>
    <xf numFmtId="7" fontId="8" fillId="0" borderId="0" xfId="0" applyNumberFormat="1" applyFont="1"/>
    <xf numFmtId="165" fontId="0" fillId="0" borderId="0" xfId="1" applyNumberFormat="1" applyFont="1" applyFill="1"/>
    <xf numFmtId="165" fontId="9" fillId="0" borderId="0" xfId="1" applyNumberFormat="1" applyFont="1" applyFill="1"/>
    <xf numFmtId="43" fontId="0" fillId="0" borderId="0" xfId="0" applyNumberFormat="1"/>
    <xf numFmtId="7" fontId="7" fillId="0" borderId="0" xfId="0" applyNumberFormat="1" applyFont="1"/>
    <xf numFmtId="7" fontId="7" fillId="0" borderId="0" xfId="2" applyNumberFormat="1" applyFont="1" applyFill="1" applyBorder="1"/>
    <xf numFmtId="166" fontId="9" fillId="0" borderId="0" xfId="1" applyNumberFormat="1" applyFont="1" applyFill="1"/>
    <xf numFmtId="5" fontId="8" fillId="0" borderId="4" xfId="0" applyNumberFormat="1" applyFont="1" applyBorder="1"/>
    <xf numFmtId="3" fontId="9" fillId="0" borderId="0" xfId="0" applyNumberFormat="1" applyFont="1" applyAlignment="1">
      <alignment horizontal="center"/>
    </xf>
    <xf numFmtId="37" fontId="0" fillId="0" borderId="5" xfId="0" applyNumberFormat="1" applyBorder="1"/>
    <xf numFmtId="5" fontId="8" fillId="0" borderId="6" xfId="0" applyNumberFormat="1" applyFont="1" applyBorder="1"/>
    <xf numFmtId="5" fontId="8" fillId="0" borderId="5" xfId="0" applyNumberFormat="1" applyFont="1" applyBorder="1"/>
    <xf numFmtId="10" fontId="0" fillId="0" borderId="0" xfId="3" applyNumberFormat="1" applyFont="1" applyFill="1" applyBorder="1"/>
    <xf numFmtId="167" fontId="9" fillId="0" borderId="0" xfId="3" applyNumberFormat="1" applyFont="1" applyFill="1"/>
    <xf numFmtId="0" fontId="9" fillId="0" borderId="0" xfId="0" quotePrefix="1" applyFont="1"/>
    <xf numFmtId="0" fontId="9" fillId="0" borderId="0" xfId="0" applyFont="1"/>
    <xf numFmtId="0" fontId="8" fillId="0" borderId="0" xfId="0" applyFont="1"/>
    <xf numFmtId="167" fontId="9" fillId="0" borderId="0" xfId="3" applyNumberFormat="1" applyFont="1" applyFill="1" applyBorder="1"/>
    <xf numFmtId="10" fontId="0" fillId="0" borderId="0" xfId="0" applyNumberFormat="1"/>
    <xf numFmtId="168" fontId="9" fillId="0" borderId="0" xfId="3" applyNumberFormat="1" applyFont="1" applyFill="1"/>
    <xf numFmtId="0" fontId="10" fillId="0" borderId="0" xfId="4" applyFont="1"/>
    <xf numFmtId="169" fontId="10" fillId="0" borderId="0" xfId="4" applyNumberFormat="1" applyFont="1"/>
    <xf numFmtId="0" fontId="10" fillId="0" borderId="0" xfId="4" applyFont="1" applyAlignment="1">
      <alignment horizontal="right"/>
    </xf>
    <xf numFmtId="165" fontId="10" fillId="0" borderId="0" xfId="1" applyNumberFormat="1" applyFont="1" applyFill="1" applyBorder="1"/>
    <xf numFmtId="0" fontId="10" fillId="0" borderId="0" xfId="4" applyFont="1" applyAlignment="1">
      <alignment horizontal="left"/>
    </xf>
    <xf numFmtId="7" fontId="10" fillId="0" borderId="0" xfId="4" applyNumberFormat="1" applyFont="1" applyAlignment="1">
      <alignment horizontal="right"/>
    </xf>
    <xf numFmtId="166" fontId="10" fillId="0" borderId="0" xfId="1" applyNumberFormat="1" applyFont="1" applyFill="1" applyBorder="1"/>
    <xf numFmtId="165" fontId="11" fillId="0" borderId="0" xfId="1" applyNumberFormat="1" applyFont="1" applyFill="1" applyBorder="1"/>
    <xf numFmtId="7" fontId="10" fillId="0" borderId="0" xfId="4" applyNumberFormat="1" applyFont="1"/>
    <xf numFmtId="0" fontId="10" fillId="0" borderId="0" xfId="4" applyFont="1" applyAlignment="1">
      <alignment horizontal="center"/>
    </xf>
    <xf numFmtId="10" fontId="12" fillId="0" borderId="0" xfId="4" applyNumberFormat="1" applyFont="1"/>
    <xf numFmtId="5" fontId="10" fillId="0" borderId="0" xfId="4" applyNumberFormat="1" applyFont="1"/>
    <xf numFmtId="10" fontId="10" fillId="0" borderId="0" xfId="3" applyNumberFormat="1" applyFont="1" applyFill="1" applyBorder="1"/>
    <xf numFmtId="37" fontId="8" fillId="0" borderId="0" xfId="0" applyNumberFormat="1" applyFont="1"/>
    <xf numFmtId="165" fontId="8" fillId="0" borderId="0" xfId="1" applyNumberFormat="1" applyFont="1" applyFill="1" applyProtection="1"/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70" fontId="7" fillId="0" borderId="0" xfId="0" applyNumberFormat="1" applyFont="1" applyProtection="1">
      <protection locked="0"/>
    </xf>
    <xf numFmtId="0" fontId="0" fillId="0" borderId="0" xfId="0" applyAlignment="1">
      <alignment horizontal="right"/>
    </xf>
    <xf numFmtId="0" fontId="13" fillId="0" borderId="0" xfId="0" applyFont="1" applyAlignment="1">
      <alignment horizontal="center"/>
    </xf>
    <xf numFmtId="0" fontId="8" fillId="0" borderId="0" xfId="0" applyFont="1" applyProtection="1">
      <protection locked="0"/>
    </xf>
    <xf numFmtId="9" fontId="9" fillId="0" borderId="0" xfId="3" applyFont="1" applyFill="1" applyBorder="1"/>
    <xf numFmtId="9" fontId="0" fillId="0" borderId="0" xfId="3" applyFont="1" applyFill="1" applyBorder="1"/>
    <xf numFmtId="171" fontId="0" fillId="0" borderId="0" xfId="0" applyNumberFormat="1"/>
    <xf numFmtId="7" fontId="7" fillId="0" borderId="0" xfId="0" applyNumberFormat="1" applyFont="1" applyProtection="1">
      <protection locked="0"/>
    </xf>
    <xf numFmtId="3" fontId="9" fillId="0" borderId="0" xfId="0" applyNumberFormat="1" applyFont="1"/>
    <xf numFmtId="10" fontId="9" fillId="0" borderId="0" xfId="3" applyNumberFormat="1" applyFont="1" applyFill="1" applyBorder="1"/>
    <xf numFmtId="7" fontId="0" fillId="0" borderId="0" xfId="0" applyNumberFormat="1"/>
    <xf numFmtId="172" fontId="9" fillId="0" borderId="0" xfId="2" applyNumberFormat="1" applyFont="1" applyFill="1"/>
    <xf numFmtId="10" fontId="9" fillId="0" borderId="0" xfId="3" applyNumberFormat="1" applyFont="1" applyFill="1"/>
    <xf numFmtId="7" fontId="8" fillId="0" borderId="0" xfId="0" applyNumberFormat="1" applyFont="1" applyProtection="1">
      <protection locked="0"/>
    </xf>
    <xf numFmtId="0" fontId="9" fillId="0" borderId="0" xfId="5"/>
    <xf numFmtId="37" fontId="8" fillId="0" borderId="0" xfId="5" applyNumberFormat="1" applyFont="1"/>
    <xf numFmtId="5" fontId="8" fillId="0" borderId="0" xfId="5" applyNumberFormat="1" applyFont="1"/>
    <xf numFmtId="0" fontId="8" fillId="0" borderId="0" xfId="5" applyFont="1"/>
    <xf numFmtId="170" fontId="7" fillId="0" borderId="0" xfId="5" applyNumberFormat="1" applyFont="1" applyProtection="1">
      <protection locked="0"/>
    </xf>
    <xf numFmtId="5" fontId="9" fillId="0" borderId="0" xfId="5" applyNumberFormat="1"/>
    <xf numFmtId="165" fontId="9" fillId="0" borderId="0" xfId="1" applyNumberFormat="1" applyFont="1" applyFill="1" applyBorder="1"/>
    <xf numFmtId="43" fontId="9" fillId="0" borderId="0" xfId="5" applyNumberFormat="1"/>
    <xf numFmtId="0" fontId="9" fillId="2" borderId="0" xfId="5" applyFill="1"/>
    <xf numFmtId="37" fontId="8" fillId="2" borderId="0" xfId="5" applyNumberFormat="1" applyFont="1" applyFill="1"/>
    <xf numFmtId="170" fontId="7" fillId="2" borderId="0" xfId="5" applyNumberFormat="1" applyFont="1" applyFill="1" applyProtection="1">
      <protection locked="0"/>
    </xf>
    <xf numFmtId="0" fontId="8" fillId="2" borderId="0" xfId="5" applyFont="1" applyFill="1"/>
    <xf numFmtId="5" fontId="8" fillId="2" borderId="0" xfId="5" applyNumberFormat="1" applyFont="1" applyFill="1"/>
    <xf numFmtId="165" fontId="8" fillId="0" borderId="0" xfId="0" applyNumberFormat="1" applyFont="1"/>
    <xf numFmtId="5" fontId="8" fillId="0" borderId="0" xfId="0" applyNumberFormat="1" applyFont="1" applyProtection="1">
      <protection locked="0"/>
    </xf>
    <xf numFmtId="37" fontId="8" fillId="0" borderId="7" xfId="0" applyNumberFormat="1" applyFont="1" applyBorder="1"/>
    <xf numFmtId="37" fontId="0" fillId="0" borderId="6" xfId="0" applyNumberFormat="1" applyBorder="1"/>
    <xf numFmtId="37" fontId="9" fillId="0" borderId="0" xfId="0" applyNumberFormat="1" applyFont="1"/>
    <xf numFmtId="173" fontId="8" fillId="0" borderId="0" xfId="0" applyNumberFormat="1" applyFont="1"/>
    <xf numFmtId="174" fontId="9" fillId="0" borderId="0" xfId="3" applyNumberFormat="1" applyFont="1" applyFill="1" applyBorder="1"/>
    <xf numFmtId="167" fontId="8" fillId="0" borderId="0" xfId="3" applyNumberFormat="1" applyFont="1" applyFill="1" applyProtection="1"/>
    <xf numFmtId="0" fontId="14" fillId="0" borderId="0" xfId="0" applyFont="1"/>
    <xf numFmtId="37" fontId="8" fillId="0" borderId="4" xfId="0" applyNumberFormat="1" applyFont="1" applyBorder="1"/>
    <xf numFmtId="172" fontId="8" fillId="0" borderId="0" xfId="2" applyNumberFormat="1" applyFont="1" applyFill="1" applyProtection="1"/>
    <xf numFmtId="9" fontId="0" fillId="0" borderId="0" xfId="0" applyNumberFormat="1"/>
    <xf numFmtId="9" fontId="9" fillId="0" borderId="0" xfId="3" applyFont="1" applyFill="1"/>
    <xf numFmtId="0" fontId="7" fillId="0" borderId="0" xfId="0" applyFont="1" applyProtection="1">
      <protection locked="0"/>
    </xf>
    <xf numFmtId="3" fontId="0" fillId="0" borderId="0" xfId="0" applyNumberFormat="1" applyAlignment="1">
      <alignment horizontal="center"/>
    </xf>
    <xf numFmtId="165" fontId="0" fillId="0" borderId="0" xfId="0" applyNumberFormat="1"/>
    <xf numFmtId="43" fontId="9" fillId="0" borderId="0" xfId="1" applyFont="1" applyFill="1" applyBorder="1"/>
    <xf numFmtId="43" fontId="9" fillId="0" borderId="0" xfId="1" applyFont="1" applyFill="1"/>
    <xf numFmtId="175" fontId="0" fillId="0" borderId="0" xfId="0" applyNumberFormat="1"/>
    <xf numFmtId="0" fontId="15" fillId="0" borderId="0" xfId="0" applyFont="1"/>
    <xf numFmtId="176" fontId="9" fillId="0" borderId="0" xfId="1" applyNumberFormat="1" applyFont="1" applyFill="1" applyBorder="1"/>
    <xf numFmtId="177" fontId="7" fillId="0" borderId="0" xfId="0" applyNumberFormat="1" applyFont="1" applyProtection="1">
      <protection locked="0"/>
    </xf>
    <xf numFmtId="0" fontId="16" fillId="0" borderId="0" xfId="0" applyFont="1"/>
    <xf numFmtId="167" fontId="7" fillId="0" borderId="0" xfId="0" applyNumberFormat="1" applyFont="1"/>
    <xf numFmtId="164" fontId="0" fillId="0" borderId="0" xfId="0" applyNumberFormat="1"/>
    <xf numFmtId="39" fontId="0" fillId="0" borderId="0" xfId="0" applyNumberFormat="1"/>
    <xf numFmtId="39" fontId="7" fillId="0" borderId="0" xfId="0" applyNumberFormat="1" applyFont="1" applyProtection="1">
      <protection locked="0"/>
    </xf>
    <xf numFmtId="178" fontId="9" fillId="0" borderId="0" xfId="3" applyNumberFormat="1" applyFont="1" applyFill="1" applyBorder="1"/>
    <xf numFmtId="37" fontId="9" fillId="0" borderId="0" xfId="5" applyNumberFormat="1"/>
    <xf numFmtId="37" fontId="0" fillId="0" borderId="7" xfId="0" applyNumberFormat="1" applyBorder="1"/>
    <xf numFmtId="5" fontId="0" fillId="0" borderId="4" xfId="0" applyNumberFormat="1" applyBorder="1"/>
    <xf numFmtId="165" fontId="0" fillId="0" borderId="6" xfId="0" applyNumberFormat="1" applyBorder="1"/>
    <xf numFmtId="0" fontId="8" fillId="0" borderId="6" xfId="0" applyFont="1" applyBorder="1"/>
    <xf numFmtId="5" fontId="0" fillId="0" borderId="6" xfId="0" applyNumberFormat="1" applyBorder="1"/>
    <xf numFmtId="165" fontId="9" fillId="0" borderId="6" xfId="1" applyNumberFormat="1" applyFont="1" applyFill="1" applyBorder="1" applyProtection="1"/>
    <xf numFmtId="165" fontId="9" fillId="0" borderId="0" xfId="1" applyNumberFormat="1" applyFont="1" applyFill="1" applyBorder="1" applyProtection="1"/>
    <xf numFmtId="168" fontId="9" fillId="0" borderId="0" xfId="3" applyNumberFormat="1" applyFont="1" applyFill="1" applyBorder="1"/>
    <xf numFmtId="179" fontId="9" fillId="0" borderId="0" xfId="3" applyNumberFormat="1" applyFont="1" applyFill="1" applyBorder="1"/>
    <xf numFmtId="10" fontId="8" fillId="0" borderId="0" xfId="3" applyNumberFormat="1" applyFont="1" applyFill="1" applyProtection="1"/>
    <xf numFmtId="167" fontId="0" fillId="0" borderId="6" xfId="0" applyNumberFormat="1" applyBorder="1"/>
    <xf numFmtId="37" fontId="0" fillId="0" borderId="4" xfId="0" applyNumberFormat="1" applyBorder="1"/>
    <xf numFmtId="167" fontId="0" fillId="0" borderId="0" xfId="0" applyNumberFormat="1"/>
    <xf numFmtId="7" fontId="9" fillId="0" borderId="0" xfId="0" applyNumberFormat="1" applyFont="1"/>
    <xf numFmtId="5" fontId="7" fillId="0" borderId="0" xfId="0" applyNumberFormat="1" applyFont="1" applyProtection="1">
      <protection locked="0"/>
    </xf>
    <xf numFmtId="37" fontId="7" fillId="0" borderId="0" xfId="0" applyNumberFormat="1" applyFont="1"/>
    <xf numFmtId="7" fontId="5" fillId="0" borderId="0" xfId="0" applyNumberFormat="1" applyFont="1"/>
    <xf numFmtId="180" fontId="0" fillId="0" borderId="0" xfId="0" applyNumberFormat="1"/>
    <xf numFmtId="43" fontId="7" fillId="0" borderId="0" xfId="1" applyFont="1" applyFill="1" applyProtection="1">
      <protection locked="0"/>
    </xf>
    <xf numFmtId="0" fontId="4" fillId="0" borderId="0" xfId="0" applyFont="1"/>
    <xf numFmtId="5" fontId="7" fillId="0" borderId="0" xfId="0" applyNumberFormat="1" applyFont="1"/>
    <xf numFmtId="170" fontId="8" fillId="0" borderId="0" xfId="0" applyNumberFormat="1" applyFont="1" applyProtection="1">
      <protection locked="0"/>
    </xf>
    <xf numFmtId="177" fontId="0" fillId="0" borderId="0" xfId="0" applyNumberFormat="1"/>
    <xf numFmtId="177" fontId="8" fillId="0" borderId="0" xfId="0" applyNumberFormat="1" applyFont="1" applyProtection="1">
      <protection locked="0"/>
    </xf>
    <xf numFmtId="43" fontId="9" fillId="0" borderId="0" xfId="0" applyNumberFormat="1" applyFont="1"/>
    <xf numFmtId="5" fontId="5" fillId="0" borderId="0" xfId="0" applyNumberFormat="1" applyFont="1"/>
    <xf numFmtId="37" fontId="8" fillId="0" borderId="6" xfId="0" applyNumberFormat="1" applyFont="1" applyBorder="1"/>
    <xf numFmtId="181" fontId="0" fillId="0" borderId="0" xfId="0" applyNumberFormat="1"/>
    <xf numFmtId="176" fontId="0" fillId="0" borderId="0" xfId="0" applyNumberFormat="1"/>
    <xf numFmtId="9" fontId="0" fillId="0" borderId="0" xfId="3" applyFont="1" applyFill="1"/>
    <xf numFmtId="7" fontId="9" fillId="0" borderId="0" xfId="0" applyNumberFormat="1" applyFont="1" applyProtection="1">
      <protection locked="0"/>
    </xf>
    <xf numFmtId="5" fontId="9" fillId="0" borderId="0" xfId="0" applyNumberFormat="1" applyFont="1"/>
    <xf numFmtId="182" fontId="0" fillId="0" borderId="0" xfId="0" applyNumberFormat="1"/>
    <xf numFmtId="176" fontId="7" fillId="0" borderId="0" xfId="1" applyNumberFormat="1" applyFont="1" applyFill="1" applyProtection="1">
      <protection locked="0"/>
    </xf>
    <xf numFmtId="183" fontId="0" fillId="0" borderId="0" xfId="0" applyNumberFormat="1"/>
    <xf numFmtId="0" fontId="5" fillId="0" borderId="0" xfId="0" applyFont="1" applyProtection="1">
      <protection locked="0"/>
    </xf>
    <xf numFmtId="183" fontId="9" fillId="0" borderId="0" xfId="0" applyNumberFormat="1" applyFont="1"/>
    <xf numFmtId="172" fontId="8" fillId="0" borderId="0" xfId="0" applyNumberFormat="1" applyFont="1"/>
    <xf numFmtId="184" fontId="9" fillId="0" borderId="0" xfId="1" applyNumberFormat="1" applyFont="1" applyFill="1" applyBorder="1"/>
    <xf numFmtId="176" fontId="7" fillId="0" borderId="0" xfId="0" applyNumberFormat="1" applyFont="1" applyProtection="1">
      <protection locked="0"/>
    </xf>
    <xf numFmtId="43" fontId="7" fillId="0" borderId="0" xfId="0" applyNumberFormat="1" applyFont="1" applyProtection="1">
      <protection locked="0"/>
    </xf>
    <xf numFmtId="185" fontId="8" fillId="0" borderId="0" xfId="0" applyNumberFormat="1" applyFont="1"/>
    <xf numFmtId="186" fontId="8" fillId="0" borderId="0" xfId="0" applyNumberFormat="1" applyFont="1"/>
    <xf numFmtId="4" fontId="0" fillId="0" borderId="0" xfId="0" applyNumberFormat="1"/>
    <xf numFmtId="10" fontId="9" fillId="0" borderId="0" xfId="0" applyNumberFormat="1" applyFont="1"/>
    <xf numFmtId="176" fontId="7" fillId="0" borderId="0" xfId="1" applyNumberFormat="1" applyFont="1" applyFill="1" applyProtection="1"/>
    <xf numFmtId="43" fontId="7" fillId="0" borderId="0" xfId="1" applyFont="1" applyFill="1" applyProtection="1"/>
    <xf numFmtId="171" fontId="8" fillId="0" borderId="0" xfId="0" applyNumberFormat="1" applyFont="1"/>
    <xf numFmtId="0" fontId="0" fillId="2" borderId="0" xfId="0" applyFill="1"/>
    <xf numFmtId="0" fontId="8" fillId="2" borderId="0" xfId="0" applyFont="1" applyFill="1"/>
    <xf numFmtId="37" fontId="0" fillId="2" borderId="0" xfId="0" applyNumberFormat="1" applyFill="1"/>
    <xf numFmtId="171" fontId="7" fillId="2" borderId="0" xfId="0" applyNumberFormat="1" applyFont="1" applyFill="1"/>
    <xf numFmtId="5" fontId="0" fillId="2" borderId="0" xfId="0" applyNumberFormat="1" applyFill="1"/>
    <xf numFmtId="171" fontId="7" fillId="0" borderId="0" xfId="0" applyNumberFormat="1" applyFont="1"/>
    <xf numFmtId="5" fontId="9" fillId="0" borderId="7" xfId="5" applyNumberFormat="1" applyBorder="1"/>
    <xf numFmtId="10" fontId="10" fillId="0" borderId="0" xfId="4" applyNumberFormat="1" applyFont="1"/>
    <xf numFmtId="39" fontId="8" fillId="0" borderId="0" xfId="0" applyNumberFormat="1" applyFont="1"/>
    <xf numFmtId="170" fontId="8" fillId="0" borderId="0" xfId="0" applyNumberFormat="1" applyFont="1"/>
    <xf numFmtId="170" fontId="8" fillId="0" borderId="0" xfId="5" applyNumberFormat="1" applyFont="1"/>
    <xf numFmtId="5" fontId="8" fillId="0" borderId="7" xfId="0" applyNumberFormat="1" applyFont="1" applyBorder="1"/>
    <xf numFmtId="37" fontId="8" fillId="0" borderId="5" xfId="0" applyNumberFormat="1" applyFont="1" applyBorder="1"/>
    <xf numFmtId="172" fontId="9" fillId="0" borderId="0" xfId="2" applyNumberFormat="1" applyFont="1" applyFill="1" applyBorder="1"/>
    <xf numFmtId="170" fontId="7" fillId="0" borderId="0" xfId="1" applyNumberFormat="1" applyFont="1" applyFill="1" applyProtection="1"/>
    <xf numFmtId="170" fontId="7" fillId="0" borderId="0" xfId="0" applyNumberFormat="1" applyFont="1"/>
    <xf numFmtId="37" fontId="0" fillId="0" borderId="8" xfId="0" applyNumberFormat="1" applyBorder="1"/>
    <xf numFmtId="5" fontId="8" fillId="0" borderId="8" xfId="0" applyNumberFormat="1" applyFont="1" applyBorder="1"/>
    <xf numFmtId="187" fontId="0" fillId="0" borderId="0" xfId="0" applyNumberFormat="1"/>
    <xf numFmtId="0" fontId="7" fillId="0" borderId="0" xfId="0" applyFont="1"/>
    <xf numFmtId="172" fontId="0" fillId="0" borderId="0" xfId="0" applyNumberFormat="1"/>
    <xf numFmtId="37" fontId="8" fillId="0" borderId="9" xfId="0" applyNumberFormat="1" applyFont="1" applyBorder="1"/>
    <xf numFmtId="5" fontId="8" fillId="0" borderId="9" xfId="0" applyNumberFormat="1" applyFont="1" applyBorder="1"/>
    <xf numFmtId="167" fontId="0" fillId="0" borderId="0" xfId="3" applyNumberFormat="1" applyFont="1" applyFill="1" applyBorder="1"/>
    <xf numFmtId="10" fontId="8" fillId="0" borderId="0" xfId="0" applyNumberFormat="1" applyFont="1"/>
    <xf numFmtId="9" fontId="8" fillId="0" borderId="0" xfId="3" applyFont="1" applyFill="1" applyProtection="1"/>
    <xf numFmtId="37" fontId="0" fillId="0" borderId="9" xfId="0" applyNumberFormat="1" applyBorder="1"/>
    <xf numFmtId="0" fontId="9" fillId="0" borderId="0" xfId="3" applyNumberFormat="1" applyFont="1" applyFill="1" applyBorder="1"/>
    <xf numFmtId="0" fontId="8" fillId="0" borderId="0" xfId="0" quotePrefix="1" applyFont="1"/>
    <xf numFmtId="44" fontId="10" fillId="0" borderId="0" xfId="4" applyNumberFormat="1" applyFont="1"/>
    <xf numFmtId="8" fontId="7" fillId="0" borderId="0" xfId="2" applyNumberFormat="1" applyFont="1" applyFill="1"/>
    <xf numFmtId="165" fontId="8" fillId="0" borderId="0" xfId="1" applyNumberFormat="1" applyFont="1" applyFill="1" applyBorder="1" applyProtection="1"/>
    <xf numFmtId="165" fontId="0" fillId="0" borderId="0" xfId="1" applyNumberFormat="1" applyFont="1" applyFill="1" applyBorder="1" applyProtection="1"/>
    <xf numFmtId="5" fontId="9" fillId="0" borderId="0" xfId="2" applyNumberFormat="1" applyFont="1" applyFill="1" applyBorder="1"/>
    <xf numFmtId="5" fontId="8" fillId="0" borderId="0" xfId="0" applyNumberFormat="1" applyFont="1" applyAlignment="1">
      <alignment horizontal="right"/>
    </xf>
    <xf numFmtId="171" fontId="9" fillId="0" borderId="0" xfId="0" applyNumberFormat="1" applyFont="1"/>
    <xf numFmtId="188" fontId="8" fillId="0" borderId="0" xfId="0" applyNumberFormat="1" applyFont="1"/>
    <xf numFmtId="170" fontId="8" fillId="0" borderId="6" xfId="0" applyNumberFormat="1" applyFont="1" applyBorder="1"/>
    <xf numFmtId="7" fontId="9" fillId="0" borderId="0" xfId="2" applyNumberFormat="1" applyFont="1" applyFill="1" applyBorder="1"/>
    <xf numFmtId="5" fontId="8" fillId="0" borderId="4" xfId="0" applyNumberFormat="1" applyFont="1" applyBorder="1" applyAlignment="1">
      <alignment horizontal="right"/>
    </xf>
    <xf numFmtId="7" fontId="14" fillId="0" borderId="0" xfId="0" applyNumberFormat="1" applyFont="1"/>
    <xf numFmtId="37" fontId="8" fillId="0" borderId="10" xfId="0" applyNumberFormat="1" applyFont="1" applyBorder="1"/>
    <xf numFmtId="5" fontId="7" fillId="0" borderId="10" xfId="0" applyNumberFormat="1" applyFont="1" applyBorder="1"/>
    <xf numFmtId="5" fontId="8" fillId="0" borderId="10" xfId="0" applyNumberFormat="1" applyFont="1" applyBorder="1"/>
    <xf numFmtId="37" fontId="8" fillId="0" borderId="11" xfId="0" applyNumberFormat="1" applyFont="1" applyBorder="1"/>
    <xf numFmtId="7" fontId="7" fillId="0" borderId="11" xfId="0" applyNumberFormat="1" applyFont="1" applyBorder="1"/>
    <xf numFmtId="0" fontId="8" fillId="0" borderId="11" xfId="0" applyFont="1" applyBorder="1"/>
    <xf numFmtId="5" fontId="8" fillId="0" borderId="2" xfId="0" applyNumberFormat="1" applyFont="1" applyBorder="1"/>
    <xf numFmtId="7" fontId="9" fillId="0" borderId="11" xfId="0" applyNumberFormat="1" applyFont="1" applyBorder="1"/>
    <xf numFmtId="5" fontId="8" fillId="0" borderId="11" xfId="0" applyNumberFormat="1" applyFont="1" applyBorder="1"/>
    <xf numFmtId="173" fontId="16" fillId="0" borderId="0" xfId="0" applyNumberFormat="1" applyFont="1"/>
    <xf numFmtId="37" fontId="16" fillId="0" borderId="10" xfId="0" applyNumberFormat="1" applyFont="1" applyBorder="1"/>
    <xf numFmtId="7" fontId="17" fillId="0" borderId="10" xfId="1" applyNumberFormat="1" applyFont="1" applyFill="1" applyBorder="1" applyProtection="1"/>
    <xf numFmtId="5" fontId="16" fillId="0" borderId="10" xfId="0" applyNumberFormat="1" applyFont="1" applyBorder="1"/>
    <xf numFmtId="172" fontId="16" fillId="0" borderId="10" xfId="2" applyNumberFormat="1" applyFont="1" applyFill="1" applyBorder="1" applyProtection="1"/>
    <xf numFmtId="7" fontId="17" fillId="0" borderId="10" xfId="0" applyNumberFormat="1" applyFont="1" applyBorder="1"/>
    <xf numFmtId="172" fontId="16" fillId="0" borderId="0" xfId="2" applyNumberFormat="1" applyFont="1" applyFill="1" applyBorder="1" applyProtection="1"/>
    <xf numFmtId="172" fontId="7" fillId="0" borderId="0" xfId="0" applyNumberFormat="1" applyFont="1"/>
    <xf numFmtId="5" fontId="7" fillId="0" borderId="12" xfId="1" applyNumberFormat="1" applyFont="1" applyFill="1" applyBorder="1" applyProtection="1">
      <protection locked="0"/>
    </xf>
    <xf numFmtId="169" fontId="0" fillId="0" borderId="0" xfId="0" applyNumberFormat="1"/>
    <xf numFmtId="0" fontId="0" fillId="0" borderId="0" xfId="0" quotePrefix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</cellXfs>
  <cellStyles count="6">
    <cellStyle name="Comma" xfId="1" builtinId="3"/>
    <cellStyle name="Currency" xfId="2" builtinId="4"/>
    <cellStyle name="Normal" xfId="0" builtinId="0"/>
    <cellStyle name="Normal 7" xfId="5" xr:uid="{64CC66D8-D1ED-4059-95A9-6A55EECD9446}"/>
    <cellStyle name="Normal_East for 38.6M" xfId="4" xr:uid="{D04082DE-497C-45E6-9B06-7665994DAD16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ash98\Stipulation\WA98%20with%20deferral%20separat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WA%202021%20PCORC%20-%2003-30-2022%20(Final%20Order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y0902\EAST%20Blocking%209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Req"/>
      <sheetName val="Inputs"/>
      <sheetName val="Actual"/>
      <sheetName val="Blocking Yr 2002"/>
      <sheetName val="Blocking Yr 2003"/>
      <sheetName val="Table A yr 2001"/>
      <sheetName val="Table A yr 2002"/>
      <sheetName val="Table A yr 2003"/>
      <sheetName val="Table A summary"/>
      <sheetName val="Centralia Mining"/>
      <sheetName val="Spec Conts"/>
      <sheetName val="BPA Present"/>
      <sheetName val="Unbilled"/>
      <sheetName val="Weather"/>
      <sheetName val="Weather revised"/>
      <sheetName val="Weather Present"/>
      <sheetName val="Table 1"/>
      <sheetName val="Table 2"/>
      <sheetName val="Table 3"/>
      <sheetName val="New 24v36 yr 2001"/>
      <sheetName val="New 24v36 yr 2002"/>
      <sheetName val="New 24v36 yr 2003"/>
      <sheetName val="48 vs 36"/>
      <sheetName val="48 vs 36 Proposed"/>
      <sheetName val="Lighting SBC"/>
      <sheetName val="SBC"/>
      <sheetName val="SBC Stipulation P"/>
      <sheetName val="Stipulation Table A calculated"/>
      <sheetName val="Stipulation Blocking sch 16,18"/>
      <sheetName val="Sch16 Yr 2002"/>
      <sheetName val="Sch16 Yr 2003"/>
      <sheetName val="Stipulation Blocking sch 48T"/>
      <sheetName val="Stipulated Propose tariff rates"/>
      <sheetName val="Stip Table A w defer separate"/>
      <sheetName val="Blocking Yr 2001"/>
      <sheetName val="Deferral"/>
      <sheetName val="Deferral (2)"/>
      <sheetName val="Merger Credit"/>
      <sheetName val="Centralia Credit"/>
      <sheetName val="Centralia Credit lighting avg"/>
      <sheetName val="SBC Stipulation revised"/>
      <sheetName val="Table A Year 2001 All Filings"/>
      <sheetName val="Tab A Yr 2001 All Filings cr=-"/>
      <sheetName val="Tab A Yr 01 All Filings cr rev"/>
      <sheetName val="Table A Year 2001 base rates"/>
      <sheetName val="Sch16 Yr 2001"/>
      <sheetName val="Sch24 Yr 2001"/>
      <sheetName val="Sch36 Yr 2001"/>
      <sheetName val="Sch40 Yr 2001"/>
      <sheetName val="Sch48 Yr 2001"/>
      <sheetName val="Order to apply tariffs"/>
      <sheetName val="cover"/>
      <sheetName val="rate filings"/>
      <sheetName val="Sch38 to 24 Yr 2001 "/>
      <sheetName val="Sch42 to 24 Yr 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  <sheetName val="2021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No.__(RMM-1)"/>
      <sheetName val="Exhibit No.__(RMM-2)"/>
      <sheetName val="Exhibit No.__(RMM-3) p1"/>
      <sheetName val="Exhibit No.__(RMM-3) p2"/>
      <sheetName val="Exhibit No.__(RMM-3) p3"/>
      <sheetName val="Exhibit No.__(RMM-3) p4"/>
      <sheetName val="Exhibit No.__(RMM-3) p5"/>
      <sheetName val="Exhibit No.__(RMM-3) p6"/>
      <sheetName val="Exhibit No.__(RMM-3) p7"/>
      <sheetName val="Rate Design Work-Res NM"/>
      <sheetName val="Table A by class"/>
      <sheetName val="SBC (Old)"/>
      <sheetName val="Billing Determinants (2)"/>
      <sheetName val="Blocking - deta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D8BEF-52F7-490C-A3E1-63A8D2B9A5F1}">
  <sheetPr transitionEvaluation="1" transitionEntry="1"/>
  <dimension ref="A1:BA1134"/>
  <sheetViews>
    <sheetView tabSelected="1" view="pageBreakPreview" zoomScale="60" zoomScaleNormal="85" workbookViewId="0"/>
  </sheetViews>
  <sheetFormatPr defaultColWidth="10.25" defaultRowHeight="15.75" x14ac:dyDescent="0.25"/>
  <cols>
    <col min="1" max="1" width="23.5" customWidth="1"/>
    <col min="2" max="2" width="5.875" customWidth="1"/>
    <col min="3" max="3" width="19.125" bestFit="1" customWidth="1"/>
    <col min="4" max="4" width="12" bestFit="1" customWidth="1"/>
    <col min="5" max="5" width="2.625" customWidth="1"/>
    <col min="6" max="6" width="19.875" bestFit="1" customWidth="1"/>
    <col min="7" max="7" width="12" bestFit="1" customWidth="1"/>
    <col min="8" max="8" width="2.125" bestFit="1" customWidth="1"/>
    <col min="9" max="9" width="19.875" bestFit="1" customWidth="1"/>
    <col min="10" max="10" width="4.125" customWidth="1"/>
    <col min="11" max="11" width="12" hidden="1" customWidth="1"/>
    <col min="12" max="12" width="2.125" hidden="1" customWidth="1"/>
    <col min="13" max="13" width="15.125" hidden="1" customWidth="1"/>
    <col min="14" max="14" width="2.875" hidden="1" customWidth="1"/>
    <col min="15" max="15" width="12" hidden="1" customWidth="1"/>
    <col min="16" max="16" width="2.125" hidden="1" customWidth="1"/>
    <col min="17" max="17" width="13.5" hidden="1" customWidth="1"/>
    <col min="18" max="18" width="2.875" hidden="1" customWidth="1"/>
    <col min="19" max="19" width="9.625" hidden="1" customWidth="1"/>
    <col min="20" max="20" width="2.125" hidden="1" customWidth="1"/>
    <col min="21" max="21" width="14.125" hidden="1" customWidth="1"/>
    <col min="22" max="22" width="15.375" bestFit="1" customWidth="1"/>
    <col min="23" max="24" width="15.125" bestFit="1" customWidth="1"/>
    <col min="25" max="25" width="19.625" style="3" bestFit="1" customWidth="1"/>
    <col min="26" max="26" width="17" style="3" bestFit="1" customWidth="1"/>
    <col min="27" max="27" width="3.375" style="3" customWidth="1"/>
    <col min="28" max="28" width="9.5" bestFit="1" customWidth="1"/>
    <col min="29" max="29" width="10" bestFit="1" customWidth="1"/>
    <col min="30" max="30" width="8.5" bestFit="1" customWidth="1"/>
    <col min="31" max="31" width="8.25" bestFit="1" customWidth="1"/>
    <col min="32" max="32" width="14.75" customWidth="1"/>
    <col min="33" max="33" width="13.25" bestFit="1" customWidth="1"/>
    <col min="34" max="34" width="14.75" bestFit="1" customWidth="1"/>
    <col min="35" max="35" width="12.25" bestFit="1" customWidth="1"/>
    <col min="36" max="36" width="5.5" bestFit="1" customWidth="1"/>
    <col min="37" max="37" width="18" customWidth="1"/>
    <col min="38" max="38" width="10.25" customWidth="1"/>
    <col min="39" max="39" width="12.125" customWidth="1"/>
  </cols>
  <sheetData>
    <row r="1" spans="1:46" ht="1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46" ht="18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46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46" x14ac:dyDescent="0.25">
      <c r="A4" s="6" t="s">
        <v>3</v>
      </c>
      <c r="B4" s="6"/>
      <c r="C4" s="6"/>
      <c r="D4" s="6"/>
      <c r="E4" s="6"/>
      <c r="F4" s="6"/>
      <c r="G4" s="6"/>
      <c r="H4" s="6"/>
      <c r="I4" s="6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46" x14ac:dyDescent="0.25">
      <c r="A5" s="6"/>
      <c r="B5" s="8"/>
      <c r="C5" s="8"/>
      <c r="D5" s="9"/>
      <c r="E5" s="9"/>
      <c r="F5" s="8"/>
      <c r="G5" s="9"/>
      <c r="H5" s="8"/>
      <c r="I5" s="8"/>
      <c r="J5" s="8"/>
      <c r="K5" s="9"/>
      <c r="L5" s="8"/>
      <c r="M5" s="8"/>
      <c r="N5" s="8"/>
      <c r="O5" s="9"/>
      <c r="P5" s="8"/>
      <c r="Q5" s="8"/>
      <c r="R5" s="8"/>
      <c r="S5" s="9"/>
      <c r="T5" s="8"/>
      <c r="U5" s="8"/>
      <c r="V5" s="8"/>
    </row>
    <row r="6" spans="1:46" hidden="1" x14ac:dyDescent="0.25">
      <c r="A6" s="6"/>
      <c r="B6" s="8"/>
      <c r="C6" s="8"/>
      <c r="D6" s="9"/>
      <c r="E6" s="9"/>
      <c r="F6" s="8"/>
      <c r="G6" s="9"/>
      <c r="H6" s="8"/>
      <c r="I6" s="8"/>
      <c r="J6" s="8"/>
      <c r="K6" s="9"/>
      <c r="L6" s="8"/>
      <c r="M6" s="8"/>
      <c r="N6" s="8"/>
      <c r="O6" s="9"/>
      <c r="P6" s="8"/>
      <c r="Q6" s="8"/>
      <c r="R6" s="8"/>
      <c r="S6" s="9"/>
      <c r="T6" s="8"/>
      <c r="U6" s="8"/>
      <c r="V6" s="8"/>
      <c r="AB6" s="3"/>
    </row>
    <row r="7" spans="1:46" hidden="1" x14ac:dyDescent="0.25">
      <c r="A7" s="8"/>
      <c r="B7" s="8"/>
      <c r="C7" s="8"/>
      <c r="D7" s="9"/>
      <c r="E7" s="9"/>
      <c r="F7" s="8"/>
      <c r="G7" s="9"/>
      <c r="H7" s="8"/>
      <c r="I7" s="8"/>
      <c r="J7" s="8"/>
      <c r="K7" s="9"/>
      <c r="L7" s="8"/>
      <c r="M7" s="8"/>
      <c r="N7" s="8"/>
      <c r="O7" s="9"/>
      <c r="P7" s="8"/>
      <c r="Q7" s="8"/>
      <c r="R7" s="8"/>
      <c r="S7" s="9"/>
      <c r="T7" s="8"/>
      <c r="U7" s="8"/>
      <c r="V7" s="8"/>
    </row>
    <row r="8" spans="1:46" x14ac:dyDescent="0.25">
      <c r="A8" s="10"/>
      <c r="B8" s="10"/>
      <c r="C8" s="11"/>
      <c r="D8" s="12"/>
      <c r="E8" s="12"/>
      <c r="G8" s="12"/>
      <c r="H8" s="13"/>
      <c r="I8" s="13"/>
      <c r="J8" s="13"/>
      <c r="K8" s="12"/>
      <c r="L8" s="13"/>
      <c r="M8" s="13"/>
      <c r="N8" s="13"/>
      <c r="O8" s="12"/>
      <c r="P8" s="13"/>
      <c r="Q8" s="13"/>
      <c r="R8" s="13"/>
      <c r="S8" s="12"/>
      <c r="T8" s="13"/>
      <c r="U8" s="13"/>
      <c r="V8" s="13"/>
      <c r="X8" s="14"/>
    </row>
    <row r="9" spans="1:46" x14ac:dyDescent="0.25">
      <c r="A9" s="10"/>
      <c r="B9" s="10"/>
      <c r="C9" s="11" t="s">
        <v>4</v>
      </c>
      <c r="D9" s="227" t="s">
        <v>5</v>
      </c>
      <c r="E9" s="228"/>
      <c r="F9" s="229"/>
      <c r="G9" s="227" t="s">
        <v>6</v>
      </c>
      <c r="H9" s="228"/>
      <c r="I9" s="229"/>
      <c r="J9" s="13"/>
      <c r="K9" s="13" t="s">
        <v>7</v>
      </c>
      <c r="L9" s="11"/>
      <c r="M9" s="13" t="s">
        <v>8</v>
      </c>
      <c r="N9" s="13"/>
      <c r="O9" s="13" t="s">
        <v>9</v>
      </c>
      <c r="P9" s="11"/>
      <c r="Q9" s="13" t="s">
        <v>9</v>
      </c>
      <c r="R9" s="13"/>
      <c r="S9" s="13" t="s">
        <v>10</v>
      </c>
      <c r="T9" s="11"/>
      <c r="U9" s="13" t="s">
        <v>10</v>
      </c>
      <c r="V9" s="13"/>
      <c r="W9" s="13"/>
      <c r="X9" s="13"/>
      <c r="Y9" s="13"/>
    </row>
    <row r="10" spans="1:46" x14ac:dyDescent="0.25">
      <c r="A10" s="10"/>
      <c r="B10" s="10"/>
      <c r="C10" s="15" t="s">
        <v>11</v>
      </c>
      <c r="D10" s="16" t="s">
        <v>12</v>
      </c>
      <c r="E10" s="13"/>
      <c r="F10" s="13" t="s">
        <v>13</v>
      </c>
      <c r="G10" s="16" t="s">
        <v>12</v>
      </c>
      <c r="H10" s="16"/>
      <c r="I10" s="16" t="s">
        <v>13</v>
      </c>
      <c r="J10" s="16"/>
      <c r="K10" s="16" t="s">
        <v>12</v>
      </c>
      <c r="L10" s="16"/>
      <c r="M10" s="16" t="s">
        <v>13</v>
      </c>
      <c r="N10" s="16"/>
      <c r="O10" s="16" t="s">
        <v>12</v>
      </c>
      <c r="P10" s="16"/>
      <c r="Q10" s="16" t="s">
        <v>13</v>
      </c>
      <c r="R10" s="16"/>
      <c r="S10" s="16" t="s">
        <v>12</v>
      </c>
      <c r="T10" s="16"/>
      <c r="U10" s="16" t="s">
        <v>13</v>
      </c>
      <c r="V10" s="13"/>
      <c r="W10" s="13"/>
      <c r="X10" s="13"/>
      <c r="Y10" s="13"/>
    </row>
    <row r="11" spans="1:46" x14ac:dyDescent="0.25">
      <c r="A11" s="17" t="s">
        <v>14</v>
      </c>
      <c r="F11" s="18"/>
    </row>
    <row r="12" spans="1:46" x14ac:dyDescent="0.25">
      <c r="A12" t="s">
        <v>15</v>
      </c>
      <c r="F12" s="18"/>
    </row>
    <row r="13" spans="1:46" x14ac:dyDescent="0.25">
      <c r="F13" s="18"/>
    </row>
    <row r="14" spans="1:46" x14ac:dyDescent="0.25">
      <c r="A14" t="s">
        <v>16</v>
      </c>
      <c r="F14" s="18"/>
      <c r="W14" t="s">
        <v>17</v>
      </c>
      <c r="X14" t="s">
        <v>18</v>
      </c>
    </row>
    <row r="15" spans="1:46" x14ac:dyDescent="0.25">
      <c r="A15" t="s">
        <v>19</v>
      </c>
      <c r="C15" s="19">
        <f t="shared" ref="C15:C20" si="0">C30+C42+C54</f>
        <v>26655.009122588643</v>
      </c>
      <c r="D15" s="20">
        <v>7.900505602014519</v>
      </c>
      <c r="F15" s="21">
        <f>F30+F42+F54</f>
        <v>210588.04889475968</v>
      </c>
      <c r="G15" s="20">
        <f>ROUND(D15+(($C$19*$I$1134)*(X15/SUM($X$15:$X$17)))/C15,2)</f>
        <v>8.6999999999999993</v>
      </c>
      <c r="I15" s="21">
        <f>I30+I42+I54</f>
        <v>231898.57936652118</v>
      </c>
      <c r="J15" s="22"/>
      <c r="K15" s="20" t="e">
        <f>#REF!</f>
        <v>#REF!</v>
      </c>
      <c r="M15" s="21" t="e">
        <f>#REF!</f>
        <v>#REF!</v>
      </c>
      <c r="N15" s="21"/>
      <c r="O15" s="20" t="e">
        <f>#REF!</f>
        <v>#REF!</v>
      </c>
      <c r="Q15" s="21" t="e">
        <f>#REF!</f>
        <v>#REF!</v>
      </c>
      <c r="R15" s="21"/>
      <c r="S15" s="20" t="e">
        <f>#REF!</f>
        <v>#REF!</v>
      </c>
      <c r="U15" s="21" t="e">
        <f>#REF!</f>
        <v>#REF!</v>
      </c>
      <c r="V15" s="23"/>
      <c r="W15">
        <v>19</v>
      </c>
      <c r="X15" s="24">
        <f>W15*C15</f>
        <v>506445.17332918418</v>
      </c>
      <c r="Y15" s="25" t="s">
        <v>20</v>
      </c>
      <c r="Z15" s="26"/>
      <c r="AA15" s="26"/>
      <c r="AB15" s="26"/>
      <c r="AC15" s="26"/>
      <c r="AD15" s="27"/>
      <c r="AE15" s="27"/>
      <c r="AF15" s="27"/>
      <c r="AG15" s="27"/>
      <c r="AT15" s="18"/>
    </row>
    <row r="16" spans="1:46" x14ac:dyDescent="0.25">
      <c r="A16" t="s">
        <v>21</v>
      </c>
      <c r="C16" s="19">
        <f t="shared" si="0"/>
        <v>5709.8995291503243</v>
      </c>
      <c r="D16" s="20">
        <v>8.8844883768660452</v>
      </c>
      <c r="F16" s="21">
        <f>F31+F43+F55</f>
        <v>50729.535999808955</v>
      </c>
      <c r="G16" s="20">
        <f>ROUND(D16+(($C$19*$I$1134)*(X16/SUM($X$15:$X$17)))/C16,2)</f>
        <v>10.31</v>
      </c>
      <c r="I16" s="21">
        <f>I31+I43+I55</f>
        <v>58869.064145539844</v>
      </c>
      <c r="J16" s="22"/>
      <c r="K16" s="20" t="e">
        <f>#REF!</f>
        <v>#REF!</v>
      </c>
      <c r="M16" s="21" t="e">
        <f>#REF!</f>
        <v>#REF!</v>
      </c>
      <c r="N16" s="21"/>
      <c r="O16" s="20" t="e">
        <f>#REF!</f>
        <v>#REF!</v>
      </c>
      <c r="Q16" s="21" t="e">
        <f>#REF!</f>
        <v>#REF!</v>
      </c>
      <c r="R16" s="21"/>
      <c r="S16" s="20" t="e">
        <f>#REF!</f>
        <v>#REF!</v>
      </c>
      <c r="U16" s="21" t="e">
        <f>#REF!</f>
        <v>#REF!</v>
      </c>
      <c r="V16" s="23"/>
      <c r="W16">
        <v>34</v>
      </c>
      <c r="X16" s="24">
        <f>W16*C16</f>
        <v>194136.58399111102</v>
      </c>
      <c r="Y16" s="25"/>
      <c r="Z16" s="26"/>
      <c r="AA16" s="26"/>
      <c r="AB16" s="26"/>
      <c r="AC16" s="26"/>
      <c r="AD16" s="27"/>
      <c r="AE16" s="27"/>
      <c r="AF16" s="27"/>
      <c r="AG16" s="27"/>
      <c r="AT16" s="18"/>
    </row>
    <row r="17" spans="1:46" x14ac:dyDescent="0.25">
      <c r="A17" t="s">
        <v>22</v>
      </c>
      <c r="C17" s="19">
        <f t="shared" si="0"/>
        <v>1012.5673992761089</v>
      </c>
      <c r="D17" s="20">
        <v>10.425307452299823</v>
      </c>
      <c r="F17" s="21">
        <f>F32+F44+F56</f>
        <v>10556.326453629068</v>
      </c>
      <c r="G17" s="20">
        <f>ROUND(D17+(($C$19*$I$1134)*(X17/SUM($X$15:$X$17)))/C17,2)</f>
        <v>12.82</v>
      </c>
      <c r="I17" s="21">
        <f>I32+I44+I56</f>
        <v>12981.114058719717</v>
      </c>
      <c r="J17" s="22"/>
      <c r="K17" s="20" t="e">
        <f>#REF!</f>
        <v>#REF!</v>
      </c>
      <c r="M17" s="21" t="e">
        <f>#REF!</f>
        <v>#REF!</v>
      </c>
      <c r="N17" s="21"/>
      <c r="O17" s="20" t="e">
        <f>#REF!</f>
        <v>#REF!</v>
      </c>
      <c r="Q17" s="21" t="e">
        <f>#REF!</f>
        <v>#REF!</v>
      </c>
      <c r="R17" s="21"/>
      <c r="S17" s="20" t="e">
        <f>#REF!</f>
        <v>#REF!</v>
      </c>
      <c r="U17" s="21" t="e">
        <f>#REF!</f>
        <v>#REF!</v>
      </c>
      <c r="V17" s="23"/>
      <c r="W17">
        <v>57</v>
      </c>
      <c r="X17" s="24">
        <f>W17*C17</f>
        <v>57716.341758738206</v>
      </c>
      <c r="Y17" s="25"/>
      <c r="Z17" s="26"/>
      <c r="AA17" s="26"/>
      <c r="AB17" s="26"/>
      <c r="AC17" s="26"/>
      <c r="AD17" s="27"/>
      <c r="AE17" s="27"/>
      <c r="AF17" s="27"/>
      <c r="AG17" s="27"/>
      <c r="AT17" s="18"/>
    </row>
    <row r="18" spans="1:46" x14ac:dyDescent="0.25">
      <c r="A18" t="s">
        <v>23</v>
      </c>
      <c r="C18" s="19">
        <f t="shared" si="0"/>
        <v>27886</v>
      </c>
      <c r="D18" s="20"/>
      <c r="F18" s="21"/>
      <c r="G18" s="20"/>
      <c r="I18" s="21"/>
      <c r="J18" s="22"/>
      <c r="K18" s="20"/>
      <c r="M18" s="21"/>
      <c r="N18" s="21"/>
      <c r="O18" s="20"/>
      <c r="Q18" s="21"/>
      <c r="R18" s="21"/>
      <c r="S18" s="20"/>
      <c r="U18" s="21"/>
      <c r="V18" s="21"/>
      <c r="Y18" s="18"/>
      <c r="Z18"/>
      <c r="AA18"/>
      <c r="AT18" s="18"/>
    </row>
    <row r="19" spans="1:46" x14ac:dyDescent="0.25">
      <c r="A19" t="s">
        <v>24</v>
      </c>
      <c r="C19" s="19">
        <f t="shared" si="0"/>
        <v>3029770.5</v>
      </c>
      <c r="D19" s="28"/>
      <c r="F19" s="21">
        <f>F34+F46+F58</f>
        <v>271873.91134819773</v>
      </c>
      <c r="G19" s="28"/>
      <c r="I19" s="21">
        <f>I34+I46+I58</f>
        <v>303748.75757078076</v>
      </c>
      <c r="J19" s="22"/>
      <c r="K19" s="28"/>
      <c r="M19" s="19" t="e">
        <f>SUM(M15:M17)</f>
        <v>#REF!</v>
      </c>
      <c r="N19" s="19"/>
      <c r="O19" s="28"/>
      <c r="Q19" s="19" t="e">
        <f>SUM(Q15:Q17)</f>
        <v>#REF!</v>
      </c>
      <c r="R19" s="19"/>
      <c r="S19" s="28"/>
      <c r="U19" s="19" t="e">
        <f>SUM(U15:U17)</f>
        <v>#REF!</v>
      </c>
      <c r="V19" s="19"/>
      <c r="Y19" s="29"/>
      <c r="Z19"/>
      <c r="AA19"/>
      <c r="AT19" s="18"/>
    </row>
    <row r="20" spans="1:46" x14ac:dyDescent="0.25">
      <c r="A20" t="s">
        <v>25</v>
      </c>
      <c r="C20" s="19">
        <f t="shared" si="0"/>
        <v>7938.0715346155903</v>
      </c>
      <c r="D20" s="28"/>
      <c r="F20" s="18">
        <f>F35+F47+F59</f>
        <v>4499.3891316946401</v>
      </c>
      <c r="G20" s="28"/>
      <c r="I20" s="18">
        <f>F20</f>
        <v>4499.3891316946401</v>
      </c>
      <c r="J20" s="22"/>
      <c r="K20" s="28"/>
      <c r="M20" s="30" t="e">
        <f>$I$20*W25/($W$25+$Y$25+$Z$25)</f>
        <v>#DIV/0!</v>
      </c>
      <c r="N20" s="21"/>
      <c r="Q20" s="30" t="e">
        <f>$I$20*Y25/($W$25+$Y$25+$Z$25)</f>
        <v>#DIV/0!</v>
      </c>
      <c r="R20" s="21"/>
      <c r="U20" s="30" t="e">
        <f>$I$20*Z25/($W$25+$Y$25+$Z$25)</f>
        <v>#DIV/0!</v>
      </c>
      <c r="V20" s="21"/>
      <c r="Z20" s="31"/>
      <c r="AA20" s="31"/>
      <c r="AT20" s="18"/>
    </row>
    <row r="21" spans="1:46" ht="16.5" thickBot="1" x14ac:dyDescent="0.3">
      <c r="A21" t="s">
        <v>26</v>
      </c>
      <c r="C21" s="32">
        <f>C19+C20</f>
        <v>3037708.5715346155</v>
      </c>
      <c r="D21" s="33"/>
      <c r="E21" s="34"/>
      <c r="F21" s="34">
        <f>F19+F20</f>
        <v>276373.30047989235</v>
      </c>
      <c r="G21" s="33"/>
      <c r="H21" s="34"/>
      <c r="I21" s="34">
        <f>I19+I20</f>
        <v>308248.14670247538</v>
      </c>
      <c r="J21" s="22"/>
      <c r="K21" s="33"/>
      <c r="L21" s="34"/>
      <c r="M21" s="34" t="e">
        <f>M19+M20</f>
        <v>#REF!</v>
      </c>
      <c r="N21" s="33"/>
      <c r="O21" s="33"/>
      <c r="P21" s="34"/>
      <c r="Q21" s="34" t="e">
        <f>Q19+Q20</f>
        <v>#REF!</v>
      </c>
      <c r="R21" s="33"/>
      <c r="S21" s="33"/>
      <c r="T21" s="34"/>
      <c r="U21" s="34" t="e">
        <f>U19+U20</f>
        <v>#REF!</v>
      </c>
      <c r="V21" s="21"/>
      <c r="Y21" s="18"/>
      <c r="Z21" s="35"/>
      <c r="AA21" s="35"/>
      <c r="AB21" s="36"/>
      <c r="AC21" s="36"/>
      <c r="AT21" s="18"/>
    </row>
    <row r="22" spans="1:46" ht="16.5" hidden="1" thickTop="1" x14ac:dyDescent="0.25">
      <c r="A22" s="37" t="s">
        <v>20</v>
      </c>
      <c r="C22" s="19"/>
      <c r="D22" s="21"/>
      <c r="E22" s="21"/>
      <c r="F22" s="21"/>
      <c r="G22" s="21"/>
      <c r="H22" s="21"/>
      <c r="I22" s="21" t="s">
        <v>20</v>
      </c>
      <c r="J22" s="22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Y22" s="18"/>
      <c r="Z22" s="38"/>
      <c r="AA22" s="35"/>
      <c r="AB22" s="36"/>
      <c r="AC22" s="36"/>
      <c r="AT22" s="18"/>
    </row>
    <row r="23" spans="1:46" ht="18" hidden="1" customHeight="1" x14ac:dyDescent="0.25">
      <c r="C23" s="19"/>
      <c r="D23" t="s">
        <v>20</v>
      </c>
      <c r="E23" s="19"/>
      <c r="F23" s="18"/>
      <c r="G23" s="39" t="s">
        <v>20</v>
      </c>
      <c r="H23" s="19"/>
      <c r="I23" s="21" t="s">
        <v>20</v>
      </c>
      <c r="J23" s="22"/>
      <c r="K23" s="39" t="s">
        <v>20</v>
      </c>
      <c r="L23" s="19"/>
      <c r="M23" s="21" t="s">
        <v>20</v>
      </c>
      <c r="N23" s="21"/>
      <c r="O23" s="39" t="s">
        <v>20</v>
      </c>
      <c r="P23" s="19"/>
      <c r="Q23" s="21" t="s">
        <v>20</v>
      </c>
      <c r="R23" s="21"/>
      <c r="S23" s="39" t="s">
        <v>20</v>
      </c>
      <c r="T23" s="19"/>
      <c r="U23" s="21" t="s">
        <v>20</v>
      </c>
      <c r="V23" s="21"/>
      <c r="AA23" s="40"/>
      <c r="AB23" s="36"/>
      <c r="AC23" s="36"/>
      <c r="AT23" s="18"/>
    </row>
    <row r="24" spans="1:46" ht="16.5" hidden="1" thickTop="1" x14ac:dyDescent="0.25">
      <c r="C24" s="19"/>
      <c r="E24" s="19"/>
      <c r="F24" s="18"/>
      <c r="G24" s="39"/>
      <c r="H24" s="19"/>
      <c r="I24" s="21"/>
      <c r="J24" s="22"/>
      <c r="K24" s="39"/>
      <c r="L24" s="19"/>
      <c r="M24" s="21"/>
      <c r="N24" s="21"/>
      <c r="O24" s="39"/>
      <c r="P24" s="19"/>
      <c r="Q24" s="21"/>
      <c r="R24" s="21"/>
      <c r="S24" s="39"/>
      <c r="T24" s="19"/>
      <c r="U24" s="21">
        <f>U23-I21</f>
        <v>-308248.14670247538</v>
      </c>
      <c r="V24" s="21"/>
      <c r="W24" s="41"/>
      <c r="X24" s="41"/>
      <c r="Y24" s="41"/>
      <c r="Z24" s="41"/>
      <c r="AA24" s="40"/>
      <c r="AB24" s="36"/>
      <c r="AC24" s="36"/>
      <c r="AT24" s="18"/>
    </row>
    <row r="25" spans="1:46" ht="16.5" hidden="1" thickTop="1" x14ac:dyDescent="0.25">
      <c r="C25" s="19"/>
      <c r="E25" s="19"/>
      <c r="F25" s="18"/>
      <c r="G25" s="39"/>
      <c r="H25" s="19"/>
      <c r="I25" s="21"/>
      <c r="J25" s="22"/>
      <c r="K25" s="39"/>
      <c r="L25" s="19"/>
      <c r="M25" s="21"/>
      <c r="N25" s="21"/>
      <c r="O25" s="39"/>
      <c r="P25" s="19"/>
      <c r="Q25" s="21"/>
      <c r="R25" s="21"/>
      <c r="S25" s="39"/>
      <c r="T25" s="19"/>
      <c r="U25" s="21"/>
      <c r="V25" s="21"/>
      <c r="W25" s="18"/>
      <c r="X25" s="18"/>
      <c r="Y25" s="18"/>
      <c r="Z25" s="18"/>
      <c r="AA25" s="40"/>
      <c r="AB25" s="36"/>
      <c r="AC25" s="36"/>
      <c r="AT25" s="18"/>
    </row>
    <row r="26" spans="1:46" ht="16.5" hidden="1" thickTop="1" x14ac:dyDescent="0.25">
      <c r="A26" s="17" t="s">
        <v>14</v>
      </c>
      <c r="F26" s="18"/>
      <c r="J26" s="22"/>
      <c r="Y26" s="42" t="s">
        <v>20</v>
      </c>
      <c r="Z26"/>
      <c r="AA26"/>
      <c r="AT26" s="18"/>
    </row>
    <row r="27" spans="1:46" ht="16.5" hidden="1" thickTop="1" x14ac:dyDescent="0.25">
      <c r="A27" t="s">
        <v>27</v>
      </c>
      <c r="F27" s="18"/>
      <c r="J27" s="22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T27" s="18"/>
    </row>
    <row r="28" spans="1:46" ht="16.5" hidden="1" thickTop="1" x14ac:dyDescent="0.25">
      <c r="F28" s="18"/>
      <c r="J28" s="22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T28" s="18"/>
    </row>
    <row r="29" spans="1:46" ht="16.5" hidden="1" thickTop="1" x14ac:dyDescent="0.25">
      <c r="A29" t="s">
        <v>16</v>
      </c>
      <c r="F29" s="18"/>
      <c r="J29" s="22"/>
      <c r="W29" s="43"/>
      <c r="X29" s="43"/>
      <c r="Y29" s="43"/>
      <c r="AB29" s="44"/>
      <c r="AC29" s="44"/>
      <c r="AD29" s="45"/>
      <c r="AE29" s="45"/>
      <c r="AF29" s="45"/>
      <c r="AG29" s="45"/>
      <c r="AH29" s="46"/>
      <c r="AI29" s="47"/>
      <c r="AJ29" s="43"/>
      <c r="AK29" s="43"/>
      <c r="AL29" s="43"/>
      <c r="AM29" s="43"/>
      <c r="AT29" s="18"/>
    </row>
    <row r="30" spans="1:46" ht="16.5" hidden="1" thickTop="1" x14ac:dyDescent="0.25">
      <c r="A30" t="s">
        <v>19</v>
      </c>
      <c r="C30" s="19">
        <v>12155.470255994704</v>
      </c>
      <c r="D30" s="20">
        <f>$D$15</f>
        <v>7.900505602014519</v>
      </c>
      <c r="F30" s="21">
        <f>D30*C30</f>
        <v>96034.360852607017</v>
      </c>
      <c r="G30" s="20">
        <f>$G$15</f>
        <v>8.6999999999999993</v>
      </c>
      <c r="I30" s="21">
        <f>(G30*$C30)</f>
        <v>105752.59122715391</v>
      </c>
      <c r="J30" s="22"/>
      <c r="K30" s="20" t="e">
        <f>K15</f>
        <v>#REF!</v>
      </c>
      <c r="M30" s="21" t="e">
        <f>K30*C30</f>
        <v>#REF!</v>
      </c>
      <c r="N30" s="21"/>
      <c r="O30" s="20" t="e">
        <f>O15</f>
        <v>#REF!</v>
      </c>
      <c r="Q30" s="21" t="e">
        <f>O30*C30</f>
        <v>#REF!</v>
      </c>
      <c r="R30" s="21"/>
      <c r="S30" s="20" t="e">
        <f>S15</f>
        <v>#REF!</v>
      </c>
      <c r="U30" s="21" t="e">
        <f>S30*C30</f>
        <v>#REF!</v>
      </c>
      <c r="V30" s="21"/>
      <c r="Y30" s="46"/>
      <c r="AB30" s="43"/>
      <c r="AC30" s="43"/>
      <c r="AD30" s="48"/>
      <c r="AE30" s="48"/>
      <c r="AF30" s="48"/>
      <c r="AG30" s="48"/>
      <c r="AH30" s="49"/>
      <c r="AI30" s="43"/>
      <c r="AJ30" s="46"/>
      <c r="AK30" s="46"/>
      <c r="AL30" s="50"/>
      <c r="AM30" s="46"/>
      <c r="AT30" s="18"/>
    </row>
    <row r="31" spans="1:46" ht="16.5" hidden="1" thickTop="1" x14ac:dyDescent="0.25">
      <c r="A31" t="s">
        <v>21</v>
      </c>
      <c r="C31" s="19">
        <v>490.36572138705202</v>
      </c>
      <c r="D31" s="20">
        <f>$D$16</f>
        <v>8.8844883768660452</v>
      </c>
      <c r="F31" s="21">
        <f>D31*C31</f>
        <v>4356.6485520767974</v>
      </c>
      <c r="G31" s="20">
        <f>$G$16</f>
        <v>10.31</v>
      </c>
      <c r="I31" s="21">
        <f>(G31*$C31)</f>
        <v>5055.6705875005064</v>
      </c>
      <c r="J31" s="22"/>
      <c r="K31" s="20" t="e">
        <f>K16</f>
        <v>#REF!</v>
      </c>
      <c r="M31" s="21" t="e">
        <f>K31*C31</f>
        <v>#REF!</v>
      </c>
      <c r="N31" s="21"/>
      <c r="O31" s="20" t="e">
        <f>O16</f>
        <v>#REF!</v>
      </c>
      <c r="Q31" s="21" t="e">
        <f>O31*C31</f>
        <v>#REF!</v>
      </c>
      <c r="R31" s="21"/>
      <c r="S31" s="20" t="e">
        <f>S16</f>
        <v>#REF!</v>
      </c>
      <c r="U31" s="21" t="e">
        <f>S31*C31</f>
        <v>#REF!</v>
      </c>
      <c r="V31" s="21"/>
      <c r="Y31" s="46"/>
      <c r="AD31" s="51"/>
      <c r="AE31" s="51"/>
      <c r="AF31" s="51"/>
      <c r="AG31" s="51"/>
      <c r="AH31" s="43"/>
      <c r="AI31" s="43"/>
      <c r="AJ31" s="46"/>
      <c r="AK31" s="46"/>
      <c r="AL31" s="50"/>
      <c r="AM31" s="46"/>
      <c r="AT31" s="18"/>
    </row>
    <row r="32" spans="1:46" ht="16.5" hidden="1" thickTop="1" x14ac:dyDescent="0.25">
      <c r="A32" t="s">
        <v>22</v>
      </c>
      <c r="C32" s="19">
        <v>16.000389808823499</v>
      </c>
      <c r="D32" s="20">
        <f>$D$17</f>
        <v>10.425307452299823</v>
      </c>
      <c r="F32" s="21">
        <f>D32*C32</f>
        <v>166.80898311362975</v>
      </c>
      <c r="G32" s="20">
        <f>$G$17</f>
        <v>12.82</v>
      </c>
      <c r="I32" s="21">
        <f>(G32*$C32)</f>
        <v>205.12499734911725</v>
      </c>
      <c r="J32" s="22"/>
      <c r="K32" s="20" t="e">
        <f>K17</f>
        <v>#REF!</v>
      </c>
      <c r="M32" s="21" t="e">
        <f>K32*C32</f>
        <v>#REF!</v>
      </c>
      <c r="N32" s="21"/>
      <c r="O32" s="20" t="e">
        <f>O17</f>
        <v>#REF!</v>
      </c>
      <c r="Q32" s="21" t="e">
        <f>O32*C32</f>
        <v>#REF!</v>
      </c>
      <c r="R32" s="21"/>
      <c r="S32" s="20" t="e">
        <f>S17</f>
        <v>#REF!</v>
      </c>
      <c r="U32" s="21" t="e">
        <f>S32*C32</f>
        <v>#REF!</v>
      </c>
      <c r="V32" s="21"/>
      <c r="Y32" s="46"/>
      <c r="AD32" s="51"/>
      <c r="AE32" s="51"/>
      <c r="AF32" s="51"/>
      <c r="AG32" s="51"/>
      <c r="AH32" s="43"/>
      <c r="AI32" s="43"/>
      <c r="AJ32" s="46"/>
      <c r="AK32" s="46"/>
      <c r="AL32" s="50"/>
      <c r="AM32" s="46"/>
      <c r="AT32" s="18"/>
    </row>
    <row r="33" spans="1:46" ht="16.5" hidden="1" thickTop="1" x14ac:dyDescent="0.25">
      <c r="A33" t="s">
        <v>23</v>
      </c>
      <c r="C33" s="19">
        <v>12430</v>
      </c>
      <c r="D33" s="20"/>
      <c r="F33" s="21"/>
      <c r="G33" s="20"/>
      <c r="I33" s="21"/>
      <c r="J33" s="22"/>
      <c r="K33" s="20"/>
      <c r="M33" s="21"/>
      <c r="N33" s="21"/>
      <c r="O33" s="20"/>
      <c r="Q33" s="21"/>
      <c r="R33" s="21"/>
      <c r="S33" s="20"/>
      <c r="U33" s="21"/>
      <c r="V33" s="21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52"/>
      <c r="AK33" s="43"/>
      <c r="AL33" s="43"/>
      <c r="AM33" s="43"/>
      <c r="AT33" s="18"/>
    </row>
    <row r="34" spans="1:46" ht="16.5" hidden="1" thickTop="1" x14ac:dyDescent="0.25">
      <c r="A34" t="s">
        <v>24</v>
      </c>
      <c r="C34" s="19">
        <v>949541</v>
      </c>
      <c r="D34" s="28"/>
      <c r="F34" s="18">
        <f>SUM(F30:F32)</f>
        <v>100557.81838779745</v>
      </c>
      <c r="G34" s="28"/>
      <c r="I34" s="18">
        <f>SUM(I30:I32)</f>
        <v>111013.38681200355</v>
      </c>
      <c r="J34" s="22"/>
      <c r="K34" s="28"/>
      <c r="M34" s="18" t="e">
        <f>SUM(M30:M32)</f>
        <v>#REF!</v>
      </c>
      <c r="N34" s="18"/>
      <c r="O34" s="28"/>
      <c r="Q34" s="18" t="e">
        <f>SUM(Q30:Q32)</f>
        <v>#REF!</v>
      </c>
      <c r="R34" s="18"/>
      <c r="S34" s="28"/>
      <c r="U34" s="18" t="e">
        <f>SUM(U30:U32)</f>
        <v>#REF!</v>
      </c>
      <c r="V34" s="18"/>
      <c r="W34" s="43"/>
      <c r="X34" s="43"/>
      <c r="Y34" s="51"/>
      <c r="Z34" s="43"/>
      <c r="AA34" s="43"/>
      <c r="AI34" s="43"/>
      <c r="AJ34" s="43"/>
      <c r="AK34" s="43"/>
      <c r="AL34" s="43"/>
      <c r="AM34" s="43"/>
      <c r="AT34" s="18"/>
    </row>
    <row r="35" spans="1:46" ht="16.5" hidden="1" thickTop="1" x14ac:dyDescent="0.25">
      <c r="A35" t="s">
        <v>25</v>
      </c>
      <c r="C35" s="19">
        <v>-12137.764177561308</v>
      </c>
      <c r="D35" s="28"/>
      <c r="F35" s="18">
        <v>598.80194963053941</v>
      </c>
      <c r="G35" s="28"/>
      <c r="I35" s="18">
        <f>F35</f>
        <v>598.80194963053941</v>
      </c>
      <c r="J35" s="22"/>
      <c r="K35" s="28"/>
      <c r="M35" s="18" t="e">
        <f>M20/I20*I35</f>
        <v>#DIV/0!</v>
      </c>
      <c r="N35" s="18"/>
      <c r="O35" s="28"/>
      <c r="Q35" s="18" t="e">
        <f>Q20/I20*I35</f>
        <v>#DIV/0!</v>
      </c>
      <c r="R35" s="18"/>
      <c r="S35" s="28"/>
      <c r="U35" s="18" t="e">
        <f>U20/I20*I35</f>
        <v>#DIV/0!</v>
      </c>
      <c r="V35" s="18"/>
      <c r="W35" s="53"/>
      <c r="X35" s="53"/>
      <c r="Y35" s="51"/>
      <c r="Z35" s="43"/>
      <c r="AA35" s="43"/>
      <c r="AB35" s="43"/>
      <c r="AC35" s="43"/>
      <c r="AD35" s="48"/>
      <c r="AE35" s="48"/>
      <c r="AF35" s="48"/>
      <c r="AG35" s="48"/>
      <c r="AH35" s="46"/>
      <c r="AI35" s="43"/>
      <c r="AJ35" s="43"/>
      <c r="AK35" s="43"/>
      <c r="AL35" s="43"/>
      <c r="AM35" s="43"/>
      <c r="AT35" s="18"/>
    </row>
    <row r="36" spans="1:46" ht="17.25" hidden="1" thickTop="1" thickBot="1" x14ac:dyDescent="0.3">
      <c r="A36" t="s">
        <v>26</v>
      </c>
      <c r="C36" s="32">
        <f>C34+C35</f>
        <v>937403.23582243873</v>
      </c>
      <c r="D36" s="33"/>
      <c r="E36" s="34"/>
      <c r="F36" s="34">
        <f>F34+F35</f>
        <v>101156.62033742799</v>
      </c>
      <c r="G36" s="33"/>
      <c r="H36" s="34"/>
      <c r="I36" s="34">
        <f>I34+I35</f>
        <v>111612.18876163408</v>
      </c>
      <c r="J36" s="22"/>
      <c r="K36" s="33"/>
      <c r="L36" s="34"/>
      <c r="M36" s="34" t="e">
        <f>M34+M35</f>
        <v>#REF!</v>
      </c>
      <c r="N36" s="33"/>
      <c r="O36" s="33"/>
      <c r="P36" s="34"/>
      <c r="Q36" s="34" t="e">
        <f>Q34+Q35</f>
        <v>#REF!</v>
      </c>
      <c r="R36" s="33"/>
      <c r="S36" s="33"/>
      <c r="T36" s="34"/>
      <c r="U36" s="34" t="e">
        <f>U34+U35</f>
        <v>#REF!</v>
      </c>
      <c r="V36" s="21"/>
      <c r="W36" s="54"/>
      <c r="X36" s="54"/>
      <c r="Y36" s="55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T36" s="18"/>
    </row>
    <row r="37" spans="1:46" ht="16.5" hidden="1" thickTop="1" x14ac:dyDescent="0.25">
      <c r="C37" s="19"/>
      <c r="D37" t="s">
        <v>20</v>
      </c>
      <c r="E37" s="19"/>
      <c r="F37" s="18"/>
      <c r="G37" s="39" t="s">
        <v>20</v>
      </c>
      <c r="H37" s="19"/>
      <c r="I37" s="21" t="s">
        <v>20</v>
      </c>
      <c r="J37" s="22"/>
      <c r="K37" s="39" t="s">
        <v>20</v>
      </c>
      <c r="L37" s="19"/>
      <c r="M37" s="21" t="s">
        <v>20</v>
      </c>
      <c r="N37" s="21"/>
      <c r="O37" s="39" t="s">
        <v>20</v>
      </c>
      <c r="P37" s="19"/>
      <c r="Q37" s="21" t="s">
        <v>20</v>
      </c>
      <c r="R37" s="21"/>
      <c r="S37" s="39" t="s">
        <v>20</v>
      </c>
      <c r="T37" s="19"/>
      <c r="U37" s="21" t="s">
        <v>20</v>
      </c>
      <c r="V37" s="21"/>
      <c r="AI37" s="43"/>
      <c r="AJ37" s="43"/>
      <c r="AK37" s="43"/>
      <c r="AL37" s="43"/>
      <c r="AM37" s="43"/>
      <c r="AT37" s="18"/>
    </row>
    <row r="38" spans="1:46" ht="16.5" hidden="1" thickTop="1" x14ac:dyDescent="0.25">
      <c r="A38" s="17" t="s">
        <v>14</v>
      </c>
      <c r="F38" s="18"/>
      <c r="J38" s="22"/>
      <c r="AI38" s="43"/>
      <c r="AJ38" s="43"/>
      <c r="AK38" s="43"/>
      <c r="AL38" s="43"/>
      <c r="AM38" s="43"/>
      <c r="AT38" s="18"/>
    </row>
    <row r="39" spans="1:46" ht="16.5" hidden="1" thickTop="1" x14ac:dyDescent="0.25">
      <c r="A39" t="s">
        <v>28</v>
      </c>
      <c r="F39" s="18"/>
      <c r="J39" s="22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T39" s="18"/>
    </row>
    <row r="40" spans="1:46" ht="16.5" hidden="1" thickTop="1" x14ac:dyDescent="0.25">
      <c r="F40" s="18"/>
      <c r="J40" s="22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T40" s="18"/>
    </row>
    <row r="41" spans="1:46" ht="16.5" hidden="1" thickTop="1" x14ac:dyDescent="0.25">
      <c r="A41" t="s">
        <v>16</v>
      </c>
      <c r="F41" s="18"/>
      <c r="J41" s="22"/>
      <c r="W41" s="43"/>
      <c r="X41" s="43"/>
      <c r="Y41" s="43"/>
      <c r="AB41" s="44"/>
      <c r="AC41" s="44"/>
      <c r="AD41" s="45"/>
      <c r="AE41" s="45"/>
      <c r="AF41" s="45"/>
      <c r="AG41" s="45"/>
      <c r="AH41" s="46"/>
      <c r="AI41" s="47"/>
      <c r="AJ41" s="43"/>
      <c r="AK41" s="43"/>
      <c r="AL41" s="43"/>
      <c r="AM41" s="43"/>
      <c r="AT41" s="18"/>
    </row>
    <row r="42" spans="1:46" ht="16.5" hidden="1" thickTop="1" x14ac:dyDescent="0.25">
      <c r="A42" t="s">
        <v>19</v>
      </c>
      <c r="C42" s="19">
        <v>13935.539018522964</v>
      </c>
      <c r="D42" s="20">
        <f>$D$15</f>
        <v>7.900505602014519</v>
      </c>
      <c r="F42" s="21">
        <f>D42*C42</f>
        <v>110097.80408293259</v>
      </c>
      <c r="G42" s="20">
        <f>$G$15</f>
        <v>8.6999999999999993</v>
      </c>
      <c r="I42" s="21">
        <f>(G42*$C42)</f>
        <v>121239.18946114978</v>
      </c>
      <c r="J42" s="22"/>
      <c r="K42" s="20" t="e">
        <f>K15</f>
        <v>#REF!</v>
      </c>
      <c r="M42" s="21" t="e">
        <f>(K42*$C42)</f>
        <v>#REF!</v>
      </c>
      <c r="N42" s="21"/>
      <c r="O42" s="20" t="e">
        <f>O15</f>
        <v>#REF!</v>
      </c>
      <c r="Q42" s="21" t="e">
        <f>(O42*$C42)</f>
        <v>#REF!</v>
      </c>
      <c r="R42" s="21"/>
      <c r="S42" s="20" t="e">
        <f>S15</f>
        <v>#REF!</v>
      </c>
      <c r="U42" s="21" t="e">
        <f>(S42*$C42)</f>
        <v>#REF!</v>
      </c>
      <c r="V42" s="21"/>
      <c r="Y42" s="46"/>
      <c r="AB42" s="43"/>
      <c r="AC42" s="43"/>
      <c r="AD42" s="48"/>
      <c r="AE42" s="48"/>
      <c r="AF42" s="48"/>
      <c r="AG42" s="48"/>
      <c r="AH42" s="49"/>
      <c r="AI42" s="43"/>
      <c r="AJ42" s="46"/>
      <c r="AK42" s="46"/>
      <c r="AL42" s="50"/>
      <c r="AM42" s="46"/>
      <c r="AT42" s="18"/>
    </row>
    <row r="43" spans="1:46" ht="16.5" hidden="1" thickTop="1" x14ac:dyDescent="0.25">
      <c r="A43" t="s">
        <v>21</v>
      </c>
      <c r="C43" s="19">
        <v>4787.5354778324163</v>
      </c>
      <c r="D43" s="20">
        <f>$D$16</f>
        <v>8.8844883768660452</v>
      </c>
      <c r="F43" s="21">
        <f>D43*C43</f>
        <v>42534.803306635928</v>
      </c>
      <c r="G43" s="20">
        <f>$G$16</f>
        <v>10.31</v>
      </c>
      <c r="I43" s="21">
        <f>(G43*$C43)</f>
        <v>49359.490776452214</v>
      </c>
      <c r="J43" s="22"/>
      <c r="K43" s="20" t="e">
        <f>K16</f>
        <v>#REF!</v>
      </c>
      <c r="M43" s="21" t="e">
        <f>(K43*$C43)</f>
        <v>#REF!</v>
      </c>
      <c r="N43" s="21"/>
      <c r="O43" s="20" t="e">
        <f>O16</f>
        <v>#REF!</v>
      </c>
      <c r="Q43" s="21" t="e">
        <f>(O43*$C43)</f>
        <v>#REF!</v>
      </c>
      <c r="R43" s="21"/>
      <c r="S43" s="20" t="e">
        <f>S16</f>
        <v>#REF!</v>
      </c>
      <c r="U43" s="21" t="e">
        <f>(S43*$C43)</f>
        <v>#REF!</v>
      </c>
      <c r="V43" s="21"/>
      <c r="Y43" s="46"/>
      <c r="AD43" s="51"/>
      <c r="AE43" s="51"/>
      <c r="AF43" s="51"/>
      <c r="AG43" s="51"/>
      <c r="AH43" s="43"/>
      <c r="AI43" s="43"/>
      <c r="AJ43" s="46"/>
      <c r="AK43" s="46"/>
      <c r="AL43" s="50"/>
      <c r="AM43" s="46"/>
      <c r="AT43" s="18"/>
    </row>
    <row r="44" spans="1:46" ht="16.5" hidden="1" thickTop="1" x14ac:dyDescent="0.25">
      <c r="A44" t="s">
        <v>22</v>
      </c>
      <c r="C44" s="19">
        <v>960.56699455694206</v>
      </c>
      <c r="D44" s="20">
        <f>$D$17</f>
        <v>10.425307452299823</v>
      </c>
      <c r="F44" s="21">
        <f>D44*C44</f>
        <v>10014.206246787731</v>
      </c>
      <c r="G44" s="20">
        <f>$G$17</f>
        <v>12.82</v>
      </c>
      <c r="I44" s="21">
        <f>(G44*$C44)</f>
        <v>12314.468870219998</v>
      </c>
      <c r="J44" s="22"/>
      <c r="K44" s="20" t="e">
        <f>K17</f>
        <v>#REF!</v>
      </c>
      <c r="M44" s="21" t="e">
        <f>(K44*$C44)</f>
        <v>#REF!</v>
      </c>
      <c r="N44" s="21"/>
      <c r="O44" s="20" t="e">
        <f>O17</f>
        <v>#REF!</v>
      </c>
      <c r="Q44" s="21" t="e">
        <f>(O44*$C44)</f>
        <v>#REF!</v>
      </c>
      <c r="R44" s="21"/>
      <c r="S44" s="20" t="e">
        <f>S17</f>
        <v>#REF!</v>
      </c>
      <c r="U44" s="21" t="e">
        <f>(S44*$C44)</f>
        <v>#REF!</v>
      </c>
      <c r="V44" s="21"/>
      <c r="Y44" s="46"/>
      <c r="AD44" s="51"/>
      <c r="AE44" s="51"/>
      <c r="AF44" s="51"/>
      <c r="AG44" s="51"/>
      <c r="AH44" s="43"/>
      <c r="AI44" s="43"/>
      <c r="AJ44" s="46"/>
      <c r="AK44" s="46"/>
      <c r="AL44" s="50"/>
      <c r="AM44" s="46"/>
      <c r="AT44" s="18"/>
    </row>
    <row r="45" spans="1:46" ht="16.5" hidden="1" thickTop="1" x14ac:dyDescent="0.25">
      <c r="A45" t="s">
        <v>23</v>
      </c>
      <c r="C45" s="19">
        <v>14844</v>
      </c>
      <c r="D45" s="20"/>
      <c r="F45" s="21"/>
      <c r="G45" s="20"/>
      <c r="I45" s="21"/>
      <c r="J45" s="22"/>
      <c r="K45" s="20"/>
      <c r="M45" s="21"/>
      <c r="N45" s="21"/>
      <c r="O45" s="20"/>
      <c r="Q45" s="21"/>
      <c r="R45" s="21"/>
      <c r="S45" s="20"/>
      <c r="U45" s="21"/>
      <c r="V45" s="21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52"/>
      <c r="AK45" s="43"/>
      <c r="AL45" s="43"/>
      <c r="AM45" s="43"/>
      <c r="AT45" s="18"/>
    </row>
    <row r="46" spans="1:46" ht="16.5" hidden="1" thickTop="1" x14ac:dyDescent="0.25">
      <c r="A46" t="s">
        <v>24</v>
      </c>
      <c r="C46" s="19">
        <v>1957121.5</v>
      </c>
      <c r="D46" s="28"/>
      <c r="F46" s="18">
        <f>SUM(F42:F44)</f>
        <v>162646.81363635627</v>
      </c>
      <c r="G46" s="28"/>
      <c r="I46" s="18">
        <f>SUM(I42:I44)</f>
        <v>182913.14910782201</v>
      </c>
      <c r="J46" s="22"/>
      <c r="K46" s="28"/>
      <c r="M46" s="18" t="e">
        <f>SUM(M42:M44)</f>
        <v>#REF!</v>
      </c>
      <c r="N46" s="18"/>
      <c r="O46" s="28"/>
      <c r="Q46" s="18" t="e">
        <f>SUM(Q42:Q44)</f>
        <v>#REF!</v>
      </c>
      <c r="R46" s="18"/>
      <c r="S46" s="28"/>
      <c r="U46" s="18" t="e">
        <f>SUM(U42:U44)</f>
        <v>#REF!</v>
      </c>
      <c r="V46" s="18"/>
      <c r="W46" s="43"/>
      <c r="X46" s="43"/>
      <c r="Y46" s="51"/>
      <c r="Z46" s="43"/>
      <c r="AA46" s="43"/>
      <c r="AI46" s="43"/>
      <c r="AJ46" s="43"/>
      <c r="AK46" s="43"/>
      <c r="AL46" s="43"/>
      <c r="AM46" s="43"/>
      <c r="AT46" s="18"/>
    </row>
    <row r="47" spans="1:46" ht="16.5" hidden="1" thickTop="1" x14ac:dyDescent="0.25">
      <c r="A47" t="s">
        <v>25</v>
      </c>
      <c r="C47" s="19">
        <v>17774.667566918739</v>
      </c>
      <c r="D47" s="28"/>
      <c r="F47" s="18">
        <v>3798.4739986978907</v>
      </c>
      <c r="G47" s="28"/>
      <c r="I47" s="18">
        <f>F47</f>
        <v>3798.4739986978907</v>
      </c>
      <c r="J47" s="22"/>
      <c r="K47" s="28"/>
      <c r="M47" s="18" t="e">
        <f>M20/I20*I47</f>
        <v>#DIV/0!</v>
      </c>
      <c r="N47" s="18"/>
      <c r="O47" s="28"/>
      <c r="Q47" s="18" t="e">
        <f>Q20/I20*I47</f>
        <v>#DIV/0!</v>
      </c>
      <c r="R47" s="18"/>
      <c r="S47" s="28"/>
      <c r="U47" s="18" t="e">
        <f>U20/I20*I47</f>
        <v>#DIV/0!</v>
      </c>
      <c r="V47" s="18"/>
      <c r="W47" s="53"/>
      <c r="X47" s="53"/>
      <c r="Y47" s="51"/>
      <c r="Z47" s="43"/>
      <c r="AA47" s="43"/>
      <c r="AB47" s="43"/>
      <c r="AC47" s="43"/>
      <c r="AD47" s="48"/>
      <c r="AE47" s="48"/>
      <c r="AF47" s="48"/>
      <c r="AG47" s="48"/>
      <c r="AH47" s="46"/>
      <c r="AI47" s="43"/>
      <c r="AJ47" s="43"/>
      <c r="AK47" s="43"/>
      <c r="AL47" s="43"/>
      <c r="AM47" s="43"/>
      <c r="AT47" s="18"/>
    </row>
    <row r="48" spans="1:46" ht="17.25" hidden="1" thickTop="1" thickBot="1" x14ac:dyDescent="0.3">
      <c r="A48" t="s">
        <v>26</v>
      </c>
      <c r="C48" s="32">
        <f>C46+C47</f>
        <v>1974896.1675669188</v>
      </c>
      <c r="D48" s="33"/>
      <c r="E48" s="34"/>
      <c r="F48" s="34">
        <f>F46+F47</f>
        <v>166445.28763505415</v>
      </c>
      <c r="G48" s="33"/>
      <c r="H48" s="34"/>
      <c r="I48" s="34">
        <f>I46+I47</f>
        <v>186711.6231065199</v>
      </c>
      <c r="J48" s="22"/>
      <c r="K48" s="33"/>
      <c r="L48" s="34"/>
      <c r="M48" s="34" t="e">
        <f>M46+M47</f>
        <v>#REF!</v>
      </c>
      <c r="N48" s="33"/>
      <c r="O48" s="33"/>
      <c r="P48" s="34"/>
      <c r="Q48" s="34" t="e">
        <f>Q46+Q47</f>
        <v>#REF!</v>
      </c>
      <c r="R48" s="33"/>
      <c r="S48" s="33"/>
      <c r="T48" s="34"/>
      <c r="U48" s="34" t="e">
        <f>U46+U47</f>
        <v>#REF!</v>
      </c>
      <c r="V48" s="21"/>
      <c r="W48" s="54"/>
      <c r="X48" s="54"/>
      <c r="Y48" s="55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T48" s="18"/>
    </row>
    <row r="49" spans="1:46" ht="16.5" hidden="1" thickTop="1" x14ac:dyDescent="0.25">
      <c r="C49" s="19"/>
      <c r="D49" t="s">
        <v>20</v>
      </c>
      <c r="E49" s="19"/>
      <c r="F49" s="18"/>
      <c r="G49" s="39" t="s">
        <v>20</v>
      </c>
      <c r="H49" s="19"/>
      <c r="I49" s="21" t="s">
        <v>20</v>
      </c>
      <c r="J49" s="22"/>
      <c r="K49" s="39" t="s">
        <v>20</v>
      </c>
      <c r="L49" s="19"/>
      <c r="M49" s="21" t="s">
        <v>20</v>
      </c>
      <c r="N49" s="21"/>
      <c r="O49" s="39" t="s">
        <v>20</v>
      </c>
      <c r="P49" s="19"/>
      <c r="Q49" s="21" t="s">
        <v>20</v>
      </c>
      <c r="R49" s="21"/>
      <c r="S49" s="39" t="s">
        <v>20</v>
      </c>
      <c r="T49" s="19"/>
      <c r="U49" s="21" t="s">
        <v>20</v>
      </c>
      <c r="V49" s="21"/>
      <c r="AT49" s="18"/>
    </row>
    <row r="50" spans="1:46" ht="16.5" hidden="1" thickTop="1" x14ac:dyDescent="0.25">
      <c r="A50" s="17" t="s">
        <v>14</v>
      </c>
      <c r="F50" s="18"/>
      <c r="J50" s="22"/>
      <c r="AT50" s="18"/>
    </row>
    <row r="51" spans="1:46" ht="16.5" hidden="1" thickTop="1" x14ac:dyDescent="0.25">
      <c r="A51" t="s">
        <v>29</v>
      </c>
      <c r="F51" s="18"/>
      <c r="J51" s="22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T51" s="18"/>
    </row>
    <row r="52" spans="1:46" ht="16.5" hidden="1" thickTop="1" x14ac:dyDescent="0.25">
      <c r="F52" s="18"/>
      <c r="J52" s="22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T52" s="18"/>
    </row>
    <row r="53" spans="1:46" ht="16.5" hidden="1" thickTop="1" x14ac:dyDescent="0.25">
      <c r="A53" t="s">
        <v>16</v>
      </c>
      <c r="F53" s="18"/>
      <c r="J53" s="22"/>
      <c r="W53" s="43"/>
      <c r="X53" s="43"/>
      <c r="Y53" s="43"/>
      <c r="AB53" s="44"/>
      <c r="AC53" s="44"/>
      <c r="AD53" s="45"/>
      <c r="AE53" s="45"/>
      <c r="AF53" s="45"/>
      <c r="AG53" s="45"/>
      <c r="AH53" s="46"/>
      <c r="AI53" s="47"/>
      <c r="AJ53" s="43"/>
      <c r="AK53" s="43"/>
      <c r="AL53" s="43"/>
      <c r="AM53" s="43"/>
      <c r="AT53" s="18"/>
    </row>
    <row r="54" spans="1:46" ht="16.5" hidden="1" thickTop="1" x14ac:dyDescent="0.25">
      <c r="A54" t="s">
        <v>19</v>
      </c>
      <c r="C54" s="19">
        <v>563.99984807097564</v>
      </c>
      <c r="D54" s="20">
        <f>$D$15</f>
        <v>7.900505602014519</v>
      </c>
      <c r="F54" s="21">
        <f>D54*C54</f>
        <v>4455.8839592200811</v>
      </c>
      <c r="G54" s="20">
        <f>$G$15</f>
        <v>8.6999999999999993</v>
      </c>
      <c r="I54" s="21">
        <f>(G54*$C54)</f>
        <v>4906.7986782174876</v>
      </c>
      <c r="J54" s="22"/>
      <c r="K54" s="20" t="e">
        <f>K15</f>
        <v>#REF!</v>
      </c>
      <c r="M54" s="21" t="e">
        <f>(K54*$C54)</f>
        <v>#REF!</v>
      </c>
      <c r="N54" s="21"/>
      <c r="O54" s="20" t="e">
        <f>O15</f>
        <v>#REF!</v>
      </c>
      <c r="Q54" s="21" t="e">
        <f>(O54*$C54)</f>
        <v>#REF!</v>
      </c>
      <c r="R54" s="21"/>
      <c r="S54" s="20" t="e">
        <f>S15</f>
        <v>#REF!</v>
      </c>
      <c r="U54" s="21" t="e">
        <f>(S54*$C54)</f>
        <v>#REF!</v>
      </c>
      <c r="V54" s="21"/>
      <c r="Y54" s="46"/>
      <c r="AB54" s="43"/>
      <c r="AC54" s="43"/>
      <c r="AD54" s="48"/>
      <c r="AE54" s="48"/>
      <c r="AF54" s="48"/>
      <c r="AG54" s="48"/>
      <c r="AH54" s="49"/>
      <c r="AI54" s="43"/>
      <c r="AJ54" s="46"/>
      <c r="AK54" s="46"/>
      <c r="AL54" s="50"/>
      <c r="AM54" s="46"/>
      <c r="AT54" s="18"/>
    </row>
    <row r="55" spans="1:46" ht="16.5" hidden="1" thickTop="1" x14ac:dyDescent="0.25">
      <c r="A55" t="s">
        <v>21</v>
      </c>
      <c r="C55" s="19">
        <v>431.9983299308559</v>
      </c>
      <c r="D55" s="20">
        <f>$D$16</f>
        <v>8.8844883768660452</v>
      </c>
      <c r="F55" s="21">
        <f>D55*C55</f>
        <v>3838.0841410962321</v>
      </c>
      <c r="G55" s="20">
        <f>$G$16</f>
        <v>10.31</v>
      </c>
      <c r="I55" s="21">
        <f>(G55*$C55)</f>
        <v>4453.902781587125</v>
      </c>
      <c r="J55" s="22"/>
      <c r="K55" s="20" t="e">
        <f>K16</f>
        <v>#REF!</v>
      </c>
      <c r="M55" s="21" t="e">
        <f>(K55*$C55)</f>
        <v>#REF!</v>
      </c>
      <c r="N55" s="21"/>
      <c r="O55" s="20" t="e">
        <f>O16</f>
        <v>#REF!</v>
      </c>
      <c r="Q55" s="21" t="e">
        <f>(O55*$C55)</f>
        <v>#REF!</v>
      </c>
      <c r="R55" s="21"/>
      <c r="S55" s="20" t="e">
        <f>S16</f>
        <v>#REF!</v>
      </c>
      <c r="U55" s="21" t="e">
        <f>(S55*$C55)</f>
        <v>#REF!</v>
      </c>
      <c r="V55" s="21"/>
      <c r="Y55" s="46"/>
      <c r="AD55" s="51"/>
      <c r="AE55" s="51"/>
      <c r="AF55" s="51"/>
      <c r="AG55" s="51"/>
      <c r="AH55" s="43"/>
      <c r="AI55" s="43"/>
      <c r="AJ55" s="46"/>
      <c r="AK55" s="46"/>
      <c r="AL55" s="50"/>
      <c r="AM55" s="46"/>
      <c r="AT55" s="18"/>
    </row>
    <row r="56" spans="1:46" ht="16.5" hidden="1" thickTop="1" x14ac:dyDescent="0.25">
      <c r="A56" t="s">
        <v>22</v>
      </c>
      <c r="C56" s="19">
        <v>36.000014910343303</v>
      </c>
      <c r="D56" s="20">
        <f>$D$17</f>
        <v>10.425307452299823</v>
      </c>
      <c r="F56" s="21">
        <f>D56*C56</f>
        <v>375.31122372770676</v>
      </c>
      <c r="G56" s="20">
        <f>$G$17</f>
        <v>12.82</v>
      </c>
      <c r="I56" s="21">
        <f>(G56*$C56)</f>
        <v>461.52019115060114</v>
      </c>
      <c r="J56" s="22"/>
      <c r="K56" s="20" t="e">
        <f>K17</f>
        <v>#REF!</v>
      </c>
      <c r="M56" s="21" t="e">
        <f>(K56*$C56)</f>
        <v>#REF!</v>
      </c>
      <c r="N56" s="21"/>
      <c r="O56" s="20" t="e">
        <f>O17</f>
        <v>#REF!</v>
      </c>
      <c r="Q56" s="21" t="e">
        <f>(O56*$C56)</f>
        <v>#REF!</v>
      </c>
      <c r="R56" s="21"/>
      <c r="S56" s="20" t="e">
        <f>S17</f>
        <v>#REF!</v>
      </c>
      <c r="U56" s="21" t="e">
        <f>(S56*$C56)</f>
        <v>#REF!</v>
      </c>
      <c r="V56" s="21"/>
      <c r="Y56" s="46"/>
      <c r="AD56" s="51"/>
      <c r="AE56" s="51"/>
      <c r="AF56" s="51"/>
      <c r="AG56" s="51"/>
      <c r="AH56" s="43"/>
      <c r="AI56" s="43"/>
      <c r="AJ56" s="46"/>
      <c r="AK56" s="46"/>
      <c r="AL56" s="50"/>
      <c r="AM56" s="46"/>
      <c r="AT56" s="18"/>
    </row>
    <row r="57" spans="1:46" ht="16.5" hidden="1" thickTop="1" x14ac:dyDescent="0.25">
      <c r="A57" t="s">
        <v>23</v>
      </c>
      <c r="C57" s="19">
        <v>612</v>
      </c>
      <c r="D57" s="20"/>
      <c r="F57" s="21"/>
      <c r="G57" s="20"/>
      <c r="I57" s="21"/>
      <c r="J57" s="22"/>
      <c r="K57" s="20"/>
      <c r="M57" s="21"/>
      <c r="N57" s="21"/>
      <c r="O57" s="20"/>
      <c r="Q57" s="21"/>
      <c r="R57" s="21"/>
      <c r="S57" s="20"/>
      <c r="U57" s="21"/>
      <c r="V57" s="21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52"/>
      <c r="AK57" s="43"/>
      <c r="AL57" s="43"/>
      <c r="AM57" s="43"/>
      <c r="AT57" s="18"/>
    </row>
    <row r="58" spans="1:46" ht="16.5" hidden="1" thickTop="1" x14ac:dyDescent="0.25">
      <c r="A58" t="s">
        <v>24</v>
      </c>
      <c r="C58" s="19">
        <v>123108</v>
      </c>
      <c r="D58" s="28"/>
      <c r="F58" s="18">
        <f>SUM(F54:F56)</f>
        <v>8669.2793240440205</v>
      </c>
      <c r="G58" s="28"/>
      <c r="I58" s="18">
        <f>SUM(I54:I56)</f>
        <v>9822.2216509552127</v>
      </c>
      <c r="J58" s="22"/>
      <c r="K58" s="28"/>
      <c r="M58" s="18" t="e">
        <f>SUM(M54:M56)</f>
        <v>#REF!</v>
      </c>
      <c r="N58" s="18"/>
      <c r="O58" s="28"/>
      <c r="Q58" s="18" t="e">
        <f>SUM(Q54:Q56)</f>
        <v>#REF!</v>
      </c>
      <c r="R58" s="18"/>
      <c r="S58" s="28"/>
      <c r="U58" s="18" t="e">
        <f>SUM(U54:U56)</f>
        <v>#REF!</v>
      </c>
      <c r="V58" s="18"/>
      <c r="W58" s="43"/>
      <c r="X58" s="43"/>
      <c r="Y58" s="51"/>
      <c r="Z58" s="43"/>
      <c r="AA58" s="43"/>
      <c r="AI58" s="43"/>
      <c r="AJ58" s="43"/>
      <c r="AK58" s="43"/>
      <c r="AL58" s="43"/>
      <c r="AM58" s="43"/>
      <c r="AT58" s="18"/>
    </row>
    <row r="59" spans="1:46" ht="16.5" hidden="1" thickTop="1" x14ac:dyDescent="0.25">
      <c r="A59" t="s">
        <v>25</v>
      </c>
      <c r="C59" s="19">
        <v>2301.1681452581602</v>
      </c>
      <c r="D59" s="28"/>
      <c r="F59" s="18">
        <v>102.11318336621031</v>
      </c>
      <c r="G59" s="28"/>
      <c r="I59" s="18">
        <f>F59</f>
        <v>102.11318336621031</v>
      </c>
      <c r="J59" s="22"/>
      <c r="K59" s="28"/>
      <c r="M59" s="18" t="e">
        <f>M20/I20*I59</f>
        <v>#DIV/0!</v>
      </c>
      <c r="N59" s="18"/>
      <c r="O59" s="28"/>
      <c r="Q59" s="18" t="e">
        <f>Q20/I20*I59</f>
        <v>#DIV/0!</v>
      </c>
      <c r="R59" s="18"/>
      <c r="S59" s="28"/>
      <c r="U59" s="18" t="e">
        <f>U20/I20*I59</f>
        <v>#DIV/0!</v>
      </c>
      <c r="V59" s="18"/>
      <c r="W59" s="53"/>
      <c r="X59" s="53"/>
      <c r="Y59" s="51"/>
      <c r="Z59" s="43"/>
      <c r="AA59" s="43"/>
      <c r="AB59" s="43"/>
      <c r="AC59" s="43"/>
      <c r="AD59" s="48"/>
      <c r="AE59" s="48"/>
      <c r="AF59" s="48"/>
      <c r="AG59" s="48"/>
      <c r="AH59" s="46"/>
      <c r="AI59" s="43"/>
      <c r="AJ59" s="43"/>
      <c r="AK59" s="43"/>
      <c r="AL59" s="43"/>
      <c r="AM59" s="43"/>
      <c r="AT59" s="18"/>
    </row>
    <row r="60" spans="1:46" ht="17.25" hidden="1" thickTop="1" thickBot="1" x14ac:dyDescent="0.3">
      <c r="A60" t="s">
        <v>26</v>
      </c>
      <c r="C60" s="32">
        <f>C58+C59</f>
        <v>125409.16814525815</v>
      </c>
      <c r="D60" s="33"/>
      <c r="E60" s="34"/>
      <c r="F60" s="34">
        <f>F58+F59</f>
        <v>8771.3925074102317</v>
      </c>
      <c r="G60" s="33"/>
      <c r="H60" s="34"/>
      <c r="I60" s="34">
        <f>I58+I59</f>
        <v>9924.3348343214238</v>
      </c>
      <c r="J60" s="22"/>
      <c r="K60" s="33"/>
      <c r="L60" s="34"/>
      <c r="M60" s="34" t="e">
        <f>M58+M59</f>
        <v>#REF!</v>
      </c>
      <c r="N60" s="33"/>
      <c r="O60" s="33"/>
      <c r="P60" s="34"/>
      <c r="Q60" s="34" t="e">
        <f>Q58+Q59</f>
        <v>#REF!</v>
      </c>
      <c r="R60" s="33"/>
      <c r="S60" s="33"/>
      <c r="T60" s="34"/>
      <c r="U60" s="34" t="e">
        <f>U58+U59</f>
        <v>#REF!</v>
      </c>
      <c r="V60" s="21"/>
      <c r="W60" s="54"/>
      <c r="X60" s="54"/>
      <c r="Y60" s="55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T60" s="18"/>
    </row>
    <row r="61" spans="1:46" ht="16.5" thickTop="1" x14ac:dyDescent="0.25">
      <c r="C61" s="19"/>
      <c r="D61" t="s">
        <v>20</v>
      </c>
      <c r="E61" s="19"/>
      <c r="F61" s="18"/>
      <c r="G61" s="39" t="s">
        <v>20</v>
      </c>
      <c r="H61" s="19"/>
      <c r="I61" s="21" t="s">
        <v>20</v>
      </c>
      <c r="J61" s="22"/>
      <c r="K61" s="39" t="s">
        <v>20</v>
      </c>
      <c r="L61" s="19"/>
      <c r="M61" s="21" t="s">
        <v>20</v>
      </c>
      <c r="N61" s="21"/>
      <c r="O61" s="39" t="s">
        <v>20</v>
      </c>
      <c r="P61" s="19"/>
      <c r="Q61" s="21" t="s">
        <v>20</v>
      </c>
      <c r="R61" s="21"/>
      <c r="S61" s="39" t="s">
        <v>20</v>
      </c>
      <c r="T61" s="19"/>
      <c r="U61" s="21" t="s">
        <v>20</v>
      </c>
      <c r="V61" s="21"/>
      <c r="AT61" s="18"/>
    </row>
    <row r="62" spans="1:46" x14ac:dyDescent="0.25">
      <c r="A62" s="17" t="s">
        <v>30</v>
      </c>
      <c r="B62" s="39"/>
      <c r="C62" s="39"/>
      <c r="D62" s="56"/>
      <c r="E62" s="39"/>
      <c r="F62" s="57"/>
      <c r="G62" s="56"/>
      <c r="H62" s="39"/>
      <c r="I62" s="39"/>
      <c r="J62" s="22"/>
      <c r="K62" s="56"/>
      <c r="L62" s="39"/>
      <c r="M62" s="39"/>
      <c r="N62" s="39"/>
      <c r="O62" s="56"/>
      <c r="P62" s="39"/>
      <c r="Q62" s="39"/>
      <c r="R62" s="39"/>
      <c r="S62" s="56"/>
      <c r="T62" s="39"/>
      <c r="U62" s="39"/>
      <c r="V62" s="39"/>
      <c r="AB62" s="58"/>
      <c r="AC62" s="59"/>
      <c r="AD62" s="60"/>
      <c r="AE62" s="61"/>
      <c r="AT62" s="18"/>
    </row>
    <row r="63" spans="1:46" x14ac:dyDescent="0.25">
      <c r="A63" s="39" t="s">
        <v>31</v>
      </c>
      <c r="B63" s="39"/>
      <c r="C63" s="39"/>
      <c r="D63" s="56"/>
      <c r="E63" s="39"/>
      <c r="F63" s="39"/>
      <c r="G63" s="62" t="s">
        <v>20</v>
      </c>
      <c r="H63" s="39"/>
      <c r="I63" s="39"/>
      <c r="J63" s="22"/>
      <c r="K63" s="56"/>
      <c r="L63" s="39"/>
      <c r="M63" s="39"/>
      <c r="N63" s="39"/>
      <c r="O63" s="56"/>
      <c r="P63" s="39"/>
      <c r="Q63" s="39"/>
      <c r="R63" s="39"/>
      <c r="S63" s="56"/>
      <c r="T63" s="39"/>
      <c r="U63" s="39"/>
      <c r="V63" s="39"/>
      <c r="W63" s="63"/>
      <c r="X63" s="63"/>
      <c r="AB63" s="64"/>
      <c r="AC63" s="64"/>
      <c r="AD63" s="64"/>
      <c r="AE63" s="64"/>
      <c r="AT63" s="18"/>
    </row>
    <row r="64" spans="1:46" x14ac:dyDescent="0.25">
      <c r="A64" s="65"/>
      <c r="B64" s="39"/>
      <c r="C64" s="39"/>
      <c r="D64" s="56"/>
      <c r="E64" s="39"/>
      <c r="F64" s="39"/>
      <c r="G64" s="56"/>
      <c r="H64" s="39"/>
      <c r="I64" s="39"/>
      <c r="J64" s="22"/>
      <c r="K64" s="56"/>
      <c r="L64" s="39"/>
      <c r="M64" s="39"/>
      <c r="N64" s="39"/>
      <c r="O64" s="56"/>
      <c r="P64" s="39"/>
      <c r="Q64" s="39"/>
      <c r="R64" s="39"/>
      <c r="S64" s="56"/>
      <c r="T64" s="39"/>
      <c r="U64" s="39"/>
      <c r="V64" s="39"/>
      <c r="Z64" s="31"/>
      <c r="AA64" s="31"/>
      <c r="AB64" s="66"/>
      <c r="AC64" s="67"/>
      <c r="AD64" s="68"/>
      <c r="AE64" s="68"/>
      <c r="AT64" s="18"/>
    </row>
    <row r="65" spans="1:46" x14ac:dyDescent="0.25">
      <c r="A65" s="39" t="s">
        <v>32</v>
      </c>
      <c r="B65" s="39"/>
      <c r="C65" s="56">
        <f t="shared" ref="C65:C70" si="1">C84+C98+C111+C143+C156</f>
        <v>1293476.4516128739</v>
      </c>
      <c r="D65" s="69">
        <v>7.75</v>
      </c>
      <c r="E65" s="39"/>
      <c r="F65" s="21">
        <f t="shared" ref="F65:F70" si="2">F84+F98+F111+F143+F156</f>
        <v>10024443</v>
      </c>
      <c r="G65" s="69">
        <f t="shared" ref="G65:G69" si="3">D65</f>
        <v>7.75</v>
      </c>
      <c r="H65" s="39"/>
      <c r="I65" s="21">
        <f t="shared" ref="I65:I70" si="4">I84+I98+I111+I143+I156</f>
        <v>10024443</v>
      </c>
      <c r="J65" s="22"/>
      <c r="K65" s="69" t="e">
        <f>#REF!</f>
        <v>#REF!</v>
      </c>
      <c r="L65" s="39"/>
      <c r="M65" s="21" t="e">
        <f>M84+M111+M143+M156</f>
        <v>#REF!</v>
      </c>
      <c r="N65" s="21"/>
      <c r="O65" s="69" t="s">
        <v>20</v>
      </c>
      <c r="P65" s="39"/>
      <c r="Q65" s="21">
        <f>O65*C65</f>
        <v>0</v>
      </c>
      <c r="R65" s="21"/>
      <c r="S65" s="69" t="s">
        <v>20</v>
      </c>
      <c r="T65" s="39"/>
      <c r="U65" s="21">
        <f>S65*C65</f>
        <v>0</v>
      </c>
      <c r="V65" s="21"/>
      <c r="W65" s="18"/>
      <c r="X65" s="21"/>
      <c r="Z65" s="40"/>
      <c r="AA65" s="67"/>
      <c r="AT65" s="18"/>
    </row>
    <row r="66" spans="1:46" x14ac:dyDescent="0.25">
      <c r="A66" s="39" t="s">
        <v>33</v>
      </c>
      <c r="B66" s="39"/>
      <c r="C66" s="56">
        <f t="shared" si="1"/>
        <v>675973717.423473</v>
      </c>
      <c r="D66" s="62">
        <v>7.2240000000000002</v>
      </c>
      <c r="E66" s="39" t="s">
        <v>34</v>
      </c>
      <c r="F66" s="21">
        <f t="shared" si="2"/>
        <v>48832342</v>
      </c>
      <c r="G66" s="62">
        <f>ROUND(D66+$I$1134*100,3)</f>
        <v>8.2759999999999998</v>
      </c>
      <c r="H66" s="39" t="s">
        <v>34</v>
      </c>
      <c r="I66" s="21">
        <f t="shared" si="4"/>
        <v>55943585</v>
      </c>
      <c r="J66" s="22"/>
      <c r="K66" s="62" t="e">
        <f>#REF!</f>
        <v>#REF!</v>
      </c>
      <c r="L66" s="39" t="s">
        <v>34</v>
      </c>
      <c r="M66" s="21" t="e">
        <f>K66*C66/100</f>
        <v>#REF!</v>
      </c>
      <c r="N66" s="39" t="s">
        <v>20</v>
      </c>
      <c r="O66" s="62" t="e">
        <f>#REF!</f>
        <v>#REF!</v>
      </c>
      <c r="P66" s="39" t="s">
        <v>34</v>
      </c>
      <c r="Q66" s="21" t="e">
        <f>O66*C66/100</f>
        <v>#REF!</v>
      </c>
      <c r="R66" s="21"/>
      <c r="S66" s="62" t="e">
        <f>#REF!</f>
        <v>#REF!</v>
      </c>
      <c r="T66" s="39" t="s">
        <v>34</v>
      </c>
      <c r="U66" s="21" t="e">
        <f>(#REF!-U65-U68-U69-U70-U71-U72-U76)*I66/(I66+I67)</f>
        <v>#REF!</v>
      </c>
      <c r="V66" s="21"/>
      <c r="Y66" s="70"/>
      <c r="Z66" s="40"/>
      <c r="AA66" s="71"/>
      <c r="AB66" s="71"/>
      <c r="AD66" s="71"/>
      <c r="AF66" s="18"/>
      <c r="AG66" s="18"/>
      <c r="AH66" s="23"/>
      <c r="AI66" s="23"/>
      <c r="AK66" s="72"/>
      <c r="AT66" s="18"/>
    </row>
    <row r="67" spans="1:46" x14ac:dyDescent="0.25">
      <c r="A67" s="39" t="s">
        <v>35</v>
      </c>
      <c r="B67" s="39"/>
      <c r="C67" s="56">
        <f t="shared" si="1"/>
        <v>869356277.72312701</v>
      </c>
      <c r="D67" s="62">
        <v>10.146000000000001</v>
      </c>
      <c r="E67" s="39" t="s">
        <v>34</v>
      </c>
      <c r="F67" s="21">
        <f t="shared" si="2"/>
        <v>88204888</v>
      </c>
      <c r="G67" s="62">
        <f>ROUND(D67+$I$1134*100,3)</f>
        <v>11.198</v>
      </c>
      <c r="H67" s="39" t="s">
        <v>34</v>
      </c>
      <c r="I67" s="21">
        <f t="shared" si="4"/>
        <v>97350516</v>
      </c>
      <c r="J67" s="22"/>
      <c r="K67" s="62" t="e">
        <f>#REF!</f>
        <v>#REF!</v>
      </c>
      <c r="L67" s="39" t="s">
        <v>34</v>
      </c>
      <c r="M67" s="21" t="e">
        <f>K67*C67/100</f>
        <v>#REF!</v>
      </c>
      <c r="N67" s="39" t="s">
        <v>20</v>
      </c>
      <c r="O67" s="62" t="e">
        <f>#REF!</f>
        <v>#REF!</v>
      </c>
      <c r="P67" s="39" t="s">
        <v>34</v>
      </c>
      <c r="Q67" s="21" t="e">
        <f>O67*C67/100</f>
        <v>#REF!</v>
      </c>
      <c r="R67" s="21"/>
      <c r="S67" s="62" t="e">
        <f>#REF!</f>
        <v>#REF!</v>
      </c>
      <c r="T67" s="39" t="s">
        <v>34</v>
      </c>
      <c r="U67" s="21" t="e">
        <f>S67*C67/100</f>
        <v>#REF!</v>
      </c>
      <c r="V67" s="21"/>
      <c r="W67" s="18"/>
      <c r="X67" s="21"/>
      <c r="Z67" s="40"/>
      <c r="AA67" s="71"/>
      <c r="AB67" s="71"/>
      <c r="AC67" s="68"/>
      <c r="AD67" s="68"/>
      <c r="AF67" s="73"/>
      <c r="AG67" s="73"/>
      <c r="AH67" s="74"/>
      <c r="AT67" s="18"/>
    </row>
    <row r="68" spans="1:46" x14ac:dyDescent="0.25">
      <c r="A68" s="39" t="s">
        <v>36</v>
      </c>
      <c r="B68" s="39"/>
      <c r="C68" s="56">
        <f t="shared" si="1"/>
        <v>4989</v>
      </c>
      <c r="D68" s="69">
        <v>1.78</v>
      </c>
      <c r="E68" s="39"/>
      <c r="F68" s="21">
        <f t="shared" si="2"/>
        <v>8880</v>
      </c>
      <c r="G68" s="69">
        <f t="shared" si="3"/>
        <v>1.78</v>
      </c>
      <c r="H68" s="39"/>
      <c r="I68" s="21">
        <f t="shared" si="4"/>
        <v>8880</v>
      </c>
      <c r="J68" s="22"/>
      <c r="K68" s="69" t="e">
        <f>#REF!</f>
        <v>#REF!</v>
      </c>
      <c r="L68" s="39"/>
      <c r="M68" s="21" t="e">
        <f>K68*C68</f>
        <v>#REF!</v>
      </c>
      <c r="N68" s="21"/>
      <c r="O68" s="69" t="s">
        <v>20</v>
      </c>
      <c r="P68" s="39"/>
      <c r="Q68" s="21">
        <f>O68*C68</f>
        <v>0</v>
      </c>
      <c r="R68" s="21"/>
      <c r="S68" s="62" t="e">
        <f>#REF!</f>
        <v>#REF!</v>
      </c>
      <c r="T68" s="39"/>
      <c r="U68" s="21" t="e">
        <f>S68*C68</f>
        <v>#REF!</v>
      </c>
      <c r="V68" s="21"/>
      <c r="Z68" s="40"/>
      <c r="AF68" s="18"/>
      <c r="AG68" s="18"/>
      <c r="AH68" s="74"/>
      <c r="AT68" s="18"/>
    </row>
    <row r="69" spans="1:46" x14ac:dyDescent="0.25">
      <c r="A69" s="39" t="s">
        <v>37</v>
      </c>
      <c r="B69" s="39"/>
      <c r="C69" s="56">
        <f t="shared" si="1"/>
        <v>696</v>
      </c>
      <c r="D69" s="69">
        <v>3.5</v>
      </c>
      <c r="E69" s="39"/>
      <c r="F69" s="21">
        <f t="shared" si="2"/>
        <v>2436</v>
      </c>
      <c r="G69" s="69">
        <f t="shared" si="3"/>
        <v>3.5</v>
      </c>
      <c r="H69" s="39"/>
      <c r="I69" s="21">
        <f t="shared" si="4"/>
        <v>2436</v>
      </c>
      <c r="J69" s="22"/>
      <c r="K69" s="69" t="e">
        <f>#REF!</f>
        <v>#REF!</v>
      </c>
      <c r="L69" s="39"/>
      <c r="M69" s="21" t="e">
        <f>K69*C69</f>
        <v>#REF!</v>
      </c>
      <c r="N69" s="21"/>
      <c r="O69" s="69" t="s">
        <v>20</v>
      </c>
      <c r="P69" s="39"/>
      <c r="Q69" s="21">
        <f>O69*C69</f>
        <v>0</v>
      </c>
      <c r="R69" s="21"/>
      <c r="S69" s="69" t="e">
        <f>#REF!</f>
        <v>#REF!</v>
      </c>
      <c r="T69" s="39"/>
      <c r="U69" s="21" t="e">
        <f>S69*C69</f>
        <v>#REF!</v>
      </c>
      <c r="V69" s="21"/>
      <c r="Z69" s="40"/>
      <c r="AT69" s="18"/>
    </row>
    <row r="70" spans="1:46" hidden="1" x14ac:dyDescent="0.25">
      <c r="A70" s="39" t="s">
        <v>38</v>
      </c>
      <c r="B70" s="39"/>
      <c r="C70" s="56">
        <f t="shared" si="1"/>
        <v>89</v>
      </c>
      <c r="D70" s="75">
        <v>-1.78</v>
      </c>
      <c r="E70" s="39"/>
      <c r="F70" s="21">
        <f t="shared" si="2"/>
        <v>-159</v>
      </c>
      <c r="G70" s="75">
        <f>-G68</f>
        <v>-1.78</v>
      </c>
      <c r="H70" s="39"/>
      <c r="I70" s="21">
        <f t="shared" si="4"/>
        <v>-159</v>
      </c>
      <c r="J70" s="22"/>
      <c r="K70" s="75" t="s">
        <v>20</v>
      </c>
      <c r="L70" s="39"/>
      <c r="M70" s="21">
        <f>K70*C70</f>
        <v>0</v>
      </c>
      <c r="N70" s="21"/>
      <c r="O70" s="75" t="s">
        <v>20</v>
      </c>
      <c r="P70" s="39"/>
      <c r="Q70" s="21">
        <f>O70*C70</f>
        <v>0</v>
      </c>
      <c r="R70" s="21"/>
      <c r="S70" s="75" t="e">
        <f>#REF!</f>
        <v>#REF!</v>
      </c>
      <c r="T70" s="39"/>
      <c r="U70" s="21" t="e">
        <f>S70*C70</f>
        <v>#REF!</v>
      </c>
      <c r="V70" s="21"/>
      <c r="Z70" s="40"/>
      <c r="AT70" s="18"/>
    </row>
    <row r="71" spans="1:46" s="76" customFormat="1" hidden="1" x14ac:dyDescent="0.25">
      <c r="A71" s="76" t="s">
        <v>39</v>
      </c>
      <c r="C71" s="77">
        <f>C66</f>
        <v>675973717.423473</v>
      </c>
      <c r="D71" s="62">
        <v>0</v>
      </c>
      <c r="E71" s="39" t="s">
        <v>34</v>
      </c>
      <c r="F71" s="78"/>
      <c r="G71" s="62">
        <v>0</v>
      </c>
      <c r="H71" s="79" t="s">
        <v>34</v>
      </c>
      <c r="I71" s="78"/>
      <c r="J71" s="22"/>
      <c r="K71" s="80" t="e">
        <f>#REF!</f>
        <v>#REF!</v>
      </c>
      <c r="L71" s="79" t="s">
        <v>20</v>
      </c>
      <c r="M71" s="21" t="e">
        <f>K71*C71/100</f>
        <v>#REF!</v>
      </c>
      <c r="N71" s="78"/>
      <c r="O71" s="80" t="s">
        <v>20</v>
      </c>
      <c r="P71" s="79" t="s">
        <v>20</v>
      </c>
      <c r="Q71" s="21">
        <f>O71*C71/100</f>
        <v>0</v>
      </c>
      <c r="R71" s="78"/>
      <c r="S71" s="62" t="e">
        <f>#REF!</f>
        <v>#REF!</v>
      </c>
      <c r="T71" s="79" t="s">
        <v>34</v>
      </c>
      <c r="U71" s="21" t="e">
        <f>S71*C71/100</f>
        <v>#REF!</v>
      </c>
      <c r="V71" s="21"/>
      <c r="W71" s="81"/>
      <c r="X71" s="81"/>
      <c r="Y71" s="82"/>
      <c r="Z71" s="40"/>
      <c r="AB71" s="83"/>
      <c r="AC71" s="83"/>
      <c r="AT71" s="81"/>
    </row>
    <row r="72" spans="1:46" s="76" customFormat="1" hidden="1" x14ac:dyDescent="0.25">
      <c r="A72" s="76" t="s">
        <v>40</v>
      </c>
      <c r="C72" s="77">
        <f>C67</f>
        <v>869356277.72312701</v>
      </c>
      <c r="D72" s="62">
        <v>0</v>
      </c>
      <c r="E72" s="39" t="s">
        <v>34</v>
      </c>
      <c r="F72" s="78"/>
      <c r="G72" s="62">
        <v>0</v>
      </c>
      <c r="H72" s="79" t="s">
        <v>34</v>
      </c>
      <c r="I72" s="78"/>
      <c r="J72" s="22"/>
      <c r="K72" s="80" t="e">
        <f>#REF!</f>
        <v>#REF!</v>
      </c>
      <c r="L72" s="79" t="s">
        <v>20</v>
      </c>
      <c r="M72" s="21" t="e">
        <f>K72*C72/100</f>
        <v>#REF!</v>
      </c>
      <c r="N72" s="78"/>
      <c r="O72" s="80" t="s">
        <v>20</v>
      </c>
      <c r="P72" s="79" t="s">
        <v>20</v>
      </c>
      <c r="Q72" s="21">
        <f>O72*C72/100</f>
        <v>0</v>
      </c>
      <c r="R72" s="78"/>
      <c r="S72" s="62" t="e">
        <f>#REF!</f>
        <v>#REF!</v>
      </c>
      <c r="T72" s="79" t="s">
        <v>34</v>
      </c>
      <c r="U72" s="21" t="e">
        <f>S72*C72/100</f>
        <v>#REF!</v>
      </c>
      <c r="V72" s="21"/>
      <c r="W72" s="81"/>
      <c r="X72" s="81"/>
      <c r="Y72" s="82"/>
      <c r="Z72" s="40"/>
      <c r="AB72" s="71"/>
      <c r="AC72" s="83"/>
      <c r="AT72" s="81"/>
    </row>
    <row r="73" spans="1:46" s="76" customFormat="1" hidden="1" x14ac:dyDescent="0.25">
      <c r="A73" s="84" t="s">
        <v>41</v>
      </c>
      <c r="B73" s="84"/>
      <c r="C73" s="85"/>
      <c r="D73" s="86">
        <f>D66</f>
        <v>7.2240000000000002</v>
      </c>
      <c r="E73" s="87" t="s">
        <v>34</v>
      </c>
      <c r="F73" s="88"/>
      <c r="G73" s="86">
        <f>G66</f>
        <v>8.2759999999999998</v>
      </c>
      <c r="H73" s="87" t="s">
        <v>34</v>
      </c>
      <c r="I73" s="88"/>
      <c r="J73" s="22"/>
      <c r="K73" s="86" t="e">
        <f>K66+K71</f>
        <v>#REF!</v>
      </c>
      <c r="L73" s="87" t="s">
        <v>34</v>
      </c>
      <c r="M73" s="88"/>
      <c r="N73" s="88"/>
      <c r="O73" s="86" t="e">
        <f>O66+O71</f>
        <v>#REF!</v>
      </c>
      <c r="P73" s="87" t="s">
        <v>34</v>
      </c>
      <c r="Q73" s="88"/>
      <c r="R73" s="88"/>
      <c r="S73" s="86" t="e">
        <f>S66+S71</f>
        <v>#REF!</v>
      </c>
      <c r="T73" s="87" t="s">
        <v>34</v>
      </c>
      <c r="U73" s="88"/>
      <c r="V73" s="88"/>
      <c r="W73" s="81"/>
      <c r="X73" s="81"/>
      <c r="Y73" s="82"/>
      <c r="Z73" s="40"/>
      <c r="AB73" s="83"/>
      <c r="AC73" s="83"/>
      <c r="AT73" s="81"/>
    </row>
    <row r="74" spans="1:46" s="76" customFormat="1" hidden="1" x14ac:dyDescent="0.25">
      <c r="A74" s="84" t="s">
        <v>42</v>
      </c>
      <c r="B74" s="84"/>
      <c r="C74" s="85"/>
      <c r="D74" s="86">
        <f>D67</f>
        <v>10.146000000000001</v>
      </c>
      <c r="E74" s="87" t="s">
        <v>34</v>
      </c>
      <c r="F74" s="88"/>
      <c r="G74" s="86">
        <f>G67</f>
        <v>11.198</v>
      </c>
      <c r="H74" s="87" t="s">
        <v>34</v>
      </c>
      <c r="I74" s="88"/>
      <c r="J74" s="22"/>
      <c r="K74" s="86" t="e">
        <f>K67+K72</f>
        <v>#REF!</v>
      </c>
      <c r="L74" s="87" t="s">
        <v>34</v>
      </c>
      <c r="M74" s="88"/>
      <c r="N74" s="88"/>
      <c r="O74" s="86" t="e">
        <f>O67+O72</f>
        <v>#REF!</v>
      </c>
      <c r="P74" s="87" t="s">
        <v>34</v>
      </c>
      <c r="Q74" s="88"/>
      <c r="R74" s="88"/>
      <c r="S74" s="86" t="e">
        <f>S67+S72</f>
        <v>#REF!</v>
      </c>
      <c r="T74" s="87" t="s">
        <v>34</v>
      </c>
      <c r="U74" s="88"/>
      <c r="V74" s="88"/>
      <c r="W74" s="81"/>
      <c r="X74" s="81"/>
      <c r="Y74" s="82"/>
      <c r="Z74" s="40"/>
      <c r="AB74" s="71"/>
      <c r="AC74" s="83"/>
      <c r="AT74" s="81"/>
    </row>
    <row r="75" spans="1:46" x14ac:dyDescent="0.25">
      <c r="A75" s="39" t="s">
        <v>43</v>
      </c>
      <c r="B75" s="89"/>
      <c r="C75" s="56">
        <f>C90+C104+C117+C149+C162</f>
        <v>1545329995.1466</v>
      </c>
      <c r="D75" s="90"/>
      <c r="E75" s="21"/>
      <c r="F75" s="21">
        <f>F90+F104+F117+F149+F162</f>
        <v>147072830</v>
      </c>
      <c r="G75" s="21"/>
      <c r="H75" s="21"/>
      <c r="I75" s="21">
        <f>I90+I104+I117+I149+I162</f>
        <v>163329701</v>
      </c>
      <c r="J75" s="22"/>
      <c r="K75" s="21"/>
      <c r="L75" s="21"/>
      <c r="M75" s="21" t="e">
        <f>SUM(M65:M74)</f>
        <v>#REF!</v>
      </c>
      <c r="N75" s="21"/>
      <c r="O75" s="21"/>
      <c r="P75" s="21"/>
      <c r="Q75" s="21" t="e">
        <f>SUM(Q65:Q74)</f>
        <v>#REF!</v>
      </c>
      <c r="R75" s="21"/>
      <c r="S75" s="21"/>
      <c r="T75" s="21"/>
      <c r="U75" s="21" t="e">
        <f>SUM(U65:U74)</f>
        <v>#REF!</v>
      </c>
      <c r="V75" s="21"/>
      <c r="W75" s="21"/>
      <c r="X75" s="21"/>
      <c r="Z75" s="40"/>
      <c r="AT75" s="18"/>
    </row>
    <row r="76" spans="1:46" x14ac:dyDescent="0.25">
      <c r="A76" s="39" t="s">
        <v>25</v>
      </c>
      <c r="B76" s="57"/>
      <c r="C76" s="91">
        <f>C91+C105+C118+C150+C163</f>
        <v>-20611783.272717644</v>
      </c>
      <c r="F76" s="30">
        <f>F91+F105+F118+F150+F163</f>
        <v>579427.06268736452</v>
      </c>
      <c r="I76" s="30">
        <f>I91+I105+I118+I150+I163</f>
        <v>579427.06268736452</v>
      </c>
      <c r="J76" s="22"/>
      <c r="M76" s="30" t="e">
        <f>$I$76*#REF!/(#REF!+#REF!+#REF!)</f>
        <v>#REF!</v>
      </c>
      <c r="N76" s="21"/>
      <c r="Q76" s="30" t="e">
        <f>$I$76*#REF!/(#REF!+#REF!+#REF!)</f>
        <v>#REF!</v>
      </c>
      <c r="R76" s="21"/>
      <c r="U76" s="30" t="e">
        <f>$I$76*#REF!/(#REF!+#REF!+#REF!)</f>
        <v>#REF!</v>
      </c>
      <c r="V76" s="21"/>
      <c r="AT76" s="18"/>
    </row>
    <row r="77" spans="1:46" ht="16.5" thickBot="1" x14ac:dyDescent="0.3">
      <c r="A77" s="39" t="s">
        <v>44</v>
      </c>
      <c r="B77" s="39"/>
      <c r="C77" s="92">
        <f>C75+C76</f>
        <v>1524718211.8738823</v>
      </c>
      <c r="D77" s="33"/>
      <c r="E77" s="33"/>
      <c r="F77" s="33">
        <f>F75+F76</f>
        <v>147652257.06268737</v>
      </c>
      <c r="G77" s="33"/>
      <c r="H77" s="33"/>
      <c r="I77" s="33">
        <f>I75+I76</f>
        <v>163909128.06268737</v>
      </c>
      <c r="J77" s="22"/>
      <c r="K77" s="33"/>
      <c r="L77" s="33"/>
      <c r="M77" s="33" t="e">
        <f>M75+M76</f>
        <v>#REF!</v>
      </c>
      <c r="N77" s="33"/>
      <c r="O77" s="33"/>
      <c r="P77" s="33"/>
      <c r="Q77" s="33" t="e">
        <f>Q75+Q76</f>
        <v>#REF!</v>
      </c>
      <c r="R77" s="33"/>
      <c r="S77" s="33"/>
      <c r="T77" s="33"/>
      <c r="U77" s="33" t="e">
        <f>U75+U76</f>
        <v>#REF!</v>
      </c>
      <c r="Y77" s="19"/>
      <c r="Z77" s="35"/>
      <c r="AA77" s="35"/>
      <c r="AB77" s="38"/>
      <c r="AC77" s="38"/>
      <c r="AT77" s="18"/>
    </row>
    <row r="78" spans="1:46" ht="16.5" hidden="1" thickTop="1" x14ac:dyDescent="0.25">
      <c r="A78" s="39"/>
      <c r="B78" s="39"/>
      <c r="C78" s="93" t="s">
        <v>20</v>
      </c>
      <c r="D78" s="21"/>
      <c r="E78" s="21"/>
      <c r="F78" s="21"/>
      <c r="G78" s="21"/>
      <c r="H78" s="21"/>
      <c r="I78" s="21" t="s">
        <v>20</v>
      </c>
      <c r="J78" s="22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 t="s">
        <v>20</v>
      </c>
      <c r="V78" s="21"/>
      <c r="Y78" s="18"/>
      <c r="Z78" s="38"/>
      <c r="AA78" s="35"/>
      <c r="AB78" s="38"/>
      <c r="AC78" s="38"/>
      <c r="AT78" s="18"/>
    </row>
    <row r="79" spans="1:46" ht="16.5" hidden="1" thickTop="1" x14ac:dyDescent="0.25">
      <c r="A79" s="39"/>
      <c r="B79" s="39"/>
      <c r="C79" s="19"/>
      <c r="D79" s="21"/>
      <c r="E79" s="21"/>
      <c r="F79" s="21"/>
      <c r="G79" s="21"/>
      <c r="H79" s="21"/>
      <c r="I79" s="21"/>
      <c r="J79" s="22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>
        <f>U78-I77</f>
        <v>-163909128.06268737</v>
      </c>
      <c r="V79" s="21"/>
      <c r="AA79" s="35"/>
      <c r="AB79" s="38"/>
      <c r="AC79" s="38"/>
      <c r="AT79" s="18"/>
    </row>
    <row r="80" spans="1:46" ht="16.5" hidden="1" thickTop="1" x14ac:dyDescent="0.25">
      <c r="A80" s="39"/>
      <c r="B80" s="94"/>
      <c r="C80" s="56"/>
      <c r="D80" s="39" t="s">
        <v>20</v>
      </c>
      <c r="E80" s="39"/>
      <c r="G80" s="39" t="s">
        <v>20</v>
      </c>
      <c r="H80" s="39"/>
      <c r="I80" s="21"/>
      <c r="J80" s="22"/>
      <c r="K80" s="39" t="s">
        <v>20</v>
      </c>
      <c r="L80" s="39"/>
      <c r="AA80" s="95"/>
      <c r="AT80" s="18"/>
    </row>
    <row r="81" spans="1:46" ht="16.5" hidden="1" thickTop="1" x14ac:dyDescent="0.25">
      <c r="A81" s="17" t="s">
        <v>45</v>
      </c>
      <c r="B81" s="39"/>
      <c r="C81" s="39" t="s">
        <v>20</v>
      </c>
      <c r="D81" s="56"/>
      <c r="E81" s="39"/>
      <c r="F81" s="39"/>
      <c r="G81" s="56"/>
      <c r="H81" s="39"/>
      <c r="I81" s="96" t="s">
        <v>20</v>
      </c>
      <c r="J81" s="22"/>
      <c r="K81" s="56"/>
      <c r="L81" s="39"/>
      <c r="M81" s="39"/>
      <c r="N81" s="39"/>
      <c r="O81" s="56"/>
      <c r="P81" s="39"/>
      <c r="Q81" s="39"/>
      <c r="R81" s="39"/>
      <c r="S81" s="56"/>
      <c r="T81" s="39"/>
      <c r="U81" s="39"/>
      <c r="V81" s="39"/>
      <c r="W81" s="21"/>
      <c r="X81" s="21"/>
      <c r="Y81" s="21"/>
      <c r="Z81" s="21"/>
      <c r="AA81" s="39"/>
      <c r="AC81" s="21"/>
      <c r="AD81" s="39"/>
      <c r="AE81" s="39"/>
      <c r="AT81" s="18"/>
    </row>
    <row r="82" spans="1:46" ht="16.5" hidden="1" thickTop="1" x14ac:dyDescent="0.25">
      <c r="A82" s="39" t="s">
        <v>46</v>
      </c>
      <c r="B82" s="39"/>
      <c r="C82" s="39" t="s">
        <v>20</v>
      </c>
      <c r="D82" s="56"/>
      <c r="E82" s="39"/>
      <c r="F82" s="39"/>
      <c r="G82" s="56"/>
      <c r="H82" s="39"/>
      <c r="I82" s="39"/>
      <c r="J82" s="22"/>
      <c r="K82" s="56"/>
      <c r="L82" s="39"/>
      <c r="M82" s="39" t="s">
        <v>20</v>
      </c>
      <c r="N82" s="39"/>
      <c r="O82" s="56"/>
      <c r="P82" s="39"/>
      <c r="Q82" s="39"/>
      <c r="R82" s="39"/>
      <c r="S82" s="56"/>
      <c r="T82" s="39"/>
      <c r="U82" s="39"/>
      <c r="V82" s="39"/>
      <c r="AT82" s="18"/>
    </row>
    <row r="83" spans="1:46" ht="16.5" hidden="1" thickTop="1" x14ac:dyDescent="0.25">
      <c r="A83" s="97"/>
      <c r="B83" s="39"/>
      <c r="C83" s="39"/>
      <c r="D83" s="56"/>
      <c r="E83" s="39"/>
      <c r="F83" s="39"/>
      <c r="G83" s="56"/>
      <c r="H83" s="39"/>
      <c r="I83" s="39"/>
      <c r="J83" s="22"/>
      <c r="K83" s="56"/>
      <c r="L83" s="39"/>
      <c r="M83" s="39"/>
      <c r="N83" s="39"/>
      <c r="O83" s="56"/>
      <c r="P83" s="39"/>
      <c r="Q83" s="39"/>
      <c r="R83" s="39"/>
      <c r="S83" s="56"/>
      <c r="T83" s="39"/>
      <c r="U83" s="39"/>
      <c r="V83" s="39"/>
      <c r="AB83" s="38" t="s">
        <v>20</v>
      </c>
      <c r="AT83" s="18"/>
    </row>
    <row r="84" spans="1:46" ht="16.5" hidden="1" thickTop="1" x14ac:dyDescent="0.25">
      <c r="A84" s="39" t="s">
        <v>32</v>
      </c>
      <c r="B84" s="39"/>
      <c r="C84" s="56">
        <v>1217910.59483868</v>
      </c>
      <c r="D84" s="69">
        <f>$D$65</f>
        <v>7.75</v>
      </c>
      <c r="E84" s="39"/>
      <c r="F84" s="21">
        <f>ROUND(D84*C84,0)</f>
        <v>9438807</v>
      </c>
      <c r="G84" s="69">
        <f t="shared" ref="G84:G88" si="5">D84</f>
        <v>7.75</v>
      </c>
      <c r="H84" s="39"/>
      <c r="I84" s="21">
        <f>ROUND(G84*$C84,0)</f>
        <v>9438807</v>
      </c>
      <c r="J84" s="22"/>
      <c r="K84" s="69" t="e">
        <f t="shared" ref="K84:K89" si="6">K65</f>
        <v>#REF!</v>
      </c>
      <c r="L84" s="39"/>
      <c r="M84" s="21" t="e">
        <f>#REF!</f>
        <v>#REF!</v>
      </c>
      <c r="N84" s="21"/>
      <c r="O84" s="69" t="str">
        <f>$O$65</f>
        <v xml:space="preserve"> </v>
      </c>
      <c r="P84" s="39"/>
      <c r="Q84" s="21" t="e">
        <f>#REF!</f>
        <v>#REF!</v>
      </c>
      <c r="R84" s="21"/>
      <c r="S84" s="69" t="str">
        <f>$S$65</f>
        <v xml:space="preserve"> </v>
      </c>
      <c r="T84" s="39"/>
      <c r="U84" s="21" t="e">
        <f>#REF!</f>
        <v>#REF!</v>
      </c>
      <c r="V84" s="21"/>
      <c r="AT84" s="18"/>
    </row>
    <row r="85" spans="1:46" ht="16.5" hidden="1" thickTop="1" x14ac:dyDescent="0.25">
      <c r="A85" s="39" t="s">
        <v>33</v>
      </c>
      <c r="B85" s="39"/>
      <c r="C85" s="56">
        <v>638778486.29178238</v>
      </c>
      <c r="D85" s="62">
        <f>$D$66</f>
        <v>7.2240000000000002</v>
      </c>
      <c r="E85" s="39" t="s">
        <v>34</v>
      </c>
      <c r="F85" s="21">
        <f>ROUND(C85*D85/100,0)</f>
        <v>46145358</v>
      </c>
      <c r="G85" s="62">
        <f>ROUND(D85+$I$1134*100,3)</f>
        <v>8.2759999999999998</v>
      </c>
      <c r="H85" s="39" t="s">
        <v>34</v>
      </c>
      <c r="I85" s="21">
        <f>ROUND(G85*$C85/100,0)</f>
        <v>52865308</v>
      </c>
      <c r="J85" s="22"/>
      <c r="K85" s="62" t="e">
        <f t="shared" si="6"/>
        <v>#REF!</v>
      </c>
      <c r="L85" s="39" t="s">
        <v>34</v>
      </c>
      <c r="M85" s="21" t="e">
        <f>#REF!</f>
        <v>#REF!</v>
      </c>
      <c r="N85" s="21"/>
      <c r="O85" s="62" t="e">
        <f>O66</f>
        <v>#REF!</v>
      </c>
      <c r="P85" s="39" t="s">
        <v>34</v>
      </c>
      <c r="Q85" s="21" t="e">
        <f>#REF!</f>
        <v>#REF!</v>
      </c>
      <c r="R85" s="21"/>
      <c r="S85" s="62" t="e">
        <f>S66</f>
        <v>#REF!</v>
      </c>
      <c r="T85" s="39" t="s">
        <v>34</v>
      </c>
      <c r="U85" s="21" t="e">
        <f>#REF!</f>
        <v>#REF!</v>
      </c>
      <c r="V85" s="21"/>
      <c r="AT85" s="18"/>
    </row>
    <row r="86" spans="1:46" ht="16.5" hidden="1" thickTop="1" x14ac:dyDescent="0.25">
      <c r="A86" s="39" t="s">
        <v>35</v>
      </c>
      <c r="B86" s="56"/>
      <c r="C86" s="56">
        <v>815713648.78439105</v>
      </c>
      <c r="D86" s="62">
        <f>$D$67</f>
        <v>10.146000000000001</v>
      </c>
      <c r="E86" s="39" t="s">
        <v>34</v>
      </c>
      <c r="F86" s="21">
        <f>ROUND(C86*D86/100,0)</f>
        <v>82762307</v>
      </c>
      <c r="G86" s="62">
        <f>ROUND(D86+$I$1134*100,3)</f>
        <v>11.198</v>
      </c>
      <c r="H86" s="39" t="s">
        <v>34</v>
      </c>
      <c r="I86" s="21">
        <f>ROUND(G86*$C86/100,0)</f>
        <v>91343614</v>
      </c>
      <c r="J86" s="22"/>
      <c r="K86" s="62" t="e">
        <f t="shared" si="6"/>
        <v>#REF!</v>
      </c>
      <c r="L86" s="39" t="s">
        <v>34</v>
      </c>
      <c r="M86" s="21" t="e">
        <f>#REF!</f>
        <v>#REF!</v>
      </c>
      <c r="N86" s="21"/>
      <c r="O86" s="62" t="e">
        <f>O67</f>
        <v>#REF!</v>
      </c>
      <c r="P86" s="39" t="s">
        <v>34</v>
      </c>
      <c r="Q86" s="21" t="e">
        <f>#REF!</f>
        <v>#REF!</v>
      </c>
      <c r="R86" s="21"/>
      <c r="S86" s="62" t="e">
        <f>S67</f>
        <v>#REF!</v>
      </c>
      <c r="T86" s="39" t="s">
        <v>34</v>
      </c>
      <c r="U86" s="21" t="e">
        <f>#REF!</f>
        <v>#REF!</v>
      </c>
      <c r="V86" s="21"/>
      <c r="AT86" s="18"/>
    </row>
    <row r="87" spans="1:46" ht="16.5" hidden="1" thickTop="1" x14ac:dyDescent="0.25">
      <c r="A87" s="39" t="s">
        <v>36</v>
      </c>
      <c r="B87" s="39"/>
      <c r="C87" s="56">
        <v>0</v>
      </c>
      <c r="D87" s="69">
        <f>$D$68</f>
        <v>1.78</v>
      </c>
      <c r="E87" s="39"/>
      <c r="F87" s="21">
        <v>0</v>
      </c>
      <c r="G87" s="69">
        <f t="shared" si="5"/>
        <v>1.78</v>
      </c>
      <c r="H87" s="39"/>
      <c r="I87" s="21">
        <f>ROUND(G87*$C87,0)</f>
        <v>0</v>
      </c>
      <c r="J87" s="22"/>
      <c r="K87" s="69" t="e">
        <f t="shared" si="6"/>
        <v>#REF!</v>
      </c>
      <c r="L87" s="39"/>
      <c r="M87" s="21" t="e">
        <f>#REF!</f>
        <v>#REF!</v>
      </c>
      <c r="N87" s="21"/>
      <c r="O87" s="69" t="str">
        <f>O68</f>
        <v xml:space="preserve"> </v>
      </c>
      <c r="P87" s="39"/>
      <c r="Q87" s="21" t="e">
        <f>#REF!</f>
        <v>#REF!</v>
      </c>
      <c r="R87" s="21"/>
      <c r="S87" s="69" t="e">
        <f>S68</f>
        <v>#REF!</v>
      </c>
      <c r="T87" s="39"/>
      <c r="U87" s="21" t="e">
        <f>#REF!</f>
        <v>#REF!</v>
      </c>
      <c r="V87" s="21"/>
      <c r="AT87" s="18"/>
    </row>
    <row r="88" spans="1:46" ht="16.5" hidden="1" thickTop="1" x14ac:dyDescent="0.25">
      <c r="A88" s="39" t="s">
        <v>37</v>
      </c>
      <c r="B88" s="39"/>
      <c r="C88" s="56">
        <v>0</v>
      </c>
      <c r="D88" s="69">
        <f>$D$69</f>
        <v>3.5</v>
      </c>
      <c r="E88" s="39"/>
      <c r="F88" s="21">
        <v>0</v>
      </c>
      <c r="G88" s="69">
        <f t="shared" si="5"/>
        <v>3.5</v>
      </c>
      <c r="H88" s="39"/>
      <c r="I88" s="21">
        <f>ROUND(G88*$C88,0)</f>
        <v>0</v>
      </c>
      <c r="J88" s="22"/>
      <c r="K88" s="69" t="e">
        <f t="shared" si="6"/>
        <v>#REF!</v>
      </c>
      <c r="L88" s="39"/>
      <c r="M88" s="21" t="e">
        <f>#REF!</f>
        <v>#REF!</v>
      </c>
      <c r="N88" s="21"/>
      <c r="O88" s="69" t="str">
        <f>O69</f>
        <v xml:space="preserve"> </v>
      </c>
      <c r="P88" s="39"/>
      <c r="Q88" s="21" t="e">
        <f>#REF!</f>
        <v>#REF!</v>
      </c>
      <c r="R88" s="21"/>
      <c r="S88" s="69" t="e">
        <f>S69</f>
        <v>#REF!</v>
      </c>
      <c r="T88" s="39"/>
      <c r="U88" s="21" t="e">
        <f>#REF!</f>
        <v>#REF!</v>
      </c>
      <c r="V88" s="21"/>
      <c r="AT88" s="18"/>
    </row>
    <row r="89" spans="1:46" ht="16.5" hidden="1" thickTop="1" x14ac:dyDescent="0.25">
      <c r="A89" s="39" t="s">
        <v>38</v>
      </c>
      <c r="B89" s="39"/>
      <c r="C89" s="56">
        <v>0</v>
      </c>
      <c r="D89" s="75">
        <f>$D$70</f>
        <v>-1.78</v>
      </c>
      <c r="E89" s="39"/>
      <c r="F89" s="21">
        <v>0</v>
      </c>
      <c r="G89" s="75">
        <f>-G87</f>
        <v>-1.78</v>
      </c>
      <c r="H89" s="39"/>
      <c r="I89" s="21">
        <f>ROUND(G89*$C89,0)</f>
        <v>0</v>
      </c>
      <c r="J89" s="22"/>
      <c r="K89" s="75" t="str">
        <f t="shared" si="6"/>
        <v xml:space="preserve"> </v>
      </c>
      <c r="L89" s="39"/>
      <c r="M89" s="21" t="e">
        <f>#REF!</f>
        <v>#REF!</v>
      </c>
      <c r="N89" s="21"/>
      <c r="O89" s="69" t="str">
        <f>O72</f>
        <v xml:space="preserve"> </v>
      </c>
      <c r="P89" s="39"/>
      <c r="Q89" s="21" t="e">
        <f>#REF!</f>
        <v>#REF!</v>
      </c>
      <c r="R89" s="21"/>
      <c r="S89" s="75" t="e">
        <f>-S87</f>
        <v>#REF!</v>
      </c>
      <c r="T89" s="39"/>
      <c r="U89" s="21" t="e">
        <f>#REF!</f>
        <v>#REF!</v>
      </c>
      <c r="V89" s="21"/>
      <c r="AT89" s="18"/>
    </row>
    <row r="90" spans="1:46" ht="16.5" hidden="1" thickTop="1" x14ac:dyDescent="0.25">
      <c r="A90" s="39" t="s">
        <v>43</v>
      </c>
      <c r="B90" s="89"/>
      <c r="C90" s="56">
        <f>SUM(C85:C86)</f>
        <v>1454492135.0761733</v>
      </c>
      <c r="D90" s="90"/>
      <c r="E90" s="21"/>
      <c r="F90" s="21">
        <f>SUM(F84:F89)</f>
        <v>138346472</v>
      </c>
      <c r="G90" s="21"/>
      <c r="H90" s="21"/>
      <c r="I90" s="21">
        <f>SUM(I84:I89)</f>
        <v>153647729</v>
      </c>
      <c r="J90" s="22"/>
      <c r="K90" s="21"/>
      <c r="L90" s="21"/>
      <c r="M90" s="21" t="e">
        <f>SUM(M84:M89)</f>
        <v>#REF!</v>
      </c>
      <c r="N90" s="21"/>
      <c r="O90" s="21"/>
      <c r="P90" s="21"/>
      <c r="Q90" s="21" t="e">
        <f>SUM(Q84:Q89)</f>
        <v>#REF!</v>
      </c>
      <c r="R90" s="21"/>
      <c r="S90" s="21"/>
      <c r="T90" s="21"/>
      <c r="U90" s="21" t="e">
        <f>SUM(U84:U89)</f>
        <v>#REF!</v>
      </c>
      <c r="V90" s="21"/>
      <c r="Y90" s="21"/>
      <c r="AT90" s="18"/>
    </row>
    <row r="91" spans="1:46" ht="16.5" hidden="1" thickTop="1" x14ac:dyDescent="0.25">
      <c r="A91" s="39" t="s">
        <v>25</v>
      </c>
      <c r="B91" s="57"/>
      <c r="C91" s="98">
        <v>-19398896.755837858</v>
      </c>
      <c r="F91" s="30">
        <v>545022.73549619329</v>
      </c>
      <c r="I91" s="30">
        <f>F91</f>
        <v>545022.73549619329</v>
      </c>
      <c r="J91" s="22"/>
      <c r="M91" s="30" t="e">
        <f>I91/$I$76*$M$76</f>
        <v>#REF!</v>
      </c>
      <c r="N91" s="21"/>
      <c r="Q91" s="30" t="e">
        <f>I91/$I$76*$Q$76</f>
        <v>#REF!</v>
      </c>
      <c r="R91" s="21"/>
      <c r="U91" s="30" t="e">
        <f>I91/$I$76*$U$76</f>
        <v>#REF!</v>
      </c>
      <c r="V91" s="21"/>
      <c r="W91" s="53"/>
      <c r="X91" s="53"/>
      <c r="Y91" s="51"/>
      <c r="AT91" s="18"/>
    </row>
    <row r="92" spans="1:46" ht="17.25" hidden="1" thickTop="1" thickBot="1" x14ac:dyDescent="0.3">
      <c r="A92" s="39" t="s">
        <v>44</v>
      </c>
      <c r="B92" s="39"/>
      <c r="C92" s="92">
        <f>C90+C91</f>
        <v>1435093238.3203354</v>
      </c>
      <c r="D92" s="33"/>
      <c r="E92" s="33"/>
      <c r="F92" s="33">
        <f>SUM(F90:F91)</f>
        <v>138891494.73549619</v>
      </c>
      <c r="G92" s="33"/>
      <c r="H92" s="33"/>
      <c r="I92" s="33">
        <f>I90+I91</f>
        <v>154192751.73549619</v>
      </c>
      <c r="J92" s="22"/>
      <c r="K92" s="33"/>
      <c r="L92" s="33"/>
      <c r="M92" s="33" t="e">
        <f>M90+M91</f>
        <v>#REF!</v>
      </c>
      <c r="N92" s="33"/>
      <c r="O92" s="33"/>
      <c r="P92" s="33"/>
      <c r="Q92" s="33" t="e">
        <f>Q90+Q91</f>
        <v>#REF!</v>
      </c>
      <c r="R92" s="33"/>
      <c r="S92" s="33"/>
      <c r="T92" s="33"/>
      <c r="U92" s="33" t="e">
        <f>U90+$U$91</f>
        <v>#REF!</v>
      </c>
      <c r="V92" s="21"/>
      <c r="W92" s="54"/>
      <c r="X92" s="54"/>
      <c r="Y92" s="55"/>
      <c r="AT92" s="18"/>
    </row>
    <row r="93" spans="1:46" ht="16.5" hidden="1" thickTop="1" x14ac:dyDescent="0.25">
      <c r="A93" s="39"/>
      <c r="B93" s="94"/>
      <c r="C93" s="56" t="s">
        <v>20</v>
      </c>
      <c r="D93" s="39" t="s">
        <v>20</v>
      </c>
      <c r="E93" s="39"/>
      <c r="F93" s="18" t="s">
        <v>20</v>
      </c>
      <c r="G93" s="39" t="s">
        <v>20</v>
      </c>
      <c r="H93" s="39"/>
      <c r="I93" s="21" t="s">
        <v>20</v>
      </c>
      <c r="J93" s="22"/>
      <c r="K93" s="39" t="s">
        <v>20</v>
      </c>
      <c r="L93" s="39"/>
      <c r="M93" s="21" t="s">
        <v>20</v>
      </c>
      <c r="N93" s="21"/>
      <c r="O93" s="39" t="s">
        <v>20</v>
      </c>
      <c r="P93" s="39"/>
      <c r="Q93" s="21" t="s">
        <v>20</v>
      </c>
      <c r="R93" s="21"/>
      <c r="S93" s="39" t="s">
        <v>20</v>
      </c>
      <c r="T93" s="39"/>
      <c r="U93" s="21" t="s">
        <v>20</v>
      </c>
      <c r="V93" s="21"/>
      <c r="AT93" s="18"/>
    </row>
    <row r="94" spans="1:46" ht="16.5" hidden="1" thickTop="1" x14ac:dyDescent="0.25">
      <c r="A94" s="39"/>
      <c r="B94" s="94"/>
      <c r="C94" s="56" t="s">
        <v>20</v>
      </c>
      <c r="D94" s="39" t="s">
        <v>20</v>
      </c>
      <c r="E94" s="39"/>
      <c r="G94" s="39" t="s">
        <v>20</v>
      </c>
      <c r="H94" s="39"/>
      <c r="I94" s="21"/>
      <c r="J94" s="22"/>
      <c r="K94" s="39" t="s">
        <v>20</v>
      </c>
      <c r="L94" s="39"/>
      <c r="W94" s="81"/>
      <c r="X94" s="81"/>
      <c r="Y94" s="81"/>
      <c r="Z94" s="81"/>
      <c r="AA94" s="95"/>
      <c r="AT94" s="18"/>
    </row>
    <row r="95" spans="1:46" ht="16.5" hidden="1" thickTop="1" x14ac:dyDescent="0.25">
      <c r="A95" s="17" t="s">
        <v>47</v>
      </c>
      <c r="B95" s="39"/>
      <c r="C95" s="39" t="s">
        <v>20</v>
      </c>
      <c r="D95" s="56"/>
      <c r="E95" s="39"/>
      <c r="F95" s="39"/>
      <c r="G95" s="56"/>
      <c r="H95" s="39"/>
      <c r="I95" s="96" t="s">
        <v>20</v>
      </c>
      <c r="J95" s="22"/>
      <c r="K95" s="56"/>
      <c r="L95" s="39"/>
      <c r="M95" s="39"/>
      <c r="N95" s="39"/>
      <c r="O95" s="56"/>
      <c r="P95" s="39"/>
      <c r="Q95" s="39"/>
      <c r="R95" s="39"/>
      <c r="S95" s="56"/>
      <c r="T95" s="39"/>
      <c r="U95" s="39"/>
      <c r="V95" s="39"/>
      <c r="W95" s="21"/>
      <c r="X95" s="21"/>
      <c r="Y95" s="21"/>
      <c r="Z95" s="21"/>
      <c r="AA95" s="39"/>
      <c r="AC95" s="21"/>
      <c r="AD95" s="39" t="s">
        <v>20</v>
      </c>
      <c r="AE95" s="39"/>
      <c r="AT95" s="18"/>
    </row>
    <row r="96" spans="1:46" ht="16.5" hidden="1" thickTop="1" x14ac:dyDescent="0.25">
      <c r="A96" s="39" t="s">
        <v>46</v>
      </c>
      <c r="B96" s="39"/>
      <c r="C96" s="39" t="s">
        <v>20</v>
      </c>
      <c r="D96" s="56"/>
      <c r="E96" s="39"/>
      <c r="F96" s="39"/>
      <c r="G96" s="56"/>
      <c r="H96" s="39"/>
      <c r="I96" s="39"/>
      <c r="J96" s="22"/>
      <c r="K96" s="56"/>
      <c r="L96" s="39"/>
      <c r="M96" s="39" t="s">
        <v>20</v>
      </c>
      <c r="N96" s="39"/>
      <c r="O96" s="56"/>
      <c r="P96" s="39"/>
      <c r="Q96" s="39"/>
      <c r="R96" s="39"/>
      <c r="S96" s="56"/>
      <c r="T96" s="39"/>
      <c r="U96" s="39"/>
      <c r="V96" s="39"/>
      <c r="AT96" s="18"/>
    </row>
    <row r="97" spans="1:46" ht="16.5" hidden="1" thickTop="1" x14ac:dyDescent="0.25">
      <c r="A97" s="97"/>
      <c r="B97" s="39"/>
      <c r="C97" s="39"/>
      <c r="D97" s="56"/>
      <c r="E97" s="39"/>
      <c r="F97" s="39"/>
      <c r="G97" s="56"/>
      <c r="H97" s="39"/>
      <c r="I97" s="39"/>
      <c r="J97" s="22"/>
      <c r="K97" s="56"/>
      <c r="L97" s="39"/>
      <c r="M97" s="39"/>
      <c r="N97" s="39"/>
      <c r="O97" s="56"/>
      <c r="P97" s="39"/>
      <c r="Q97" s="39"/>
      <c r="R97" s="39"/>
      <c r="S97" s="56"/>
      <c r="T97" s="39"/>
      <c r="U97" s="39"/>
      <c r="V97" s="39"/>
      <c r="AB97" s="38" t="s">
        <v>20</v>
      </c>
      <c r="AT97" s="18"/>
    </row>
    <row r="98" spans="1:46" ht="16.5" hidden="1" thickTop="1" x14ac:dyDescent="0.25">
      <c r="A98" s="39" t="s">
        <v>32</v>
      </c>
      <c r="B98" s="39"/>
      <c r="C98" s="56">
        <v>13729.1432258065</v>
      </c>
      <c r="D98" s="69">
        <f>$D$65</f>
        <v>7.75</v>
      </c>
      <c r="E98" s="39"/>
      <c r="F98" s="21">
        <f>ROUND(D98*C98,0)</f>
        <v>106401</v>
      </c>
      <c r="G98" s="69">
        <f>$G$65</f>
        <v>7.75</v>
      </c>
      <c r="H98" s="39"/>
      <c r="I98" s="21">
        <f>ROUND(G98*$C98,0)</f>
        <v>106401</v>
      </c>
      <c r="J98" s="22"/>
      <c r="K98" s="69">
        <f t="shared" ref="K98:K103" si="7">K81</f>
        <v>0</v>
      </c>
      <c r="L98" s="39"/>
      <c r="M98" s="21" t="e">
        <f>#REF!</f>
        <v>#REF!</v>
      </c>
      <c r="N98" s="21"/>
      <c r="O98" s="69" t="str">
        <f>$O$65</f>
        <v xml:space="preserve"> </v>
      </c>
      <c r="P98" s="39"/>
      <c r="Q98" s="21" t="e">
        <f>#REF!</f>
        <v>#REF!</v>
      </c>
      <c r="R98" s="21"/>
      <c r="S98" s="69" t="str">
        <f>$S$65</f>
        <v xml:space="preserve"> </v>
      </c>
      <c r="T98" s="39"/>
      <c r="U98" s="21" t="e">
        <f>#REF!</f>
        <v>#REF!</v>
      </c>
      <c r="V98" s="21"/>
      <c r="AT98" s="18"/>
    </row>
    <row r="99" spans="1:46" ht="16.5" hidden="1" thickTop="1" x14ac:dyDescent="0.25">
      <c r="A99" s="39" t="s">
        <v>33</v>
      </c>
      <c r="B99" s="39"/>
      <c r="C99" s="56">
        <v>4099624</v>
      </c>
      <c r="D99" s="62">
        <f>$D$66</f>
        <v>7.2240000000000002</v>
      </c>
      <c r="E99" s="39" t="s">
        <v>34</v>
      </c>
      <c r="F99" s="21">
        <f>ROUND(C99*D99/100,0)</f>
        <v>296157</v>
      </c>
      <c r="G99" s="62">
        <f>$G$66</f>
        <v>8.2759999999999998</v>
      </c>
      <c r="H99" s="39" t="s">
        <v>34</v>
      </c>
      <c r="I99" s="21">
        <f>ROUND(G99*$C99/100,0)</f>
        <v>339285</v>
      </c>
      <c r="J99" s="22"/>
      <c r="K99" s="62">
        <f t="shared" si="7"/>
        <v>0</v>
      </c>
      <c r="L99" s="39" t="s">
        <v>34</v>
      </c>
      <c r="M99" s="21" t="e">
        <f>#REF!</f>
        <v>#REF!</v>
      </c>
      <c r="N99" s="21"/>
      <c r="O99" s="62">
        <f>O82</f>
        <v>0</v>
      </c>
      <c r="P99" s="39" t="s">
        <v>34</v>
      </c>
      <c r="Q99" s="21" t="e">
        <f>#REF!</f>
        <v>#REF!</v>
      </c>
      <c r="R99" s="21"/>
      <c r="S99" s="62">
        <f>S82</f>
        <v>0</v>
      </c>
      <c r="T99" s="39" t="s">
        <v>34</v>
      </c>
      <c r="U99" s="21" t="e">
        <f>#REF!</f>
        <v>#REF!</v>
      </c>
      <c r="V99" s="21"/>
      <c r="AT99" s="18"/>
    </row>
    <row r="100" spans="1:46" ht="16.5" hidden="1" thickTop="1" x14ac:dyDescent="0.25">
      <c r="A100" s="39" t="s">
        <v>35</v>
      </c>
      <c r="B100" s="56"/>
      <c r="C100" s="56">
        <v>8294016</v>
      </c>
      <c r="D100" s="62">
        <f>$D$67</f>
        <v>10.146000000000001</v>
      </c>
      <c r="E100" s="39" t="s">
        <v>34</v>
      </c>
      <c r="F100" s="21">
        <f>ROUND(C100*D100/100,0)</f>
        <v>841511</v>
      </c>
      <c r="G100" s="62">
        <f>$G$67</f>
        <v>11.198</v>
      </c>
      <c r="H100" s="39" t="s">
        <v>34</v>
      </c>
      <c r="I100" s="21">
        <f>ROUND(G100*$C100/100,0)</f>
        <v>928764</v>
      </c>
      <c r="J100" s="22"/>
      <c r="K100" s="62">
        <f t="shared" si="7"/>
        <v>0</v>
      </c>
      <c r="L100" s="39" t="s">
        <v>34</v>
      </c>
      <c r="M100" s="21" t="e">
        <f>#REF!</f>
        <v>#REF!</v>
      </c>
      <c r="N100" s="21"/>
      <c r="O100" s="62">
        <f>O83</f>
        <v>0</v>
      </c>
      <c r="P100" s="39" t="s">
        <v>34</v>
      </c>
      <c r="Q100" s="21" t="e">
        <f>#REF!</f>
        <v>#REF!</v>
      </c>
      <c r="R100" s="21"/>
      <c r="S100" s="62">
        <f>S83</f>
        <v>0</v>
      </c>
      <c r="T100" s="39" t="s">
        <v>34</v>
      </c>
      <c r="U100" s="21" t="e">
        <f>#REF!</f>
        <v>#REF!</v>
      </c>
      <c r="V100" s="21"/>
      <c r="AT100" s="18"/>
    </row>
    <row r="101" spans="1:46" ht="16.5" hidden="1" thickTop="1" x14ac:dyDescent="0.25">
      <c r="A101" s="39" t="s">
        <v>36</v>
      </c>
      <c r="B101" s="39"/>
      <c r="C101" s="56">
        <v>0</v>
      </c>
      <c r="D101" s="69">
        <f>$D$68</f>
        <v>1.78</v>
      </c>
      <c r="E101" s="39"/>
      <c r="F101" s="21">
        <v>0</v>
      </c>
      <c r="G101" s="69">
        <f>$G$68</f>
        <v>1.78</v>
      </c>
      <c r="H101" s="39"/>
      <c r="I101" s="21">
        <f>ROUND(G101*$C101,0)</f>
        <v>0</v>
      </c>
      <c r="J101" s="22"/>
      <c r="K101" s="69" t="e">
        <f t="shared" si="7"/>
        <v>#REF!</v>
      </c>
      <c r="L101" s="39"/>
      <c r="M101" s="21" t="e">
        <f>#REF!</f>
        <v>#REF!</v>
      </c>
      <c r="N101" s="21"/>
      <c r="O101" s="69" t="str">
        <f>O84</f>
        <v xml:space="preserve"> </v>
      </c>
      <c r="P101" s="39"/>
      <c r="Q101" s="21" t="e">
        <f>#REF!</f>
        <v>#REF!</v>
      </c>
      <c r="R101" s="21"/>
      <c r="S101" s="69" t="str">
        <f>S84</f>
        <v xml:space="preserve"> </v>
      </c>
      <c r="T101" s="39"/>
      <c r="U101" s="21" t="e">
        <f>#REF!</f>
        <v>#REF!</v>
      </c>
      <c r="V101" s="21"/>
      <c r="AT101" s="18"/>
    </row>
    <row r="102" spans="1:46" ht="16.5" hidden="1" thickTop="1" x14ac:dyDescent="0.25">
      <c r="A102" s="39" t="s">
        <v>37</v>
      </c>
      <c r="B102" s="39"/>
      <c r="C102" s="56">
        <v>0</v>
      </c>
      <c r="D102" s="69">
        <f>$D$69</f>
        <v>3.5</v>
      </c>
      <c r="E102" s="39"/>
      <c r="F102" s="21">
        <v>0</v>
      </c>
      <c r="G102" s="69">
        <f>$G$69</f>
        <v>3.5</v>
      </c>
      <c r="H102" s="39"/>
      <c r="I102" s="21">
        <f>ROUND(G102*$C102,0)</f>
        <v>0</v>
      </c>
      <c r="J102" s="22"/>
      <c r="K102" s="69" t="e">
        <f t="shared" si="7"/>
        <v>#REF!</v>
      </c>
      <c r="L102" s="39"/>
      <c r="M102" s="21" t="e">
        <f>#REF!</f>
        <v>#REF!</v>
      </c>
      <c r="N102" s="21"/>
      <c r="O102" s="69" t="e">
        <f>O85</f>
        <v>#REF!</v>
      </c>
      <c r="P102" s="39"/>
      <c r="Q102" s="21" t="e">
        <f>#REF!</f>
        <v>#REF!</v>
      </c>
      <c r="R102" s="21"/>
      <c r="S102" s="69" t="e">
        <f>S85</f>
        <v>#REF!</v>
      </c>
      <c r="T102" s="39"/>
      <c r="U102" s="21" t="e">
        <f>#REF!</f>
        <v>#REF!</v>
      </c>
      <c r="V102" s="21"/>
      <c r="AT102" s="18"/>
    </row>
    <row r="103" spans="1:46" ht="16.5" hidden="1" thickTop="1" x14ac:dyDescent="0.25">
      <c r="A103" s="39" t="s">
        <v>38</v>
      </c>
      <c r="B103" s="39"/>
      <c r="C103" s="56">
        <v>0</v>
      </c>
      <c r="D103" s="75">
        <f>$D$70</f>
        <v>-1.78</v>
      </c>
      <c r="E103" s="39"/>
      <c r="F103" s="21">
        <v>0</v>
      </c>
      <c r="G103" s="75">
        <f>-G101</f>
        <v>-1.78</v>
      </c>
      <c r="H103" s="39"/>
      <c r="I103" s="21">
        <f>ROUND(G103*$C103,0)</f>
        <v>0</v>
      </c>
      <c r="J103" s="22"/>
      <c r="K103" s="75" t="e">
        <f t="shared" si="7"/>
        <v>#REF!</v>
      </c>
      <c r="L103" s="39"/>
      <c r="M103" s="21" t="e">
        <f>#REF!</f>
        <v>#REF!</v>
      </c>
      <c r="N103" s="21"/>
      <c r="O103" s="69" t="str">
        <f>O88</f>
        <v xml:space="preserve"> </v>
      </c>
      <c r="P103" s="39"/>
      <c r="Q103" s="21" t="e">
        <f>#REF!</f>
        <v>#REF!</v>
      </c>
      <c r="R103" s="21"/>
      <c r="S103" s="75">
        <f>-S101</f>
        <v>0</v>
      </c>
      <c r="T103" s="39"/>
      <c r="U103" s="21" t="e">
        <f>#REF!</f>
        <v>#REF!</v>
      </c>
      <c r="V103" s="21"/>
      <c r="AT103" s="18"/>
    </row>
    <row r="104" spans="1:46" ht="16.5" hidden="1" thickTop="1" x14ac:dyDescent="0.25">
      <c r="A104" s="39" t="s">
        <v>43</v>
      </c>
      <c r="B104" s="89"/>
      <c r="C104" s="56">
        <f>SUM(C99:C100)</f>
        <v>12393640</v>
      </c>
      <c r="D104" s="90"/>
      <c r="E104" s="21"/>
      <c r="F104" s="21">
        <f>SUM(F98:F103)</f>
        <v>1244069</v>
      </c>
      <c r="G104" s="21"/>
      <c r="H104" s="21"/>
      <c r="I104" s="21">
        <f>SUM(I98:I103)</f>
        <v>1374450</v>
      </c>
      <c r="J104" s="22"/>
      <c r="K104" s="21"/>
      <c r="L104" s="21"/>
      <c r="M104" s="21" t="e">
        <f>SUM(M98:M103)</f>
        <v>#REF!</v>
      </c>
      <c r="N104" s="21"/>
      <c r="O104" s="21"/>
      <c r="P104" s="21"/>
      <c r="Q104" s="21" t="e">
        <f>SUM(Q98:Q103)</f>
        <v>#REF!</v>
      </c>
      <c r="R104" s="21"/>
      <c r="S104" s="21"/>
      <c r="T104" s="21"/>
      <c r="U104" s="21" t="e">
        <f>SUM(U98:U103)</f>
        <v>#REF!</v>
      </c>
      <c r="V104" s="21"/>
      <c r="Y104" s="21"/>
      <c r="AT104" s="18"/>
    </row>
    <row r="105" spans="1:46" ht="16.5" hidden="1" thickTop="1" x14ac:dyDescent="0.25">
      <c r="A105" s="39" t="s">
        <v>25</v>
      </c>
      <c r="B105" s="57"/>
      <c r="C105" s="98">
        <v>-159066.50768614683</v>
      </c>
      <c r="F105" s="30">
        <v>4772.6604979275762</v>
      </c>
      <c r="I105" s="30">
        <f>F105</f>
        <v>4772.6604979275762</v>
      </c>
      <c r="J105" s="22"/>
      <c r="M105" s="30" t="e">
        <f>I105/$I$76*$M$76</f>
        <v>#REF!</v>
      </c>
      <c r="N105" s="21"/>
      <c r="Q105" s="30" t="e">
        <f>I105/$I$76*$Q$76</f>
        <v>#REF!</v>
      </c>
      <c r="R105" s="21"/>
      <c r="U105" s="30" t="e">
        <f>I105/$I$76*$U$76</f>
        <v>#REF!</v>
      </c>
      <c r="V105" s="21"/>
      <c r="W105" s="53"/>
      <c r="X105" s="53"/>
      <c r="Y105" s="51"/>
      <c r="AT105" s="18"/>
    </row>
    <row r="106" spans="1:46" ht="17.25" hidden="1" thickTop="1" thickBot="1" x14ac:dyDescent="0.3">
      <c r="A106" s="39" t="s">
        <v>44</v>
      </c>
      <c r="B106" s="39"/>
      <c r="C106" s="92">
        <f>C104+C105</f>
        <v>12234573.492313853</v>
      </c>
      <c r="D106" s="33"/>
      <c r="E106" s="33"/>
      <c r="F106" s="33">
        <f>SUM(F104:F105)</f>
        <v>1248841.6604979276</v>
      </c>
      <c r="G106" s="33"/>
      <c r="H106" s="33"/>
      <c r="I106" s="33">
        <f>I104+I105</f>
        <v>1379222.6604979276</v>
      </c>
      <c r="J106" s="22"/>
      <c r="K106" s="33"/>
      <c r="L106" s="33"/>
      <c r="M106" s="33" t="e">
        <f>M104+M105</f>
        <v>#REF!</v>
      </c>
      <c r="N106" s="33"/>
      <c r="O106" s="33"/>
      <c r="P106" s="33"/>
      <c r="Q106" s="33" t="e">
        <f>Q104+Q105</f>
        <v>#REF!</v>
      </c>
      <c r="R106" s="33"/>
      <c r="S106" s="33"/>
      <c r="T106" s="33"/>
      <c r="U106" s="33" t="e">
        <f>U104+$U$91</f>
        <v>#REF!</v>
      </c>
      <c r="V106" s="21"/>
      <c r="W106" s="54"/>
      <c r="X106" s="54"/>
      <c r="Y106" s="55"/>
      <c r="AT106" s="18"/>
    </row>
    <row r="107" spans="1:46" ht="16.5" hidden="1" thickTop="1" x14ac:dyDescent="0.25">
      <c r="A107" s="39"/>
      <c r="B107" s="94"/>
      <c r="C107" s="56" t="s">
        <v>20</v>
      </c>
      <c r="D107" s="39" t="s">
        <v>20</v>
      </c>
      <c r="E107" s="39"/>
      <c r="F107" s="18" t="s">
        <v>20</v>
      </c>
      <c r="G107" s="39" t="s">
        <v>20</v>
      </c>
      <c r="H107" s="39"/>
      <c r="I107" s="21" t="s">
        <v>20</v>
      </c>
      <c r="J107" s="22"/>
      <c r="K107" s="39" t="s">
        <v>20</v>
      </c>
      <c r="L107" s="39"/>
      <c r="M107" s="21" t="s">
        <v>20</v>
      </c>
      <c r="N107" s="21"/>
      <c r="O107" s="39" t="s">
        <v>20</v>
      </c>
      <c r="P107" s="39"/>
      <c r="Q107" s="21" t="s">
        <v>20</v>
      </c>
      <c r="R107" s="21"/>
      <c r="S107" s="39" t="s">
        <v>20</v>
      </c>
      <c r="T107" s="39"/>
      <c r="U107" s="21" t="s">
        <v>20</v>
      </c>
      <c r="V107" s="21"/>
      <c r="AT107" s="18"/>
    </row>
    <row r="108" spans="1:46" ht="16.5" hidden="1" thickTop="1" x14ac:dyDescent="0.25">
      <c r="A108" s="17" t="s">
        <v>48</v>
      </c>
      <c r="B108" s="39"/>
      <c r="C108" s="39" t="s">
        <v>20</v>
      </c>
      <c r="D108" s="56"/>
      <c r="E108" s="39"/>
      <c r="F108" s="39"/>
      <c r="G108" s="56"/>
      <c r="H108" s="39"/>
      <c r="I108" s="39"/>
      <c r="J108" s="22"/>
      <c r="K108" s="56"/>
      <c r="L108" s="39"/>
      <c r="M108" s="39"/>
      <c r="N108" s="39"/>
      <c r="O108" s="56"/>
      <c r="P108" s="39"/>
      <c r="Q108" s="39"/>
      <c r="R108" s="39"/>
      <c r="S108" s="56"/>
      <c r="T108" s="39"/>
      <c r="U108" s="39"/>
      <c r="V108" s="39"/>
      <c r="AT108" s="18"/>
    </row>
    <row r="109" spans="1:46" ht="16.5" hidden="1" thickTop="1" x14ac:dyDescent="0.25">
      <c r="A109" s="39" t="s">
        <v>46</v>
      </c>
      <c r="B109" s="39"/>
      <c r="C109" s="39"/>
      <c r="D109" s="56"/>
      <c r="E109" s="39"/>
      <c r="F109" s="39"/>
      <c r="G109" s="56"/>
      <c r="H109" s="39"/>
      <c r="I109" s="39"/>
      <c r="J109" s="22"/>
      <c r="K109" s="56"/>
      <c r="L109" s="39"/>
      <c r="M109" s="39"/>
      <c r="N109" s="39"/>
      <c r="O109" s="56"/>
      <c r="P109" s="39"/>
      <c r="Q109" s="39"/>
      <c r="R109" s="39"/>
      <c r="S109" s="56"/>
      <c r="T109" s="39"/>
      <c r="U109" s="39"/>
      <c r="V109" s="39"/>
      <c r="AT109" s="18"/>
    </row>
    <row r="110" spans="1:46" ht="16.5" hidden="1" thickTop="1" x14ac:dyDescent="0.25">
      <c r="A110" s="65"/>
      <c r="B110" s="39"/>
      <c r="C110" s="39"/>
      <c r="D110" s="56"/>
      <c r="E110" s="39"/>
      <c r="F110" s="39"/>
      <c r="G110" s="56"/>
      <c r="H110" s="39"/>
      <c r="I110" s="39"/>
      <c r="J110" s="22"/>
      <c r="K110" s="56"/>
      <c r="L110" s="39"/>
      <c r="M110" s="39"/>
      <c r="N110" s="39"/>
      <c r="O110" s="56"/>
      <c r="P110" s="39"/>
      <c r="Q110" s="39"/>
      <c r="R110" s="39"/>
      <c r="S110" s="56"/>
      <c r="T110" s="39"/>
      <c r="U110" s="39"/>
      <c r="V110" s="39"/>
      <c r="AT110" s="18"/>
    </row>
    <row r="111" spans="1:46" ht="16.5" hidden="1" thickTop="1" x14ac:dyDescent="0.25">
      <c r="A111" s="39" t="s">
        <v>32</v>
      </c>
      <c r="B111" s="39"/>
      <c r="C111" s="56">
        <v>60732.110967742003</v>
      </c>
      <c r="D111" s="69">
        <f>$D$65</f>
        <v>7.75</v>
      </c>
      <c r="E111" s="39"/>
      <c r="F111" s="21">
        <f>ROUND(D111*C111,0)</f>
        <v>470674</v>
      </c>
      <c r="G111" s="69">
        <f t="shared" ref="G111:G115" si="8">D111</f>
        <v>7.75</v>
      </c>
      <c r="H111" s="39"/>
      <c r="I111" s="21">
        <f>ROUND(G111*$C111,0)</f>
        <v>470674</v>
      </c>
      <c r="J111" s="22"/>
      <c r="K111" s="69">
        <f>G111</f>
        <v>7.75</v>
      </c>
      <c r="L111" s="39"/>
      <c r="M111" s="21" t="e">
        <f>#REF!</f>
        <v>#REF!</v>
      </c>
      <c r="N111" s="21"/>
      <c r="O111" s="69" t="str">
        <f>$O$65</f>
        <v xml:space="preserve"> </v>
      </c>
      <c r="P111" s="39"/>
      <c r="Q111" s="21" t="e">
        <f>#REF!</f>
        <v>#REF!</v>
      </c>
      <c r="R111" s="21"/>
      <c r="S111" s="69" t="str">
        <f>$S$65</f>
        <v xml:space="preserve"> </v>
      </c>
      <c r="T111" s="39"/>
      <c r="U111" s="21" t="e">
        <f>#REF!</f>
        <v>#REF!</v>
      </c>
      <c r="V111" s="21"/>
      <c r="AT111" s="18"/>
    </row>
    <row r="112" spans="1:46" ht="16.5" hidden="1" thickTop="1" x14ac:dyDescent="0.25">
      <c r="A112" s="39" t="s">
        <v>33</v>
      </c>
      <c r="B112" s="39"/>
      <c r="C112" s="56">
        <v>32494683.088578962</v>
      </c>
      <c r="D112" s="62">
        <f>$D$66</f>
        <v>7.2240000000000002</v>
      </c>
      <c r="E112" s="39" t="s">
        <v>34</v>
      </c>
      <c r="F112" s="21">
        <f>ROUND(C112*D112/100,0)</f>
        <v>2347416</v>
      </c>
      <c r="G112" s="62">
        <f>ROUND(D112+$I$1134*100,3)</f>
        <v>8.2759999999999998</v>
      </c>
      <c r="H112" s="39" t="s">
        <v>34</v>
      </c>
      <c r="I112" s="21">
        <f>ROUND(G112*$C112/100,0)</f>
        <v>2689260</v>
      </c>
      <c r="J112" s="22"/>
      <c r="K112" s="62" t="e">
        <f>K66</f>
        <v>#REF!</v>
      </c>
      <c r="L112" s="39" t="s">
        <v>34</v>
      </c>
      <c r="M112" s="21" t="e">
        <f>#REF!</f>
        <v>#REF!</v>
      </c>
      <c r="N112" s="21"/>
      <c r="O112" s="62" t="e">
        <f>O66</f>
        <v>#REF!</v>
      </c>
      <c r="P112" s="39" t="s">
        <v>34</v>
      </c>
      <c r="Q112" s="21" t="e">
        <f>#REF!</f>
        <v>#REF!</v>
      </c>
      <c r="R112" s="21"/>
      <c r="S112" s="62" t="e">
        <f>S66</f>
        <v>#REF!</v>
      </c>
      <c r="T112" s="39" t="s">
        <v>34</v>
      </c>
      <c r="U112" s="21" t="e">
        <f>#REF!</f>
        <v>#REF!</v>
      </c>
      <c r="V112" s="21"/>
      <c r="AT112" s="18"/>
    </row>
    <row r="113" spans="1:46" ht="16.5" hidden="1" thickTop="1" x14ac:dyDescent="0.25">
      <c r="A113" s="39" t="s">
        <v>35</v>
      </c>
      <c r="B113" s="39"/>
      <c r="C113" s="56">
        <v>43594753.416123003</v>
      </c>
      <c r="D113" s="62">
        <f>$D$67</f>
        <v>10.146000000000001</v>
      </c>
      <c r="E113" s="39" t="s">
        <v>34</v>
      </c>
      <c r="F113" s="21">
        <f>ROUND(C113*D113/100,0)</f>
        <v>4423124</v>
      </c>
      <c r="G113" s="62">
        <f>ROUND(D113+$I$1134*100,3)</f>
        <v>11.198</v>
      </c>
      <c r="H113" s="39" t="s">
        <v>34</v>
      </c>
      <c r="I113" s="21">
        <f>ROUND(G113*$C113/100,0)</f>
        <v>4881740</v>
      </c>
      <c r="J113" s="22"/>
      <c r="K113" s="62" t="e">
        <f>K67</f>
        <v>#REF!</v>
      </c>
      <c r="L113" s="39" t="s">
        <v>34</v>
      </c>
      <c r="M113" s="21" t="e">
        <f>#REF!</f>
        <v>#REF!</v>
      </c>
      <c r="N113" s="21"/>
      <c r="O113" s="62" t="e">
        <f>O67</f>
        <v>#REF!</v>
      </c>
      <c r="P113" s="39" t="s">
        <v>34</v>
      </c>
      <c r="Q113" s="21" t="e">
        <f>#REF!</f>
        <v>#REF!</v>
      </c>
      <c r="R113" s="21"/>
      <c r="S113" s="62" t="e">
        <f>S67</f>
        <v>#REF!</v>
      </c>
      <c r="T113" s="39" t="s">
        <v>34</v>
      </c>
      <c r="U113" s="21" t="e">
        <f>#REF!</f>
        <v>#REF!</v>
      </c>
      <c r="V113" s="21"/>
      <c r="AT113" s="18"/>
    </row>
    <row r="114" spans="1:46" ht="16.5" hidden="1" thickTop="1" x14ac:dyDescent="0.25">
      <c r="A114" s="39" t="s">
        <v>36</v>
      </c>
      <c r="B114" s="39"/>
      <c r="C114" s="56">
        <v>0</v>
      </c>
      <c r="D114" s="69">
        <f>$D$68</f>
        <v>1.78</v>
      </c>
      <c r="E114" s="39"/>
      <c r="F114" s="21">
        <v>0</v>
      </c>
      <c r="G114" s="69">
        <f t="shared" si="8"/>
        <v>1.78</v>
      </c>
      <c r="H114" s="39"/>
      <c r="I114" s="21">
        <f>ROUND(G114*$C114,0)</f>
        <v>0</v>
      </c>
      <c r="J114" s="22"/>
      <c r="K114" s="69">
        <v>0</v>
      </c>
      <c r="L114" s="39"/>
      <c r="M114" s="21" t="e">
        <f>#REF!</f>
        <v>#REF!</v>
      </c>
      <c r="N114" s="21"/>
      <c r="O114" s="69">
        <v>0</v>
      </c>
      <c r="P114" s="39"/>
      <c r="Q114" s="21" t="e">
        <f>#REF!</f>
        <v>#REF!</v>
      </c>
      <c r="R114" s="21"/>
      <c r="S114" s="69" t="e">
        <f>S68</f>
        <v>#REF!</v>
      </c>
      <c r="T114" s="39"/>
      <c r="U114" s="21" t="e">
        <f>#REF!</f>
        <v>#REF!</v>
      </c>
      <c r="V114" s="21"/>
      <c r="AT114" s="18"/>
    </row>
    <row r="115" spans="1:46" ht="16.5" hidden="1" thickTop="1" x14ac:dyDescent="0.25">
      <c r="A115" s="39" t="s">
        <v>37</v>
      </c>
      <c r="B115" s="39"/>
      <c r="C115" s="56">
        <v>0</v>
      </c>
      <c r="D115" s="69">
        <f>$D$69</f>
        <v>3.5</v>
      </c>
      <c r="E115" s="39"/>
      <c r="F115" s="21">
        <v>0</v>
      </c>
      <c r="G115" s="69">
        <f t="shared" si="8"/>
        <v>3.5</v>
      </c>
      <c r="H115" s="39"/>
      <c r="I115" s="21">
        <f>ROUND(G115*$C115,0)</f>
        <v>0</v>
      </c>
      <c r="J115" s="22"/>
      <c r="K115" s="69">
        <v>0</v>
      </c>
      <c r="L115" s="39"/>
      <c r="M115" s="21" t="e">
        <f>#REF!</f>
        <v>#REF!</v>
      </c>
      <c r="N115" s="21"/>
      <c r="O115" s="69">
        <v>0</v>
      </c>
      <c r="P115" s="39"/>
      <c r="Q115" s="21" t="e">
        <f>#REF!</f>
        <v>#REF!</v>
      </c>
      <c r="R115" s="21"/>
      <c r="S115" s="69" t="e">
        <f>S69</f>
        <v>#REF!</v>
      </c>
      <c r="T115" s="39"/>
      <c r="U115" s="21" t="e">
        <f>#REF!</f>
        <v>#REF!</v>
      </c>
      <c r="V115" s="21"/>
      <c r="AT115" s="18"/>
    </row>
    <row r="116" spans="1:46" ht="16.5" hidden="1" thickTop="1" x14ac:dyDescent="0.25">
      <c r="A116" s="39" t="s">
        <v>38</v>
      </c>
      <c r="B116" s="39"/>
      <c r="C116" s="56">
        <v>0</v>
      </c>
      <c r="D116" s="75">
        <f>$D$70</f>
        <v>-1.78</v>
      </c>
      <c r="E116" s="39"/>
      <c r="F116" s="21">
        <v>0</v>
      </c>
      <c r="G116" s="75">
        <f>-G114</f>
        <v>-1.78</v>
      </c>
      <c r="H116" s="39"/>
      <c r="I116" s="21">
        <f>ROUND(G116*$C116,0)</f>
        <v>0</v>
      </c>
      <c r="J116" s="22"/>
      <c r="K116" s="75">
        <f>-K114</f>
        <v>0</v>
      </c>
      <c r="L116" s="39"/>
      <c r="M116" s="21" t="e">
        <f>#REF!</f>
        <v>#REF!</v>
      </c>
      <c r="N116" s="21"/>
      <c r="O116" s="75">
        <f>-O114</f>
        <v>0</v>
      </c>
      <c r="P116" s="39"/>
      <c r="Q116" s="21" t="e">
        <f>#REF!</f>
        <v>#REF!</v>
      </c>
      <c r="R116" s="21"/>
      <c r="S116" s="75" t="e">
        <f>-S114</f>
        <v>#REF!</v>
      </c>
      <c r="T116" s="39"/>
      <c r="U116" s="21" t="e">
        <f>#REF!</f>
        <v>#REF!</v>
      </c>
      <c r="V116" s="21"/>
      <c r="AT116" s="18"/>
    </row>
    <row r="117" spans="1:46" ht="16.5" hidden="1" thickTop="1" x14ac:dyDescent="0.25">
      <c r="A117" s="39" t="s">
        <v>43</v>
      </c>
      <c r="B117" s="39"/>
      <c r="C117" s="56">
        <f>SUM(C112:C113)</f>
        <v>76089436.504701972</v>
      </c>
      <c r="D117" s="90"/>
      <c r="E117" s="21"/>
      <c r="F117" s="21">
        <f>SUM(F111:F116)</f>
        <v>7241214</v>
      </c>
      <c r="G117" s="21"/>
      <c r="H117" s="21"/>
      <c r="I117" s="21">
        <f>SUM(I111:I116)</f>
        <v>8041674</v>
      </c>
      <c r="J117" s="22"/>
      <c r="K117" s="21"/>
      <c r="L117" s="21"/>
      <c r="M117" s="21" t="e">
        <f>SUM(M111:M116)</f>
        <v>#REF!</v>
      </c>
      <c r="N117" s="21"/>
      <c r="O117" s="21"/>
      <c r="P117" s="21"/>
      <c r="Q117" s="21" t="e">
        <f>SUM(Q111:Q116)</f>
        <v>#REF!</v>
      </c>
      <c r="R117" s="21"/>
      <c r="S117" s="21"/>
      <c r="T117" s="21"/>
      <c r="U117" s="21" t="e">
        <f>SUM(U111:U116)</f>
        <v>#REF!</v>
      </c>
      <c r="V117" s="21"/>
      <c r="AT117" s="18"/>
    </row>
    <row r="118" spans="1:46" ht="16.5" hidden="1" thickTop="1" x14ac:dyDescent="0.25">
      <c r="A118" s="39" t="s">
        <v>25</v>
      </c>
      <c r="B118" s="39"/>
      <c r="C118" s="98">
        <v>-1022509.0872067123</v>
      </c>
      <c r="F118" s="30">
        <v>28654.901740030542</v>
      </c>
      <c r="I118" s="30">
        <f>F118</f>
        <v>28654.901740030542</v>
      </c>
      <c r="J118" s="22"/>
      <c r="M118" s="30" t="e">
        <f>I118/$I$76*$M$76</f>
        <v>#REF!</v>
      </c>
      <c r="N118" s="21"/>
      <c r="Q118" s="30" t="e">
        <f>I118/$I$76*$Q$76</f>
        <v>#REF!</v>
      </c>
      <c r="R118" s="21"/>
      <c r="U118" s="30" t="e">
        <f>I118/$I$76*$U$76</f>
        <v>#REF!</v>
      </c>
      <c r="V118" s="21"/>
      <c r="W118" s="53"/>
      <c r="X118" s="53"/>
      <c r="Y118" s="51"/>
      <c r="AT118" s="18"/>
    </row>
    <row r="119" spans="1:46" ht="17.25" hidden="1" thickTop="1" thickBot="1" x14ac:dyDescent="0.3">
      <c r="A119" s="39" t="s">
        <v>44</v>
      </c>
      <c r="B119" s="39"/>
      <c r="C119" s="92">
        <f>C117+C118</f>
        <v>75066927.417495266</v>
      </c>
      <c r="D119" s="33"/>
      <c r="E119" s="33"/>
      <c r="F119" s="33">
        <f>SUM(F117:F118)</f>
        <v>7269868.9017400304</v>
      </c>
      <c r="G119" s="33"/>
      <c r="H119" s="33"/>
      <c r="I119" s="33">
        <f>I117+I118</f>
        <v>8070328.9017400304</v>
      </c>
      <c r="J119" s="22"/>
      <c r="K119" s="33"/>
      <c r="L119" s="33"/>
      <c r="M119" s="33" t="e">
        <f>M117+M118</f>
        <v>#REF!</v>
      </c>
      <c r="N119" s="33"/>
      <c r="O119" s="33"/>
      <c r="P119" s="33"/>
      <c r="Q119" s="33" t="e">
        <f>Q117+Q118</f>
        <v>#REF!</v>
      </c>
      <c r="R119" s="33"/>
      <c r="S119" s="33"/>
      <c r="T119" s="33"/>
      <c r="U119" s="33" t="e">
        <f>U117+U118</f>
        <v>#REF!</v>
      </c>
      <c r="V119" s="21"/>
      <c r="W119" s="54"/>
      <c r="X119" s="54"/>
      <c r="Y119" s="55"/>
      <c r="AT119" s="18"/>
    </row>
    <row r="120" spans="1:46" ht="16.5" thickTop="1" x14ac:dyDescent="0.25">
      <c r="A120" s="39"/>
      <c r="B120" s="39"/>
      <c r="C120" s="19"/>
      <c r="D120" s="21"/>
      <c r="E120" s="21"/>
      <c r="F120" s="21"/>
      <c r="G120" s="21"/>
      <c r="H120" s="21"/>
      <c r="I120" s="21"/>
      <c r="J120" s="22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54"/>
      <c r="X120" s="54"/>
      <c r="Y120" s="55"/>
      <c r="AT120" s="18"/>
    </row>
    <row r="121" spans="1:46" x14ac:dyDescent="0.25">
      <c r="A121" s="39"/>
      <c r="B121" s="39"/>
      <c r="C121" s="19"/>
      <c r="D121" s="21"/>
      <c r="E121" s="21"/>
      <c r="F121" s="21"/>
      <c r="G121" s="21"/>
      <c r="H121" s="21"/>
      <c r="I121" s="21"/>
      <c r="J121" s="22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54"/>
      <c r="X121" s="54"/>
      <c r="Y121" s="55"/>
      <c r="AT121" s="18"/>
    </row>
    <row r="122" spans="1:46" x14ac:dyDescent="0.25">
      <c r="A122" s="17" t="s">
        <v>49</v>
      </c>
      <c r="B122" s="39"/>
      <c r="C122" s="39"/>
      <c r="D122" s="56"/>
      <c r="E122" s="39"/>
      <c r="F122" s="57"/>
      <c r="G122" s="56"/>
      <c r="H122" s="39"/>
      <c r="I122" s="39"/>
      <c r="J122" s="22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54"/>
      <c r="X122" s="54"/>
      <c r="Y122" s="55"/>
      <c r="AT122" s="18"/>
    </row>
    <row r="123" spans="1:46" x14ac:dyDescent="0.25">
      <c r="A123" s="39" t="s">
        <v>50</v>
      </c>
      <c r="B123" s="39"/>
      <c r="C123" s="39"/>
      <c r="D123" s="56"/>
      <c r="E123" s="39"/>
      <c r="F123" s="39"/>
      <c r="G123" s="62" t="s">
        <v>20</v>
      </c>
      <c r="H123" s="39"/>
      <c r="I123" s="39"/>
      <c r="J123" s="22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54"/>
      <c r="X123" s="54"/>
      <c r="Y123" s="55"/>
      <c r="AT123" s="18"/>
    </row>
    <row r="124" spans="1:46" x14ac:dyDescent="0.25">
      <c r="A124" s="65"/>
      <c r="B124" s="39"/>
      <c r="C124" s="39"/>
      <c r="D124" s="56"/>
      <c r="E124" s="39"/>
      <c r="F124" s="39"/>
      <c r="G124" s="56"/>
      <c r="H124" s="39"/>
      <c r="I124" s="39"/>
      <c r="J124" s="22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54"/>
      <c r="X124" s="54"/>
      <c r="Y124" s="55"/>
      <c r="AT124" s="18"/>
    </row>
    <row r="125" spans="1:46" x14ac:dyDescent="0.25">
      <c r="A125" s="39" t="s">
        <v>32</v>
      </c>
      <c r="B125" s="39"/>
      <c r="C125" s="56">
        <v>0</v>
      </c>
      <c r="D125" s="69">
        <v>7.75</v>
      </c>
      <c r="E125" s="39"/>
      <c r="F125" s="21">
        <f>C125*D125</f>
        <v>0</v>
      </c>
      <c r="G125" s="69">
        <f t="shared" ref="G125" si="9">D125</f>
        <v>7.75</v>
      </c>
      <c r="H125" s="39"/>
      <c r="I125" s="21">
        <f>C125*G125</f>
        <v>0</v>
      </c>
      <c r="J125" s="22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54"/>
      <c r="X125" s="54"/>
      <c r="Y125" s="55"/>
      <c r="AT125" s="18"/>
    </row>
    <row r="126" spans="1:46" x14ac:dyDescent="0.25">
      <c r="A126" s="39" t="s">
        <v>51</v>
      </c>
      <c r="B126" s="39"/>
      <c r="C126" s="56">
        <v>0</v>
      </c>
      <c r="D126" s="69">
        <v>2</v>
      </c>
      <c r="E126" s="39"/>
      <c r="F126" s="21">
        <f>C126*D126</f>
        <v>0</v>
      </c>
      <c r="G126" s="69">
        <v>2</v>
      </c>
      <c r="H126" s="39"/>
      <c r="I126" s="21">
        <f>C126*G126</f>
        <v>0</v>
      </c>
      <c r="J126" s="22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54"/>
      <c r="X126" s="54"/>
      <c r="Y126" s="55"/>
      <c r="AT126" s="18"/>
    </row>
    <row r="127" spans="1:46" x14ac:dyDescent="0.25">
      <c r="A127" s="39" t="s">
        <v>52</v>
      </c>
      <c r="B127" s="39"/>
      <c r="C127" s="56">
        <v>0</v>
      </c>
      <c r="D127" s="62">
        <v>11.928000000000001</v>
      </c>
      <c r="E127" s="39" t="s">
        <v>34</v>
      </c>
      <c r="F127" s="21">
        <f>C127*D127/100</f>
        <v>0</v>
      </c>
      <c r="G127" s="62">
        <f>D127+$I$1134*100</f>
        <v>12.979914270876717</v>
      </c>
      <c r="H127" s="39" t="s">
        <v>34</v>
      </c>
      <c r="I127" s="21">
        <f>C127*G127/100</f>
        <v>0</v>
      </c>
      <c r="J127" s="22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54"/>
      <c r="X127" s="54"/>
      <c r="Y127" s="55"/>
      <c r="AT127" s="18"/>
    </row>
    <row r="128" spans="1:46" x14ac:dyDescent="0.25">
      <c r="A128" s="39" t="s">
        <v>53</v>
      </c>
      <c r="B128" s="39"/>
      <c r="C128" s="56">
        <v>0</v>
      </c>
      <c r="D128" s="62">
        <v>6.6230000000000002</v>
      </c>
      <c r="E128" s="39" t="s">
        <v>34</v>
      </c>
      <c r="F128" s="21">
        <f>C128*D128/100</f>
        <v>0</v>
      </c>
      <c r="G128" s="62">
        <f>D128+$I$1134*100</f>
        <v>7.6749142708767168</v>
      </c>
      <c r="H128" s="39" t="s">
        <v>34</v>
      </c>
      <c r="I128" s="21">
        <f>C128*G128/100</f>
        <v>0</v>
      </c>
      <c r="J128" s="22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54"/>
      <c r="X128" s="54"/>
      <c r="Y128" s="55"/>
      <c r="AT128" s="18"/>
    </row>
    <row r="129" spans="1:46" x14ac:dyDescent="0.25">
      <c r="A129" s="39" t="s">
        <v>43</v>
      </c>
      <c r="B129" s="89"/>
      <c r="C129" s="56">
        <v>0</v>
      </c>
      <c r="D129" s="90"/>
      <c r="E129" s="21"/>
      <c r="F129" s="21">
        <f>SUM(F125:F128)</f>
        <v>0</v>
      </c>
      <c r="G129" s="21"/>
      <c r="H129" s="21"/>
      <c r="I129" s="21">
        <f>SUM(I125:I128)</f>
        <v>0</v>
      </c>
      <c r="J129" s="22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54"/>
      <c r="X129" s="54"/>
      <c r="Y129" s="55"/>
      <c r="AT129" s="18"/>
    </row>
    <row r="130" spans="1:46" x14ac:dyDescent="0.25">
      <c r="A130" s="39" t="s">
        <v>25</v>
      </c>
      <c r="B130" s="57"/>
      <c r="C130" s="91">
        <v>0</v>
      </c>
      <c r="F130" s="30">
        <v>0</v>
      </c>
      <c r="I130" s="30">
        <v>0</v>
      </c>
      <c r="J130" s="22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54"/>
      <c r="X130" s="54"/>
      <c r="Y130" s="55"/>
      <c r="AT130" s="18"/>
    </row>
    <row r="131" spans="1:46" ht="16.5" thickBot="1" x14ac:dyDescent="0.3">
      <c r="A131" s="39" t="s">
        <v>44</v>
      </c>
      <c r="B131" s="39"/>
      <c r="C131" s="92">
        <v>0</v>
      </c>
      <c r="D131" s="33"/>
      <c r="E131" s="33"/>
      <c r="F131" s="33">
        <f>F129+F130</f>
        <v>0</v>
      </c>
      <c r="G131" s="33"/>
      <c r="H131" s="33"/>
      <c r="I131" s="33">
        <f>I129+I130</f>
        <v>0</v>
      </c>
      <c r="J131" s="22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54"/>
      <c r="X131" s="54"/>
      <c r="Y131" s="55"/>
      <c r="AT131" s="18"/>
    </row>
    <row r="132" spans="1:46" ht="16.5" hidden="1" thickTop="1" x14ac:dyDescent="0.25">
      <c r="A132" s="39"/>
      <c r="B132" s="39"/>
      <c r="C132" s="19"/>
      <c r="D132" s="21"/>
      <c r="E132" s="21"/>
      <c r="F132" s="21"/>
      <c r="G132" s="21"/>
      <c r="H132" s="21"/>
      <c r="I132" s="21"/>
      <c r="J132" s="22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54"/>
      <c r="X132" s="54"/>
      <c r="Y132" s="55"/>
      <c r="AT132" s="18"/>
    </row>
    <row r="133" spans="1:46" ht="16.5" hidden="1" thickTop="1" x14ac:dyDescent="0.25">
      <c r="A133" s="39"/>
      <c r="B133" s="39"/>
      <c r="C133" s="19"/>
      <c r="D133" s="21"/>
      <c r="E133" s="21"/>
      <c r="F133" s="21"/>
      <c r="G133" s="21"/>
      <c r="H133" s="21"/>
      <c r="I133" s="21"/>
      <c r="J133" s="22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54"/>
      <c r="X133" s="54"/>
      <c r="Y133" s="55"/>
      <c r="AT133" s="18"/>
    </row>
    <row r="134" spans="1:46" ht="16.5" hidden="1" thickTop="1" x14ac:dyDescent="0.25">
      <c r="A134" s="39"/>
      <c r="B134" s="39"/>
      <c r="C134" s="19"/>
      <c r="D134" s="21"/>
      <c r="E134" s="21"/>
      <c r="F134" s="21"/>
      <c r="G134" s="21"/>
      <c r="H134" s="21"/>
      <c r="I134" s="21"/>
      <c r="J134" s="22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54"/>
      <c r="X134" s="54"/>
      <c r="Y134" s="55"/>
      <c r="AT134" s="18"/>
    </row>
    <row r="135" spans="1:46" ht="16.5" hidden="1" thickTop="1" x14ac:dyDescent="0.25">
      <c r="A135" s="39"/>
      <c r="B135" s="39"/>
      <c r="C135" s="19"/>
      <c r="D135" s="21"/>
      <c r="E135" s="21"/>
      <c r="F135" s="21"/>
      <c r="G135" s="21"/>
      <c r="H135" s="21"/>
      <c r="I135" s="21"/>
      <c r="J135" s="22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54"/>
      <c r="X135" s="54"/>
      <c r="Y135" s="55"/>
      <c r="AT135" s="18"/>
    </row>
    <row r="136" spans="1:46" ht="16.5" hidden="1" thickTop="1" x14ac:dyDescent="0.25">
      <c r="A136" s="39"/>
      <c r="B136" s="39"/>
      <c r="C136" s="19"/>
      <c r="D136" s="21"/>
      <c r="E136" s="21"/>
      <c r="F136" s="21"/>
      <c r="G136" s="21"/>
      <c r="H136" s="21"/>
      <c r="I136" s="21"/>
      <c r="J136" s="22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54"/>
      <c r="X136" s="54"/>
      <c r="Y136" s="55"/>
      <c r="AT136" s="18"/>
    </row>
    <row r="137" spans="1:46" ht="16.5" hidden="1" thickTop="1" x14ac:dyDescent="0.25">
      <c r="A137" s="39"/>
      <c r="B137" s="39"/>
      <c r="C137" s="19"/>
      <c r="D137" s="21"/>
      <c r="E137" s="21"/>
      <c r="F137" s="21"/>
      <c r="G137" s="21"/>
      <c r="H137" s="21"/>
      <c r="I137" s="21"/>
      <c r="J137" s="22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54"/>
      <c r="X137" s="54"/>
      <c r="Y137" s="55"/>
      <c r="AT137" s="18"/>
    </row>
    <row r="138" spans="1:46" ht="16.5" hidden="1" thickTop="1" x14ac:dyDescent="0.25">
      <c r="A138" s="39"/>
      <c r="B138" s="39"/>
      <c r="C138" s="19"/>
      <c r="D138" s="21"/>
      <c r="E138" s="21"/>
      <c r="F138" s="21"/>
      <c r="G138" s="21"/>
      <c r="H138" s="21"/>
      <c r="I138" s="21"/>
      <c r="J138" s="22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54"/>
      <c r="X138" s="54"/>
      <c r="Y138" s="55"/>
      <c r="AT138" s="18"/>
    </row>
    <row r="139" spans="1:46" ht="16.5" thickTop="1" x14ac:dyDescent="0.25">
      <c r="A139" s="39"/>
      <c r="B139" s="94"/>
      <c r="C139" s="56" t="s">
        <v>20</v>
      </c>
      <c r="D139" s="39" t="s">
        <v>20</v>
      </c>
      <c r="E139" s="39"/>
      <c r="G139" s="39" t="s">
        <v>20</v>
      </c>
      <c r="H139" s="39"/>
      <c r="I139" s="21" t="s">
        <v>20</v>
      </c>
      <c r="J139" s="22"/>
      <c r="K139" s="39" t="s">
        <v>20</v>
      </c>
      <c r="L139" s="39"/>
      <c r="M139" s="21" t="s">
        <v>20</v>
      </c>
      <c r="N139" s="21"/>
      <c r="O139" s="39" t="s">
        <v>20</v>
      </c>
      <c r="P139" s="39"/>
      <c r="Q139" s="21" t="s">
        <v>20</v>
      </c>
      <c r="R139" s="21"/>
      <c r="S139" s="39" t="s">
        <v>20</v>
      </c>
      <c r="T139" s="39"/>
      <c r="U139" s="21" t="s">
        <v>20</v>
      </c>
      <c r="V139" s="21"/>
      <c r="AT139" s="18"/>
    </row>
    <row r="140" spans="1:46" hidden="1" x14ac:dyDescent="0.25">
      <c r="A140" s="17" t="s">
        <v>54</v>
      </c>
      <c r="B140" s="39"/>
      <c r="C140" s="39" t="s">
        <v>20</v>
      </c>
      <c r="D140" s="56"/>
      <c r="E140" s="39"/>
      <c r="F140" s="39"/>
      <c r="G140" s="56"/>
      <c r="H140" s="39"/>
      <c r="I140" s="39"/>
      <c r="J140" s="22"/>
      <c r="K140" s="56"/>
      <c r="L140" s="39"/>
      <c r="M140" s="39"/>
      <c r="N140" s="39"/>
      <c r="O140" s="56"/>
      <c r="P140" s="39"/>
      <c r="Q140" s="39"/>
      <c r="R140" s="39"/>
      <c r="S140" s="56"/>
      <c r="T140" s="39"/>
      <c r="U140" s="39"/>
      <c r="V140" s="39"/>
      <c r="AT140" s="18"/>
    </row>
    <row r="141" spans="1:46" hidden="1" x14ac:dyDescent="0.25">
      <c r="A141" s="39" t="s">
        <v>46</v>
      </c>
      <c r="B141" s="39"/>
      <c r="C141" s="39"/>
      <c r="D141" s="56"/>
      <c r="E141" s="39"/>
      <c r="F141" s="39"/>
      <c r="G141" s="56"/>
      <c r="H141" s="39"/>
      <c r="I141" s="39"/>
      <c r="J141" s="22"/>
      <c r="K141" s="56"/>
      <c r="L141" s="39"/>
      <c r="M141" s="39"/>
      <c r="N141" s="39"/>
      <c r="O141" s="56"/>
      <c r="P141" s="39"/>
      <c r="Q141" s="39"/>
      <c r="R141" s="39"/>
      <c r="S141" s="56"/>
      <c r="T141" s="39"/>
      <c r="U141" s="39"/>
      <c r="V141" s="39"/>
      <c r="AT141" s="18"/>
    </row>
    <row r="142" spans="1:46" hidden="1" x14ac:dyDescent="0.25">
      <c r="A142" s="65"/>
      <c r="B142" s="39"/>
      <c r="C142" s="39"/>
      <c r="D142" s="56"/>
      <c r="E142" s="39"/>
      <c r="F142" s="39"/>
      <c r="G142" s="56"/>
      <c r="H142" s="39"/>
      <c r="I142" s="39"/>
      <c r="J142" s="22"/>
      <c r="K142" s="56"/>
      <c r="L142" s="39"/>
      <c r="M142" s="39"/>
      <c r="N142" s="39"/>
      <c r="O142" s="56"/>
      <c r="P142" s="39"/>
      <c r="Q142" s="39"/>
      <c r="R142" s="39"/>
      <c r="S142" s="56"/>
      <c r="T142" s="39"/>
      <c r="U142" s="39"/>
      <c r="V142" s="39"/>
      <c r="AT142" s="18"/>
    </row>
    <row r="143" spans="1:46" hidden="1" x14ac:dyDescent="0.25">
      <c r="A143" s="39" t="s">
        <v>32</v>
      </c>
      <c r="B143" s="39"/>
      <c r="C143" s="56">
        <v>948.63612903225805</v>
      </c>
      <c r="D143" s="69">
        <f>$D$65</f>
        <v>7.75</v>
      </c>
      <c r="E143" s="39"/>
      <c r="F143" s="21">
        <f>ROUND(D143*C143,0)</f>
        <v>7352</v>
      </c>
      <c r="G143" s="69">
        <f>$G$65</f>
        <v>7.75</v>
      </c>
      <c r="H143" s="39"/>
      <c r="I143" s="21">
        <f>ROUND(G143*$C143,0)</f>
        <v>7352</v>
      </c>
      <c r="J143" s="22"/>
      <c r="K143" s="69" t="e">
        <f>$K$65</f>
        <v>#REF!</v>
      </c>
      <c r="L143" s="39"/>
      <c r="M143" s="21" t="e">
        <f>K143*$C143</f>
        <v>#REF!</v>
      </c>
      <c r="N143" s="21"/>
      <c r="O143" s="69" t="str">
        <f>$O$65</f>
        <v xml:space="preserve"> </v>
      </c>
      <c r="P143" s="39"/>
      <c r="Q143" s="21">
        <f>ROUND(O143*$C143,0)</f>
        <v>0</v>
      </c>
      <c r="R143" s="21"/>
      <c r="S143" s="69" t="str">
        <f>$S$65</f>
        <v xml:space="preserve"> </v>
      </c>
      <c r="T143" s="39"/>
      <c r="U143" s="21">
        <f>ROUND(S143*$C143,0)</f>
        <v>0</v>
      </c>
      <c r="V143" s="21"/>
      <c r="AT143" s="18"/>
    </row>
    <row r="144" spans="1:46" hidden="1" x14ac:dyDescent="0.25">
      <c r="A144" s="39" t="s">
        <v>33</v>
      </c>
      <c r="B144" s="39"/>
      <c r="C144" s="56">
        <v>507458.17214397719</v>
      </c>
      <c r="D144" s="62">
        <f>$D$66</f>
        <v>7.2240000000000002</v>
      </c>
      <c r="E144" s="39" t="s">
        <v>34</v>
      </c>
      <c r="F144" s="21">
        <f>ROUND(C144*D144/100,0)</f>
        <v>36659</v>
      </c>
      <c r="G144" s="62">
        <f>$G$66</f>
        <v>8.2759999999999998</v>
      </c>
      <c r="H144" s="39" t="s">
        <v>34</v>
      </c>
      <c r="I144" s="21">
        <f>ROUND(G144*$C144/100,0)</f>
        <v>41997</v>
      </c>
      <c r="J144" s="22"/>
      <c r="K144" s="62" t="e">
        <f>K66</f>
        <v>#REF!</v>
      </c>
      <c r="L144" s="39" t="s">
        <v>34</v>
      </c>
      <c r="M144" s="21" t="e">
        <f>K144*$C144/100</f>
        <v>#REF!</v>
      </c>
      <c r="N144" s="21"/>
      <c r="O144" s="62" t="e">
        <f>O66</f>
        <v>#REF!</v>
      </c>
      <c r="P144" s="39" t="s">
        <v>34</v>
      </c>
      <c r="Q144" s="21" t="e">
        <f>ROUND(O144*$C144/100,0)</f>
        <v>#REF!</v>
      </c>
      <c r="R144" s="21"/>
      <c r="S144" s="62" t="e">
        <f>S66</f>
        <v>#REF!</v>
      </c>
      <c r="T144" s="39" t="s">
        <v>34</v>
      </c>
      <c r="U144" s="21" t="e">
        <f>ROUND(S144*$C144/100,0)</f>
        <v>#REF!</v>
      </c>
      <c r="V144" s="21"/>
      <c r="AT144" s="18"/>
    </row>
    <row r="145" spans="1:46" hidden="1" x14ac:dyDescent="0.25">
      <c r="A145" s="39" t="s">
        <v>35</v>
      </c>
      <c r="B145" s="39"/>
      <c r="C145" s="56">
        <v>1526171.3935806504</v>
      </c>
      <c r="D145" s="62">
        <f>$D$67</f>
        <v>10.146000000000001</v>
      </c>
      <c r="E145" s="39" t="s">
        <v>34</v>
      </c>
      <c r="F145" s="21">
        <f>ROUND(C145*D145/100,0)</f>
        <v>154845</v>
      </c>
      <c r="G145" s="62">
        <f>$G$67</f>
        <v>11.198</v>
      </c>
      <c r="H145" s="39" t="s">
        <v>34</v>
      </c>
      <c r="I145" s="21">
        <f>ROUND(G145*$C145/100,0)</f>
        <v>170901</v>
      </c>
      <c r="J145" s="22"/>
      <c r="K145" s="62" t="e">
        <f>K86</f>
        <v>#REF!</v>
      </c>
      <c r="L145" s="39" t="s">
        <v>34</v>
      </c>
      <c r="M145" s="21" t="e">
        <f>K145*$C145/100</f>
        <v>#REF!</v>
      </c>
      <c r="N145" s="21"/>
      <c r="O145" s="62" t="e">
        <f>O86</f>
        <v>#REF!</v>
      </c>
      <c r="P145" s="39" t="s">
        <v>34</v>
      </c>
      <c r="Q145" s="21" t="e">
        <f>ROUND(O145*$C145/100,0)</f>
        <v>#REF!</v>
      </c>
      <c r="R145" s="21"/>
      <c r="S145" s="62" t="e">
        <f>S86</f>
        <v>#REF!</v>
      </c>
      <c r="T145" s="39" t="s">
        <v>34</v>
      </c>
      <c r="U145" s="21" t="e">
        <f>ROUND(S145*$C145/100,0)</f>
        <v>#REF!</v>
      </c>
      <c r="V145" s="21"/>
      <c r="AT145" s="18"/>
    </row>
    <row r="146" spans="1:46" hidden="1" x14ac:dyDescent="0.25">
      <c r="A146" s="39" t="s">
        <v>36</v>
      </c>
      <c r="B146" s="39"/>
      <c r="C146" s="56">
        <v>4421</v>
      </c>
      <c r="D146" s="69">
        <f>$D$68</f>
        <v>1.78</v>
      </c>
      <c r="E146" s="39"/>
      <c r="F146" s="21">
        <f>ROUND(D146*C146,0)</f>
        <v>7869</v>
      </c>
      <c r="G146" s="69">
        <f>$G$68</f>
        <v>1.78</v>
      </c>
      <c r="H146" s="39"/>
      <c r="I146" s="21">
        <f>ROUND(G146*$C146,0)</f>
        <v>7869</v>
      </c>
      <c r="J146" s="22"/>
      <c r="K146" s="69">
        <v>0</v>
      </c>
      <c r="L146" s="39"/>
      <c r="M146" s="21">
        <f>ROUND(K146*$C146,0)</f>
        <v>0</v>
      </c>
      <c r="N146" s="21"/>
      <c r="O146" s="69">
        <v>0</v>
      </c>
      <c r="P146" s="39"/>
      <c r="Q146" s="21">
        <f>ROUND(O146*$C146,0)</f>
        <v>0</v>
      </c>
      <c r="R146" s="21"/>
      <c r="S146" s="69" t="e">
        <f>S68</f>
        <v>#REF!</v>
      </c>
      <c r="T146" s="39"/>
      <c r="U146" s="21" t="e">
        <f>ROUND(S146*$C146,0)</f>
        <v>#REF!</v>
      </c>
      <c r="V146" s="21"/>
      <c r="AT146" s="18"/>
    </row>
    <row r="147" spans="1:46" hidden="1" x14ac:dyDescent="0.25">
      <c r="A147" s="39" t="s">
        <v>37</v>
      </c>
      <c r="B147" s="39"/>
      <c r="C147" s="56">
        <v>594</v>
      </c>
      <c r="D147" s="69">
        <f>$D$69</f>
        <v>3.5</v>
      </c>
      <c r="E147" s="39"/>
      <c r="F147" s="21">
        <f>ROUND(D147*C147,0)</f>
        <v>2079</v>
      </c>
      <c r="G147" s="69">
        <f>$G$69</f>
        <v>3.5</v>
      </c>
      <c r="H147" s="39"/>
      <c r="I147" s="21">
        <f>ROUND(G147*$C147,0)</f>
        <v>2079</v>
      </c>
      <c r="J147" s="22"/>
      <c r="K147" s="69">
        <v>0</v>
      </c>
      <c r="L147" s="39"/>
      <c r="M147" s="21">
        <f>ROUND(K147*$C147,0)</f>
        <v>0</v>
      </c>
      <c r="N147" s="21"/>
      <c r="O147" s="69">
        <v>0</v>
      </c>
      <c r="P147" s="39"/>
      <c r="Q147" s="21">
        <f>ROUND(O147*$C147,0)</f>
        <v>0</v>
      </c>
      <c r="R147" s="21"/>
      <c r="S147" s="69" t="e">
        <f>S69</f>
        <v>#REF!</v>
      </c>
      <c r="T147" s="39"/>
      <c r="U147" s="21" t="e">
        <f>ROUND(S147*$C147,0)</f>
        <v>#REF!</v>
      </c>
      <c r="V147" s="21"/>
      <c r="AT147" s="18"/>
    </row>
    <row r="148" spans="1:46" hidden="1" x14ac:dyDescent="0.25">
      <c r="A148" s="39" t="s">
        <v>38</v>
      </c>
      <c r="B148" s="39"/>
      <c r="C148" s="56">
        <v>74</v>
      </c>
      <c r="D148" s="75">
        <f>$D$70</f>
        <v>-1.78</v>
      </c>
      <c r="E148" s="39"/>
      <c r="F148" s="21">
        <f>ROUND(D148*C148,0)</f>
        <v>-132</v>
      </c>
      <c r="G148" s="75">
        <f>-G146</f>
        <v>-1.78</v>
      </c>
      <c r="H148" s="39"/>
      <c r="I148" s="21">
        <f>ROUND(G148*$C148,0)</f>
        <v>-132</v>
      </c>
      <c r="J148" s="22"/>
      <c r="K148" s="75">
        <f>-K146</f>
        <v>0</v>
      </c>
      <c r="L148" s="39"/>
      <c r="M148" s="21">
        <f>ROUND(K148*$C148,0)</f>
        <v>0</v>
      </c>
      <c r="N148" s="21"/>
      <c r="O148" s="75">
        <f>-O146</f>
        <v>0</v>
      </c>
      <c r="P148" s="39"/>
      <c r="Q148" s="21">
        <f>ROUND(O148*$C148,0)</f>
        <v>0</v>
      </c>
      <c r="R148" s="21"/>
      <c r="S148" s="75" t="e">
        <f>-S146</f>
        <v>#REF!</v>
      </c>
      <c r="T148" s="39"/>
      <c r="U148" s="21" t="e">
        <f>ROUND(S148*$C148,0)</f>
        <v>#REF!</v>
      </c>
      <c r="V148" s="21"/>
      <c r="AT148" s="18"/>
    </row>
    <row r="149" spans="1:46" hidden="1" x14ac:dyDescent="0.25">
      <c r="A149" s="39" t="s">
        <v>43</v>
      </c>
      <c r="B149" s="89"/>
      <c r="C149" s="56">
        <f>SUM(C144:C145)</f>
        <v>2033629.5657246276</v>
      </c>
      <c r="D149" s="90"/>
      <c r="E149" s="21"/>
      <c r="F149" s="21">
        <f>SUM(F143:F148)</f>
        <v>208672</v>
      </c>
      <c r="G149" s="21"/>
      <c r="H149" s="21"/>
      <c r="I149" s="21">
        <f>SUM(I143:I148)</f>
        <v>230066</v>
      </c>
      <c r="J149" s="22"/>
      <c r="K149" s="21"/>
      <c r="L149" s="21"/>
      <c r="M149" s="21" t="e">
        <f>SUM(M143:M148)</f>
        <v>#REF!</v>
      </c>
      <c r="N149" s="21"/>
      <c r="O149" s="21"/>
      <c r="P149" s="21"/>
      <c r="Q149" s="21" t="e">
        <f>SUM(Q143:Q148)</f>
        <v>#REF!</v>
      </c>
      <c r="R149" s="21"/>
      <c r="S149" s="21"/>
      <c r="T149" s="21"/>
      <c r="U149" s="21" t="e">
        <f>SUM(U143:U148)</f>
        <v>#REF!</v>
      </c>
      <c r="V149" s="21"/>
      <c r="AT149" s="18"/>
    </row>
    <row r="150" spans="1:46" hidden="1" x14ac:dyDescent="0.25">
      <c r="A150" s="39" t="s">
        <v>25</v>
      </c>
      <c r="B150" s="99"/>
      <c r="C150" s="98">
        <v>-27187.606745109897</v>
      </c>
      <c r="F150" s="30">
        <v>849.76750150481053</v>
      </c>
      <c r="I150" s="30">
        <f>F150</f>
        <v>849.76750150481053</v>
      </c>
      <c r="J150" s="22"/>
      <c r="M150" s="30" t="e">
        <f>I150/$I$76*$M$76</f>
        <v>#REF!</v>
      </c>
      <c r="N150" s="21"/>
      <c r="Q150" s="30" t="e">
        <f>I150/$I$76*$Q$76</f>
        <v>#REF!</v>
      </c>
      <c r="R150" s="21"/>
      <c r="U150" s="30" t="e">
        <f>I150/$I$76*$U$76</f>
        <v>#REF!</v>
      </c>
      <c r="V150" s="21"/>
      <c r="W150" s="53"/>
      <c r="X150" s="53"/>
      <c r="Y150" s="51"/>
      <c r="AT150" s="18"/>
    </row>
    <row r="151" spans="1:46" ht="16.5" hidden="1" thickBot="1" x14ac:dyDescent="0.3">
      <c r="A151" s="39" t="s">
        <v>44</v>
      </c>
      <c r="B151" s="39"/>
      <c r="C151" s="92">
        <f>C149+C150</f>
        <v>2006441.9589795177</v>
      </c>
      <c r="D151" s="33"/>
      <c r="E151" s="33"/>
      <c r="F151" s="33">
        <f>F149+F150</f>
        <v>209521.7675015048</v>
      </c>
      <c r="G151" s="33"/>
      <c r="H151" s="33"/>
      <c r="I151" s="33">
        <f>I149+I150</f>
        <v>230915.7675015048</v>
      </c>
      <c r="J151" s="22"/>
      <c r="K151" s="33"/>
      <c r="L151" s="33"/>
      <c r="M151" s="33" t="e">
        <f>M149+M150</f>
        <v>#REF!</v>
      </c>
      <c r="N151" s="33"/>
      <c r="O151" s="33"/>
      <c r="P151" s="33"/>
      <c r="Q151" s="33" t="e">
        <f>Q149+Q150</f>
        <v>#REF!</v>
      </c>
      <c r="R151" s="33"/>
      <c r="S151" s="33"/>
      <c r="T151" s="33"/>
      <c r="U151" s="33" t="e">
        <f>U149+U150</f>
        <v>#REF!</v>
      </c>
      <c r="V151" s="21"/>
      <c r="W151" s="54"/>
      <c r="X151" s="54"/>
      <c r="Y151" s="55"/>
      <c r="AT151" s="18"/>
    </row>
    <row r="152" spans="1:46" hidden="1" x14ac:dyDescent="0.25">
      <c r="A152" s="39"/>
      <c r="B152" s="94"/>
      <c r="C152" s="56" t="s">
        <v>20</v>
      </c>
      <c r="D152" s="39" t="s">
        <v>20</v>
      </c>
      <c r="E152" s="39"/>
      <c r="G152" s="39" t="s">
        <v>20</v>
      </c>
      <c r="H152" s="39"/>
      <c r="I152" s="21" t="s">
        <v>20</v>
      </c>
      <c r="J152" s="22"/>
      <c r="K152" s="39" t="s">
        <v>20</v>
      </c>
      <c r="L152" s="39"/>
      <c r="M152" s="21" t="s">
        <v>20</v>
      </c>
      <c r="N152" s="21"/>
      <c r="O152" s="39" t="s">
        <v>20</v>
      </c>
      <c r="P152" s="39"/>
      <c r="Q152" s="21" t="s">
        <v>20</v>
      </c>
      <c r="R152" s="21"/>
      <c r="S152" s="39" t="s">
        <v>20</v>
      </c>
      <c r="T152" s="39"/>
      <c r="U152" s="21" t="s">
        <v>20</v>
      </c>
      <c r="V152" s="21"/>
      <c r="AT152" s="18"/>
    </row>
    <row r="153" spans="1:46" hidden="1" x14ac:dyDescent="0.25">
      <c r="A153" s="17" t="s">
        <v>55</v>
      </c>
      <c r="B153" s="39"/>
      <c r="C153" s="39"/>
      <c r="D153" s="56"/>
      <c r="E153" s="39"/>
      <c r="F153" s="39"/>
      <c r="G153" s="56"/>
      <c r="H153" s="39"/>
      <c r="I153" s="39"/>
      <c r="J153" s="22"/>
      <c r="K153" s="56"/>
      <c r="L153" s="39"/>
      <c r="M153" s="39"/>
      <c r="N153" s="39"/>
      <c r="O153" s="56"/>
      <c r="P153" s="39"/>
      <c r="Q153" s="39"/>
      <c r="R153" s="39"/>
      <c r="S153" s="56"/>
      <c r="T153" s="39"/>
      <c r="U153" s="39"/>
      <c r="V153" s="39"/>
      <c r="AT153" s="18"/>
    </row>
    <row r="154" spans="1:46" hidden="1" x14ac:dyDescent="0.25">
      <c r="A154" s="39" t="s">
        <v>46</v>
      </c>
      <c r="B154" s="39"/>
      <c r="C154" s="39"/>
      <c r="D154" s="56"/>
      <c r="E154" s="39"/>
      <c r="F154" s="39"/>
      <c r="G154" s="56"/>
      <c r="H154" s="39"/>
      <c r="I154" s="39"/>
      <c r="J154" s="22"/>
      <c r="K154" s="56"/>
      <c r="L154" s="39"/>
      <c r="M154" s="39"/>
      <c r="N154" s="39"/>
      <c r="O154" s="56"/>
      <c r="P154" s="39"/>
      <c r="Q154" s="39"/>
      <c r="R154" s="39"/>
      <c r="S154" s="56"/>
      <c r="T154" s="39"/>
      <c r="U154" s="39"/>
      <c r="V154" s="39"/>
      <c r="AT154" s="18"/>
    </row>
    <row r="155" spans="1:46" hidden="1" x14ac:dyDescent="0.25">
      <c r="A155" s="65"/>
      <c r="B155" s="39"/>
      <c r="C155" s="39"/>
      <c r="D155" s="56"/>
      <c r="E155" s="39"/>
      <c r="F155" s="39"/>
      <c r="G155" s="56"/>
      <c r="H155" s="39"/>
      <c r="I155" s="39"/>
      <c r="J155" s="22"/>
      <c r="K155" s="56"/>
      <c r="L155" s="39"/>
      <c r="M155" s="39"/>
      <c r="N155" s="39"/>
      <c r="O155" s="56"/>
      <c r="P155" s="39"/>
      <c r="Q155" s="39"/>
      <c r="R155" s="39"/>
      <c r="S155" s="56"/>
      <c r="T155" s="39"/>
      <c r="U155" s="39"/>
      <c r="V155" s="39"/>
      <c r="AT155" s="18"/>
    </row>
    <row r="156" spans="1:46" hidden="1" x14ac:dyDescent="0.25">
      <c r="A156" s="39" t="s">
        <v>32</v>
      </c>
      <c r="B156" s="39"/>
      <c r="C156" s="56">
        <v>155.966451612903</v>
      </c>
      <c r="D156" s="69">
        <f>$D$65</f>
        <v>7.75</v>
      </c>
      <c r="E156" s="39"/>
      <c r="F156" s="21">
        <f>ROUND(D156*C156,0)</f>
        <v>1209</v>
      </c>
      <c r="G156" s="69">
        <f>$G$65</f>
        <v>7.75</v>
      </c>
      <c r="H156" s="39"/>
      <c r="I156" s="21">
        <f>ROUND(G156*$C156,0)</f>
        <v>1209</v>
      </c>
      <c r="J156" s="22"/>
      <c r="K156" s="69" t="e">
        <f>$K$65</f>
        <v>#REF!</v>
      </c>
      <c r="L156" s="39"/>
      <c r="M156" s="21" t="e">
        <f>K156*$C156</f>
        <v>#REF!</v>
      </c>
      <c r="N156" s="21"/>
      <c r="O156" s="69" t="str">
        <f>$O$65</f>
        <v xml:space="preserve"> </v>
      </c>
      <c r="P156" s="39"/>
      <c r="Q156" s="21">
        <f>ROUND(O156*$C156,0)</f>
        <v>0</v>
      </c>
      <c r="R156" s="21"/>
      <c r="S156" s="69" t="str">
        <f>$S$65</f>
        <v xml:space="preserve"> </v>
      </c>
      <c r="T156" s="39"/>
      <c r="U156" s="21">
        <f>ROUND(S156*$C156,0)</f>
        <v>0</v>
      </c>
      <c r="V156" s="21"/>
      <c r="AT156" s="18"/>
    </row>
    <row r="157" spans="1:46" hidden="1" x14ac:dyDescent="0.25">
      <c r="A157" s="39" t="s">
        <v>33</v>
      </c>
      <c r="B157" s="39"/>
      <c r="C157" s="56">
        <v>93465.870967741896</v>
      </c>
      <c r="D157" s="62">
        <f>$D$66</f>
        <v>7.2240000000000002</v>
      </c>
      <c r="E157" s="39" t="s">
        <v>34</v>
      </c>
      <c r="F157" s="21">
        <f>ROUND(C157*D157/100,0)</f>
        <v>6752</v>
      </c>
      <c r="G157" s="62">
        <f>$G$66</f>
        <v>8.2759999999999998</v>
      </c>
      <c r="H157" s="39" t="s">
        <v>34</v>
      </c>
      <c r="I157" s="21">
        <f>ROUND(G157*$C157/100,0)</f>
        <v>7735</v>
      </c>
      <c r="J157" s="22"/>
      <c r="K157" s="62" t="e">
        <f>K66</f>
        <v>#REF!</v>
      </c>
      <c r="L157" s="39" t="s">
        <v>34</v>
      </c>
      <c r="M157" s="21" t="e">
        <f>K157*$C157/100</f>
        <v>#REF!</v>
      </c>
      <c r="N157" s="21"/>
      <c r="O157" s="62" t="e">
        <f>O66</f>
        <v>#REF!</v>
      </c>
      <c r="P157" s="39" t="s">
        <v>34</v>
      </c>
      <c r="Q157" s="21" t="e">
        <f>ROUND(O157*$C157/100,0)</f>
        <v>#REF!</v>
      </c>
      <c r="R157" s="21"/>
      <c r="S157" s="62" t="e">
        <f>S66</f>
        <v>#REF!</v>
      </c>
      <c r="T157" s="39" t="s">
        <v>34</v>
      </c>
      <c r="U157" s="21" t="e">
        <f>ROUND(S157*$C157/100,0)</f>
        <v>#REF!</v>
      </c>
      <c r="V157" s="21"/>
      <c r="AT157" s="18"/>
    </row>
    <row r="158" spans="1:46" hidden="1" x14ac:dyDescent="0.25">
      <c r="A158" s="39" t="s">
        <v>35</v>
      </c>
      <c r="B158" s="39"/>
      <c r="C158" s="56">
        <v>227688.12903225812</v>
      </c>
      <c r="D158" s="62">
        <f>$D$67</f>
        <v>10.146000000000001</v>
      </c>
      <c r="E158" s="39" t="s">
        <v>34</v>
      </c>
      <c r="F158" s="21">
        <f>ROUND(C158*D158/100,0)</f>
        <v>23101</v>
      </c>
      <c r="G158" s="62">
        <f>$G$67</f>
        <v>11.198</v>
      </c>
      <c r="H158" s="39" t="s">
        <v>34</v>
      </c>
      <c r="I158" s="21">
        <f>ROUND(G158*$C158/100,0)</f>
        <v>25497</v>
      </c>
      <c r="J158" s="22"/>
      <c r="K158" s="62" t="e">
        <f>K67</f>
        <v>#REF!</v>
      </c>
      <c r="L158" s="39" t="s">
        <v>34</v>
      </c>
      <c r="M158" s="21" t="e">
        <f>K158*$C158/100</f>
        <v>#REF!</v>
      </c>
      <c r="N158" s="21"/>
      <c r="O158" s="62" t="e">
        <f>O67</f>
        <v>#REF!</v>
      </c>
      <c r="P158" s="39" t="s">
        <v>34</v>
      </c>
      <c r="Q158" s="21" t="e">
        <f>ROUND(O158*$C158/100,0)</f>
        <v>#REF!</v>
      </c>
      <c r="R158" s="21"/>
      <c r="S158" s="62" t="e">
        <f>S67</f>
        <v>#REF!</v>
      </c>
      <c r="T158" s="39" t="s">
        <v>34</v>
      </c>
      <c r="U158" s="21" t="e">
        <f>ROUND(S158*$C158/100,0)</f>
        <v>#REF!</v>
      </c>
      <c r="V158" s="21"/>
      <c r="AT158" s="18"/>
    </row>
    <row r="159" spans="1:46" hidden="1" x14ac:dyDescent="0.25">
      <c r="A159" s="39" t="s">
        <v>36</v>
      </c>
      <c r="B159" s="39"/>
      <c r="C159" s="56">
        <v>568</v>
      </c>
      <c r="D159" s="69">
        <f>$D$68</f>
        <v>1.78</v>
      </c>
      <c r="E159" s="39"/>
      <c r="F159" s="21">
        <f>ROUND(D159*C159,0)</f>
        <v>1011</v>
      </c>
      <c r="G159" s="69">
        <f>$G$68</f>
        <v>1.78</v>
      </c>
      <c r="H159" s="39"/>
      <c r="I159" s="21">
        <f>ROUND(G159*$C159,0)</f>
        <v>1011</v>
      </c>
      <c r="J159" s="22"/>
      <c r="K159" s="69">
        <v>0</v>
      </c>
      <c r="L159" s="39"/>
      <c r="M159" s="21">
        <f>ROUND(K159*$C159,0)</f>
        <v>0</v>
      </c>
      <c r="N159" s="21"/>
      <c r="O159" s="69">
        <v>0</v>
      </c>
      <c r="P159" s="39"/>
      <c r="Q159" s="21">
        <f>ROUND(O159*$C159,0)</f>
        <v>0</v>
      </c>
      <c r="R159" s="21"/>
      <c r="S159" s="69" t="e">
        <f>S68</f>
        <v>#REF!</v>
      </c>
      <c r="T159" s="39"/>
      <c r="U159" s="21" t="e">
        <f>ROUND(S159*$C159,0)</f>
        <v>#REF!</v>
      </c>
      <c r="V159" s="21"/>
      <c r="AT159" s="18"/>
    </row>
    <row r="160" spans="1:46" hidden="1" x14ac:dyDescent="0.25">
      <c r="A160" s="39" t="s">
        <v>37</v>
      </c>
      <c r="B160" s="39"/>
      <c r="C160" s="56">
        <v>102</v>
      </c>
      <c r="D160" s="69">
        <f>$D$69</f>
        <v>3.5</v>
      </c>
      <c r="E160" s="39"/>
      <c r="F160" s="21">
        <f>ROUND(D160*C160,0)</f>
        <v>357</v>
      </c>
      <c r="G160" s="69">
        <f>$G$69</f>
        <v>3.5</v>
      </c>
      <c r="H160" s="39"/>
      <c r="I160" s="21">
        <f>ROUND(G160*$C160,0)</f>
        <v>357</v>
      </c>
      <c r="J160" s="22"/>
      <c r="K160" s="69">
        <v>0</v>
      </c>
      <c r="L160" s="39"/>
      <c r="M160" s="21">
        <f>ROUND(K160*$C160,0)</f>
        <v>0</v>
      </c>
      <c r="N160" s="21"/>
      <c r="O160" s="69">
        <v>0</v>
      </c>
      <c r="P160" s="39"/>
      <c r="Q160" s="21">
        <f>ROUND(O160*$C160,0)</f>
        <v>0</v>
      </c>
      <c r="R160" s="21"/>
      <c r="S160" s="69" t="e">
        <f>S69</f>
        <v>#REF!</v>
      </c>
      <c r="T160" s="39"/>
      <c r="U160" s="21" t="e">
        <f>ROUND(S160*$C160,0)</f>
        <v>#REF!</v>
      </c>
      <c r="V160" s="21"/>
      <c r="AT160" s="18"/>
    </row>
    <row r="161" spans="1:53" hidden="1" x14ac:dyDescent="0.25">
      <c r="A161" s="39" t="s">
        <v>38</v>
      </c>
      <c r="B161" s="39"/>
      <c r="C161" s="56">
        <v>15</v>
      </c>
      <c r="D161" s="75">
        <f>$D$70</f>
        <v>-1.78</v>
      </c>
      <c r="E161" s="39"/>
      <c r="F161" s="21">
        <f>ROUND(D161*C161,0)</f>
        <v>-27</v>
      </c>
      <c r="G161" s="75">
        <f>-G159</f>
        <v>-1.78</v>
      </c>
      <c r="H161" s="39"/>
      <c r="I161" s="21">
        <f>ROUND(G161*$C161,0)</f>
        <v>-27</v>
      </c>
      <c r="J161" s="22"/>
      <c r="K161" s="75">
        <f>-K159</f>
        <v>0</v>
      </c>
      <c r="L161" s="39"/>
      <c r="M161" s="21">
        <f>ROUND(K161*$C161,0)</f>
        <v>0</v>
      </c>
      <c r="N161" s="21"/>
      <c r="O161" s="75">
        <f>-O159</f>
        <v>0</v>
      </c>
      <c r="P161" s="39"/>
      <c r="Q161" s="21">
        <f>ROUND(O161*$C161,0)</f>
        <v>0</v>
      </c>
      <c r="R161" s="21"/>
      <c r="S161" s="75" t="e">
        <f>-S159</f>
        <v>#REF!</v>
      </c>
      <c r="T161" s="39"/>
      <c r="U161" s="21" t="e">
        <f>ROUND(S161*$C161,0)</f>
        <v>#REF!</v>
      </c>
      <c r="V161" s="21"/>
      <c r="AT161" s="18"/>
    </row>
    <row r="162" spans="1:53" hidden="1" x14ac:dyDescent="0.25">
      <c r="A162" s="39" t="s">
        <v>43</v>
      </c>
      <c r="B162" s="39"/>
      <c r="C162" s="56">
        <f>SUM(C157:C158)</f>
        <v>321154</v>
      </c>
      <c r="D162" s="90"/>
      <c r="E162" s="21"/>
      <c r="F162" s="21">
        <f>SUM(F156:F161)</f>
        <v>32403</v>
      </c>
      <c r="G162" s="21"/>
      <c r="H162" s="21"/>
      <c r="I162" s="21">
        <f>SUM(I156:I161)</f>
        <v>35782</v>
      </c>
      <c r="J162" s="22"/>
      <c r="K162" s="21"/>
      <c r="L162" s="21"/>
      <c r="M162" s="21" t="e">
        <f>SUM(M156:M161)</f>
        <v>#REF!</v>
      </c>
      <c r="N162" s="21"/>
      <c r="O162" s="21"/>
      <c r="P162" s="21"/>
      <c r="Q162" s="21" t="e">
        <f>SUM(Q156:Q161)</f>
        <v>#REF!</v>
      </c>
      <c r="R162" s="21"/>
      <c r="S162" s="21"/>
      <c r="T162" s="21"/>
      <c r="U162" s="21" t="e">
        <f>SUM(U156:U161)</f>
        <v>#REF!</v>
      </c>
      <c r="V162" s="21"/>
      <c r="AT162" s="18"/>
    </row>
    <row r="163" spans="1:53" hidden="1" x14ac:dyDescent="0.25">
      <c r="A163" s="39" t="s">
        <v>25</v>
      </c>
      <c r="B163" s="39"/>
      <c r="C163" s="98">
        <v>-4123.3152418191712</v>
      </c>
      <c r="F163" s="30">
        <v>126.9974517083012</v>
      </c>
      <c r="I163" s="30">
        <f>F163</f>
        <v>126.9974517083012</v>
      </c>
      <c r="J163" s="22"/>
      <c r="M163" s="30" t="e">
        <f>I163/$I$76*$M$76</f>
        <v>#REF!</v>
      </c>
      <c r="N163" s="21"/>
      <c r="Q163" s="30" t="e">
        <f>I163/$I$76*$Q$76</f>
        <v>#REF!</v>
      </c>
      <c r="R163" s="21"/>
      <c r="U163" s="30" t="e">
        <f>I163/$I$76*$U$76</f>
        <v>#REF!</v>
      </c>
      <c r="V163" s="21"/>
      <c r="W163" s="53"/>
      <c r="X163" s="53"/>
      <c r="Y163" s="51"/>
      <c r="AT163" s="18"/>
    </row>
    <row r="164" spans="1:53" ht="16.5" hidden="1" thickBot="1" x14ac:dyDescent="0.3">
      <c r="A164" s="39" t="s">
        <v>44</v>
      </c>
      <c r="B164" s="39"/>
      <c r="C164" s="92">
        <f>C162+C163</f>
        <v>317030.68475818081</v>
      </c>
      <c r="D164" s="33"/>
      <c r="E164" s="33"/>
      <c r="F164" s="33">
        <f>F162+F163</f>
        <v>32529.997451708303</v>
      </c>
      <c r="G164" s="33"/>
      <c r="H164" s="33"/>
      <c r="I164" s="33">
        <f>I162+I163</f>
        <v>35908.997451708303</v>
      </c>
      <c r="J164" s="22"/>
      <c r="K164" s="33"/>
      <c r="L164" s="33"/>
      <c r="M164" s="33" t="e">
        <f>M162+M163</f>
        <v>#REF!</v>
      </c>
      <c r="N164" s="33"/>
      <c r="O164" s="33"/>
      <c r="P164" s="33"/>
      <c r="Q164" s="33" t="e">
        <f>Q162+Q163</f>
        <v>#REF!</v>
      </c>
      <c r="R164" s="33"/>
      <c r="S164" s="33"/>
      <c r="T164" s="33"/>
      <c r="U164" s="33" t="e">
        <f>U162+U163</f>
        <v>#REF!</v>
      </c>
      <c r="V164" s="21"/>
      <c r="W164" s="54"/>
      <c r="X164" s="54"/>
      <c r="Y164" s="55"/>
      <c r="AT164" s="18"/>
    </row>
    <row r="165" spans="1:53" hidden="1" x14ac:dyDescent="0.25">
      <c r="A165" s="39"/>
      <c r="B165" s="94"/>
      <c r="C165" s="56" t="s">
        <v>20</v>
      </c>
      <c r="D165" s="39" t="s">
        <v>20</v>
      </c>
      <c r="E165" s="39"/>
      <c r="G165" s="39" t="s">
        <v>20</v>
      </c>
      <c r="H165" s="39"/>
      <c r="I165" s="21" t="s">
        <v>20</v>
      </c>
      <c r="J165" s="22"/>
      <c r="K165" s="39" t="s">
        <v>20</v>
      </c>
      <c r="L165" s="39"/>
      <c r="M165" s="21" t="s">
        <v>20</v>
      </c>
      <c r="N165" s="21"/>
      <c r="O165" s="39" t="s">
        <v>20</v>
      </c>
      <c r="P165" s="39"/>
      <c r="Q165" s="21" t="s">
        <v>20</v>
      </c>
      <c r="R165" s="21"/>
      <c r="S165" s="39" t="s">
        <v>20</v>
      </c>
      <c r="T165" s="39"/>
      <c r="U165" s="21" t="s">
        <v>20</v>
      </c>
      <c r="V165" s="21"/>
      <c r="Y165" s="70"/>
      <c r="AT165" s="18"/>
    </row>
    <row r="166" spans="1:53" hidden="1" x14ac:dyDescent="0.25">
      <c r="A166" s="39"/>
      <c r="B166" s="94"/>
      <c r="C166" s="56"/>
      <c r="D166" s="39"/>
      <c r="E166" s="39"/>
      <c r="G166" s="39"/>
      <c r="H166" s="39"/>
      <c r="I166" s="21"/>
      <c r="J166" s="22"/>
      <c r="K166" s="39"/>
      <c r="L166" s="39"/>
      <c r="M166" s="21"/>
      <c r="N166" s="21"/>
      <c r="O166" s="39"/>
      <c r="P166" s="39"/>
      <c r="Q166" s="21"/>
      <c r="R166" s="21"/>
      <c r="S166" s="39"/>
      <c r="T166" s="39"/>
      <c r="U166" s="21"/>
      <c r="V166" s="21"/>
      <c r="Y166" s="70"/>
      <c r="AT166" s="18"/>
    </row>
    <row r="167" spans="1:53" x14ac:dyDescent="0.25">
      <c r="A167" s="17" t="s">
        <v>56</v>
      </c>
      <c r="B167" s="39"/>
      <c r="C167" s="39" t="s">
        <v>20</v>
      </c>
      <c r="D167" s="21"/>
      <c r="E167" s="39"/>
      <c r="F167" s="39"/>
      <c r="G167" s="21"/>
      <c r="H167" s="39"/>
      <c r="I167" s="39"/>
      <c r="J167" s="22"/>
      <c r="K167" s="21"/>
      <c r="L167" s="39"/>
      <c r="M167" s="39"/>
      <c r="N167" s="39"/>
      <c r="O167" s="21"/>
      <c r="P167" s="39"/>
      <c r="Q167" s="39"/>
      <c r="R167" s="39"/>
      <c r="S167" s="21"/>
      <c r="T167" s="39"/>
      <c r="U167" s="39"/>
      <c r="V167" s="39"/>
      <c r="AB167" s="58"/>
      <c r="AC167" s="59"/>
      <c r="AD167" s="60"/>
      <c r="AE167" s="61"/>
      <c r="AT167" s="18"/>
    </row>
    <row r="168" spans="1:53" x14ac:dyDescent="0.25">
      <c r="A168" s="39" t="s">
        <v>57</v>
      </c>
      <c r="B168" s="39"/>
      <c r="C168" s="39"/>
      <c r="D168" s="21"/>
      <c r="E168" s="39"/>
      <c r="F168" s="39"/>
      <c r="G168" s="21"/>
      <c r="H168" s="39"/>
      <c r="I168" s="39"/>
      <c r="J168" s="22"/>
      <c r="K168" s="21"/>
      <c r="L168" s="39"/>
      <c r="M168" s="39"/>
      <c r="N168" s="39"/>
      <c r="O168" s="21"/>
      <c r="P168" s="39"/>
      <c r="Q168" s="39"/>
      <c r="R168" s="39"/>
      <c r="S168" s="21"/>
      <c r="T168" s="39"/>
      <c r="U168" s="39"/>
      <c r="V168" s="39"/>
      <c r="AB168" s="64"/>
      <c r="AC168" s="64"/>
      <c r="AD168" s="64"/>
      <c r="AE168" s="64"/>
      <c r="AT168" s="18"/>
    </row>
    <row r="169" spans="1:53" x14ac:dyDescent="0.25">
      <c r="A169" s="39"/>
      <c r="B169" s="39"/>
      <c r="C169" s="39"/>
      <c r="D169" s="21"/>
      <c r="E169" s="39"/>
      <c r="F169" s="39"/>
      <c r="G169" s="21"/>
      <c r="H169" s="39"/>
      <c r="I169" s="39"/>
      <c r="J169" s="22"/>
      <c r="K169" s="21"/>
      <c r="L169" s="39"/>
      <c r="M169" s="39"/>
      <c r="N169" s="39"/>
      <c r="O169" s="21"/>
      <c r="P169" s="39"/>
      <c r="Q169" s="39"/>
      <c r="R169" s="39"/>
      <c r="S169" s="21"/>
      <c r="T169" s="39"/>
      <c r="U169" s="39"/>
      <c r="V169" s="39"/>
      <c r="AT169" s="18"/>
    </row>
    <row r="170" spans="1:53" x14ac:dyDescent="0.25">
      <c r="A170" s="39" t="s">
        <v>58</v>
      </c>
      <c r="B170" s="39"/>
      <c r="C170" s="39"/>
      <c r="D170" s="21"/>
      <c r="E170" s="39"/>
      <c r="F170" s="39"/>
      <c r="G170" s="21"/>
      <c r="H170" s="39"/>
      <c r="I170" s="39"/>
      <c r="J170" s="22"/>
      <c r="K170" s="21"/>
      <c r="L170" s="39"/>
      <c r="M170" s="39"/>
      <c r="N170" s="39"/>
      <c r="O170" s="21"/>
      <c r="P170" s="39"/>
      <c r="Q170" s="39"/>
      <c r="R170" s="39"/>
      <c r="S170" s="21"/>
      <c r="T170" s="39"/>
      <c r="U170" s="39"/>
      <c r="V170" s="39"/>
      <c r="Z170" s="31"/>
      <c r="AA170" s="31"/>
      <c r="AB170" s="100"/>
      <c r="AC170" s="67"/>
      <c r="AD170" s="68"/>
      <c r="AE170" s="68"/>
      <c r="AT170" s="18"/>
    </row>
    <row r="171" spans="1:53" x14ac:dyDescent="0.25">
      <c r="A171" s="39" t="s">
        <v>59</v>
      </c>
      <c r="B171" s="39"/>
      <c r="C171" s="56">
        <f>C440</f>
        <v>3</v>
      </c>
      <c r="D171" s="69">
        <v>118.32</v>
      </c>
      <c r="E171" s="39"/>
      <c r="F171" s="21">
        <f>F411</f>
        <v>355</v>
      </c>
      <c r="G171" s="69">
        <f t="shared" ref="G171:G173" si="10">D171</f>
        <v>118.32</v>
      </c>
      <c r="H171" s="39"/>
      <c r="I171" s="21">
        <f>I411</f>
        <v>355</v>
      </c>
      <c r="J171" s="22"/>
      <c r="K171" s="69" t="e">
        <f>#REF!</f>
        <v>#REF!</v>
      </c>
      <c r="L171" s="39"/>
      <c r="M171" s="21" t="e">
        <f>#REF!</f>
        <v>#REF!</v>
      </c>
      <c r="N171" s="21"/>
      <c r="O171" s="69" t="e">
        <f>#REF!</f>
        <v>#REF!</v>
      </c>
      <c r="P171" s="39"/>
      <c r="Q171" s="21" t="e">
        <f>O171*C171</f>
        <v>#REF!</v>
      </c>
      <c r="R171" s="21"/>
      <c r="S171" s="69" t="e">
        <f>#REF!</f>
        <v>#REF!</v>
      </c>
      <c r="T171" s="39"/>
      <c r="U171" s="21" t="e">
        <f>S171*C171</f>
        <v>#REF!</v>
      </c>
      <c r="V171" s="18"/>
      <c r="W171" s="18"/>
      <c r="X171" s="18"/>
      <c r="Z171" s="40"/>
      <c r="AA171" s="40"/>
      <c r="AD171" s="63"/>
      <c r="AF171" s="63"/>
      <c r="AH171" s="63"/>
      <c r="AI171" s="63"/>
      <c r="BA171" s="18"/>
    </row>
    <row r="172" spans="1:53" x14ac:dyDescent="0.25">
      <c r="A172" s="39" t="s">
        <v>60</v>
      </c>
      <c r="B172" s="39"/>
      <c r="C172" s="56">
        <f>C412</f>
        <v>74.671232876712295</v>
      </c>
      <c r="D172" s="69">
        <v>176.39999999999998</v>
      </c>
      <c r="E172" s="39"/>
      <c r="F172" s="21">
        <f>F412</f>
        <v>13172</v>
      </c>
      <c r="G172" s="69">
        <f t="shared" si="10"/>
        <v>176.39999999999998</v>
      </c>
      <c r="H172" s="39"/>
      <c r="I172" s="21">
        <f>I412</f>
        <v>13172</v>
      </c>
      <c r="J172" s="22"/>
      <c r="K172" s="69" t="e">
        <f>#REF!</f>
        <v>#REF!</v>
      </c>
      <c r="L172" s="39"/>
      <c r="M172" s="21" t="e">
        <f>#REF!</f>
        <v>#REF!</v>
      </c>
      <c r="N172" s="21"/>
      <c r="O172" s="69" t="e">
        <f>#REF!</f>
        <v>#REF!</v>
      </c>
      <c r="P172" s="39"/>
      <c r="Q172" s="21" t="e">
        <f>O172*C172</f>
        <v>#REF!</v>
      </c>
      <c r="R172" s="21"/>
      <c r="S172" s="69" t="e">
        <f>#REF!</f>
        <v>#REF!</v>
      </c>
      <c r="T172" s="39"/>
      <c r="U172" s="21" t="e">
        <f>S172*C172</f>
        <v>#REF!</v>
      </c>
      <c r="V172" s="21"/>
      <c r="W172" s="18"/>
      <c r="X172" s="18"/>
      <c r="Z172" s="40"/>
      <c r="AA172" s="40"/>
      <c r="AC172" s="18"/>
      <c r="AD172" s="66"/>
      <c r="AE172" s="18"/>
      <c r="AF172" s="66"/>
      <c r="AG172" s="18"/>
      <c r="AH172" s="18"/>
      <c r="AI172" s="101"/>
      <c r="AJ172" s="74"/>
      <c r="AK172" s="18"/>
      <c r="AL172" s="18"/>
      <c r="BA172" s="18"/>
    </row>
    <row r="173" spans="1:53" x14ac:dyDescent="0.25">
      <c r="A173" s="39" t="s">
        <v>61</v>
      </c>
      <c r="B173" s="39"/>
      <c r="C173" s="56">
        <f>C413</f>
        <v>2454.0986301369899</v>
      </c>
      <c r="D173" s="69">
        <v>12.48</v>
      </c>
      <c r="E173" s="39"/>
      <c r="F173" s="21">
        <f>F413</f>
        <v>30627</v>
      </c>
      <c r="G173" s="69">
        <f t="shared" si="10"/>
        <v>12.48</v>
      </c>
      <c r="H173" s="39"/>
      <c r="I173" s="21">
        <f>I413</f>
        <v>30627</v>
      </c>
      <c r="J173" s="22"/>
      <c r="K173" s="69" t="e">
        <f>#REF!</f>
        <v>#REF!</v>
      </c>
      <c r="L173" s="39"/>
      <c r="M173" s="21" t="e">
        <f>#REF!</f>
        <v>#REF!</v>
      </c>
      <c r="N173" s="21"/>
      <c r="O173" s="69" t="e">
        <f>#REF!</f>
        <v>#REF!</v>
      </c>
      <c r="P173" s="39"/>
      <c r="Q173" s="21" t="e">
        <f>O173*C173</f>
        <v>#REF!</v>
      </c>
      <c r="R173" s="21"/>
      <c r="S173" s="69" t="e">
        <f>#REF!</f>
        <v>#REF!</v>
      </c>
      <c r="T173" s="39"/>
      <c r="U173" s="21" t="e">
        <f>S173*C173</f>
        <v>#REF!</v>
      </c>
      <c r="V173" s="21"/>
      <c r="Z173" s="40"/>
      <c r="AA173" s="40"/>
      <c r="AC173" s="18"/>
      <c r="AD173" s="66"/>
      <c r="AE173" s="18"/>
      <c r="AF173" s="66"/>
      <c r="AG173" s="18"/>
      <c r="AH173" s="18"/>
      <c r="AI173" s="101"/>
      <c r="AJ173" s="74"/>
      <c r="AK173" s="18"/>
      <c r="AL173" s="18"/>
      <c r="BA173" s="18"/>
    </row>
    <row r="174" spans="1:53" x14ac:dyDescent="0.25">
      <c r="A174" s="39" t="s">
        <v>62</v>
      </c>
      <c r="B174" s="39"/>
      <c r="C174" s="19"/>
      <c r="D174" s="21"/>
      <c r="E174" s="39"/>
      <c r="F174" s="39"/>
      <c r="G174" s="21"/>
      <c r="H174" s="39"/>
      <c r="I174" s="39"/>
      <c r="J174" s="22"/>
      <c r="K174" s="21"/>
      <c r="L174" s="39"/>
      <c r="M174" s="39"/>
      <c r="N174" s="39"/>
      <c r="O174" s="21"/>
      <c r="P174" s="39"/>
      <c r="Q174" s="39"/>
      <c r="R174" s="39"/>
      <c r="S174" s="21"/>
      <c r="T174" s="39"/>
      <c r="U174" s="39"/>
      <c r="V174" s="18"/>
      <c r="W174" s="18"/>
      <c r="X174" s="18"/>
      <c r="Z174" s="40"/>
      <c r="AA174" s="41"/>
      <c r="AD174" s="66"/>
      <c r="AE174" s="18"/>
      <c r="AF174" s="66"/>
      <c r="AG174" s="18"/>
      <c r="AH174" s="18"/>
      <c r="AI174" s="101"/>
      <c r="AJ174" s="74"/>
      <c r="AK174" s="18"/>
      <c r="AL174" s="18"/>
      <c r="BA174" s="18"/>
    </row>
    <row r="175" spans="1:53" x14ac:dyDescent="0.25">
      <c r="A175" s="39" t="s">
        <v>59</v>
      </c>
      <c r="B175" s="39"/>
      <c r="C175" s="19">
        <f>C210+C323</f>
        <v>173160.33350720091</v>
      </c>
      <c r="D175" s="69">
        <v>9.86</v>
      </c>
      <c r="F175" s="18">
        <f>F210+F323</f>
        <v>1707361</v>
      </c>
      <c r="G175" s="69">
        <f t="shared" ref="G175:G177" si="11">D175</f>
        <v>9.86</v>
      </c>
      <c r="I175" s="18">
        <f>I210+I323</f>
        <v>1707361</v>
      </c>
      <c r="J175" s="22"/>
      <c r="K175" s="69" t="e">
        <f>#REF!</f>
        <v>#REF!</v>
      </c>
      <c r="M175" s="21" t="e">
        <f>#REF!</f>
        <v>#REF!</v>
      </c>
      <c r="N175" s="18"/>
      <c r="O175" s="69" t="e">
        <f>#REF!</f>
        <v>#REF!</v>
      </c>
      <c r="Q175" s="21" t="e">
        <f>O175*C175</f>
        <v>#REF!</v>
      </c>
      <c r="R175" s="18"/>
      <c r="S175" s="69" t="e">
        <f>#REF!</f>
        <v>#REF!</v>
      </c>
      <c r="U175" s="21" t="e">
        <f>S175*C175</f>
        <v>#REF!</v>
      </c>
      <c r="V175" s="21"/>
      <c r="Z175" s="40"/>
      <c r="AA175" s="40"/>
      <c r="AC175" s="18"/>
      <c r="AD175" s="66"/>
      <c r="AE175" s="18"/>
      <c r="AF175" s="66"/>
      <c r="AG175" s="18"/>
      <c r="AH175" s="18"/>
      <c r="AI175" s="101"/>
      <c r="AJ175" s="74"/>
      <c r="AK175" s="18"/>
      <c r="AL175" s="18"/>
      <c r="BA175" s="18"/>
    </row>
    <row r="176" spans="1:53" x14ac:dyDescent="0.25">
      <c r="A176" s="39" t="s">
        <v>60</v>
      </c>
      <c r="B176" s="39"/>
      <c r="C176" s="19">
        <f>C211+C324</f>
        <v>68177.199999999793</v>
      </c>
      <c r="D176" s="69">
        <v>14.7</v>
      </c>
      <c r="E176" s="102"/>
      <c r="F176" s="18">
        <f>F211+F324</f>
        <v>1002205</v>
      </c>
      <c r="G176" s="69">
        <f t="shared" si="11"/>
        <v>14.7</v>
      </c>
      <c r="H176" s="102"/>
      <c r="I176" s="18">
        <f>I211+I324</f>
        <v>1002205</v>
      </c>
      <c r="J176" s="22"/>
      <c r="K176" s="69" t="e">
        <f>#REF!</f>
        <v>#REF!</v>
      </c>
      <c r="L176" s="102"/>
      <c r="M176" s="21" t="e">
        <f>#REF!</f>
        <v>#REF!</v>
      </c>
      <c r="N176" s="18"/>
      <c r="O176" s="69" t="e">
        <f>#REF!</f>
        <v>#REF!</v>
      </c>
      <c r="P176" s="102"/>
      <c r="Q176" s="21" t="e">
        <f>O176*C176</f>
        <v>#REF!</v>
      </c>
      <c r="R176" s="18"/>
      <c r="S176" s="69" t="e">
        <f>#REF!</f>
        <v>#REF!</v>
      </c>
      <c r="T176" s="102"/>
      <c r="U176" s="21" t="e">
        <f>S176*C176</f>
        <v>#REF!</v>
      </c>
      <c r="V176" s="21"/>
      <c r="W176" s="58"/>
      <c r="X176" s="58"/>
      <c r="Z176" s="40"/>
      <c r="AA176" s="40"/>
      <c r="AB176" s="103"/>
      <c r="AC176" s="18"/>
      <c r="AD176" s="66"/>
      <c r="AE176" s="18"/>
      <c r="AF176" s="100"/>
      <c r="AG176" s="18"/>
      <c r="AH176" s="18"/>
      <c r="AI176" s="100"/>
      <c r="AT176" s="18"/>
    </row>
    <row r="177" spans="1:46" x14ac:dyDescent="0.25">
      <c r="A177" s="39" t="s">
        <v>61</v>
      </c>
      <c r="B177" s="39"/>
      <c r="C177" s="19">
        <f>C212+C325</f>
        <v>1269889</v>
      </c>
      <c r="D177" s="69">
        <v>1.04</v>
      </c>
      <c r="E177" s="102"/>
      <c r="F177" s="18">
        <f>F212+F325</f>
        <v>1320685</v>
      </c>
      <c r="G177" s="69">
        <f t="shared" si="11"/>
        <v>1.04</v>
      </c>
      <c r="H177" s="102"/>
      <c r="I177" s="18">
        <f>I212+I325</f>
        <v>1320685</v>
      </c>
      <c r="J177" s="22"/>
      <c r="K177" s="69" t="e">
        <f>#REF!</f>
        <v>#REF!</v>
      </c>
      <c r="L177" s="102"/>
      <c r="M177" s="21" t="e">
        <f>#REF!</f>
        <v>#REF!</v>
      </c>
      <c r="N177" s="18"/>
      <c r="O177" s="69" t="e">
        <f>#REF!</f>
        <v>#REF!</v>
      </c>
      <c r="P177" s="102"/>
      <c r="Q177" s="21" t="e">
        <f>O177*C177</f>
        <v>#REF!</v>
      </c>
      <c r="R177" s="18"/>
      <c r="S177" s="69" t="e">
        <f>#REF!</f>
        <v>#REF!</v>
      </c>
      <c r="T177" s="102"/>
      <c r="U177" s="21" t="e">
        <f>S177*C177</f>
        <v>#REF!</v>
      </c>
      <c r="V177" s="18"/>
      <c r="W177" s="18"/>
      <c r="X177" s="18"/>
      <c r="Z177" s="40"/>
      <c r="AA177" s="40"/>
      <c r="AB177" s="3"/>
      <c r="AE177" s="104"/>
      <c r="AF177" s="104"/>
      <c r="AG177" s="104"/>
      <c r="AH177" s="104"/>
      <c r="AI177" s="104"/>
      <c r="AT177" s="18"/>
    </row>
    <row r="178" spans="1:46" x14ac:dyDescent="0.25">
      <c r="A178" s="39" t="s">
        <v>63</v>
      </c>
      <c r="B178" s="39"/>
      <c r="C178" s="19">
        <f>SUM(C175:C176)</f>
        <v>241337.53350720071</v>
      </c>
      <c r="D178" s="69"/>
      <c r="F178" s="18"/>
      <c r="G178" s="69"/>
      <c r="I178" s="18"/>
      <c r="J178" s="22"/>
      <c r="K178" s="69"/>
      <c r="M178" s="18"/>
      <c r="N178" s="18"/>
      <c r="O178" s="69"/>
      <c r="Q178" s="18"/>
      <c r="R178" s="18"/>
      <c r="S178" s="69"/>
      <c r="U178" s="18"/>
      <c r="V178" s="18"/>
      <c r="Z178" s="41"/>
      <c r="AA178" s="41"/>
      <c r="AB178" s="3"/>
      <c r="AT178" s="18"/>
    </row>
    <row r="179" spans="1:46" x14ac:dyDescent="0.25">
      <c r="A179" s="39" t="s">
        <v>23</v>
      </c>
      <c r="B179" s="39"/>
      <c r="C179" s="19">
        <f t="shared" ref="C179:C184" si="12">C213+C327+C415</f>
        <v>239143.68666666545</v>
      </c>
      <c r="D179" s="69"/>
      <c r="F179" s="18"/>
      <c r="G179" s="69"/>
      <c r="I179" s="18"/>
      <c r="J179" s="22"/>
      <c r="K179" s="69"/>
      <c r="M179" s="18"/>
      <c r="N179" s="18"/>
      <c r="O179" s="69"/>
      <c r="Q179" s="18"/>
      <c r="R179" s="18"/>
      <c r="S179" s="69"/>
      <c r="U179" s="18"/>
      <c r="V179" s="18"/>
      <c r="Z179" s="41"/>
      <c r="AA179" s="41"/>
      <c r="AB179" s="3"/>
      <c r="AT179" s="18"/>
    </row>
    <row r="180" spans="1:46" x14ac:dyDescent="0.25">
      <c r="A180" s="39" t="s">
        <v>64</v>
      </c>
      <c r="B180" s="39"/>
      <c r="C180" s="19">
        <f t="shared" si="12"/>
        <v>793943.2</v>
      </c>
      <c r="D180" s="69">
        <v>3.81</v>
      </c>
      <c r="F180" s="18">
        <f>F214+F328+F416</f>
        <v>3024924</v>
      </c>
      <c r="G180" s="69">
        <f t="shared" ref="G180:G185" si="13">D180</f>
        <v>3.81</v>
      </c>
      <c r="I180" s="18">
        <f>I214+I328+I416</f>
        <v>3024924</v>
      </c>
      <c r="J180" s="22"/>
      <c r="K180" s="69" t="e">
        <f>#REF!</f>
        <v>#REF!</v>
      </c>
      <c r="L180" s="39" t="s">
        <v>20</v>
      </c>
      <c r="M180" s="21" t="e">
        <f>#REF!</f>
        <v>#REF!</v>
      </c>
      <c r="N180" s="39" t="s">
        <v>20</v>
      </c>
      <c r="O180" s="69" t="e">
        <f>#REF!</f>
        <v>#REF!</v>
      </c>
      <c r="P180" s="39" t="s">
        <v>20</v>
      </c>
      <c r="Q180" s="21" t="e">
        <f>#REF!</f>
        <v>#REF!</v>
      </c>
      <c r="R180" s="21"/>
      <c r="S180" s="69" t="e">
        <f>#REF!</f>
        <v>#REF!</v>
      </c>
      <c r="T180" s="39" t="s">
        <v>20</v>
      </c>
      <c r="U180" s="21" t="e">
        <f>#REF!</f>
        <v>#REF!</v>
      </c>
      <c r="V180" s="18"/>
      <c r="W180" s="18"/>
      <c r="X180" s="18"/>
      <c r="Z180" s="40"/>
      <c r="AA180" s="40"/>
      <c r="AB180" s="3"/>
      <c r="AT180" s="18"/>
    </row>
    <row r="181" spans="1:46" x14ac:dyDescent="0.25">
      <c r="A181" s="39" t="s">
        <v>65</v>
      </c>
      <c r="B181" s="39"/>
      <c r="C181" s="19">
        <f t="shared" si="12"/>
        <v>136614732.84604526</v>
      </c>
      <c r="D181" s="62">
        <v>10.853999999999999</v>
      </c>
      <c r="E181" t="s">
        <v>34</v>
      </c>
      <c r="F181" s="18">
        <f>F215+F329+F417</f>
        <v>14828164</v>
      </c>
      <c r="G181" s="62">
        <f>ROUND(D181+$I$1134*100,3)</f>
        <v>11.906000000000001</v>
      </c>
      <c r="H181" t="s">
        <v>34</v>
      </c>
      <c r="I181" s="18">
        <f>I215+I329+I417</f>
        <v>16265350</v>
      </c>
      <c r="J181" s="22"/>
      <c r="K181" s="62" t="e">
        <f>#REF!</f>
        <v>#REF!</v>
      </c>
      <c r="L181" s="79" t="s">
        <v>34</v>
      </c>
      <c r="M181" s="21" t="e">
        <f>#REF!</f>
        <v>#REF!</v>
      </c>
      <c r="N181" s="18"/>
      <c r="O181" s="62" t="e">
        <f>#REF!</f>
        <v>#REF!</v>
      </c>
      <c r="P181" t="s">
        <v>34</v>
      </c>
      <c r="Q181" s="21" t="e">
        <f>#REF!</f>
        <v>#REF!</v>
      </c>
      <c r="R181" s="18"/>
      <c r="S181" s="62" t="e">
        <f>#REF!</f>
        <v>#REF!</v>
      </c>
      <c r="T181" t="s">
        <v>34</v>
      </c>
      <c r="U181" s="21" t="e">
        <f>#REF!</f>
        <v>#REF!</v>
      </c>
      <c r="V181" s="21"/>
      <c r="Z181" s="40"/>
      <c r="AA181" s="40"/>
      <c r="AB181" s="3"/>
      <c r="AD181" s="105"/>
      <c r="AE181" s="105"/>
      <c r="AF181" s="105"/>
      <c r="AG181" s="106"/>
      <c r="AH181" s="106"/>
      <c r="AT181" s="18"/>
    </row>
    <row r="182" spans="1:46" x14ac:dyDescent="0.25">
      <c r="A182" s="39" t="s">
        <v>66</v>
      </c>
      <c r="B182" s="39"/>
      <c r="C182" s="19">
        <f t="shared" si="12"/>
        <v>291321756.15769178</v>
      </c>
      <c r="D182" s="62">
        <v>7.3289999999999997</v>
      </c>
      <c r="E182" t="s">
        <v>34</v>
      </c>
      <c r="F182" s="18">
        <f>F216+F330+F418</f>
        <v>21350971</v>
      </c>
      <c r="G182" s="62">
        <f>ROUND(D182+$I$1134*100,3)</f>
        <v>8.3810000000000002</v>
      </c>
      <c r="H182" t="s">
        <v>34</v>
      </c>
      <c r="I182" s="18">
        <f>I216+I330+I418</f>
        <v>24415676</v>
      </c>
      <c r="J182" s="22"/>
      <c r="K182" s="62" t="e">
        <f>#REF!</f>
        <v>#REF!</v>
      </c>
      <c r="L182" s="79" t="s">
        <v>34</v>
      </c>
      <c r="M182" s="21" t="e">
        <f>#REF!</f>
        <v>#REF!</v>
      </c>
      <c r="N182" s="18"/>
      <c r="O182" s="62" t="e">
        <f>#REF!</f>
        <v>#REF!</v>
      </c>
      <c r="P182" t="s">
        <v>34</v>
      </c>
      <c r="Q182" s="21" t="e">
        <f>#REF!</f>
        <v>#REF!</v>
      </c>
      <c r="R182" s="18"/>
      <c r="S182" s="62" t="e">
        <f>#REF!</f>
        <v>#REF!</v>
      </c>
      <c r="T182" t="s">
        <v>34</v>
      </c>
      <c r="U182" s="21" t="e">
        <f>#REF!</f>
        <v>#REF!</v>
      </c>
      <c r="V182" s="21"/>
      <c r="W182" s="72"/>
      <c r="X182" s="72"/>
      <c r="Z182" s="40"/>
      <c r="AA182" s="40"/>
      <c r="AB182" s="107"/>
      <c r="AF182" s="108"/>
      <c r="AT182" s="18"/>
    </row>
    <row r="183" spans="1:46" x14ac:dyDescent="0.25">
      <c r="A183" s="39" t="s">
        <v>67</v>
      </c>
      <c r="B183" s="39"/>
      <c r="C183" s="19">
        <f t="shared" si="12"/>
        <v>122057286.54865542</v>
      </c>
      <c r="D183" s="62">
        <v>6.8079999999999998</v>
      </c>
      <c r="E183" t="s">
        <v>34</v>
      </c>
      <c r="F183" s="18">
        <f>F217+F331+F419</f>
        <v>8309660</v>
      </c>
      <c r="G183" s="62">
        <f>ROUND(D183+$I$1134*100,3)</f>
        <v>7.86</v>
      </c>
      <c r="H183" t="s">
        <v>34</v>
      </c>
      <c r="I183" s="18">
        <f>I217+I331+I419</f>
        <v>9593703</v>
      </c>
      <c r="J183" s="22"/>
      <c r="K183" s="62" t="e">
        <f>#REF!</f>
        <v>#REF!</v>
      </c>
      <c r="L183" s="79" t="s">
        <v>34</v>
      </c>
      <c r="M183" s="21" t="e">
        <f>#REF!</f>
        <v>#REF!</v>
      </c>
      <c r="N183" s="18"/>
      <c r="O183" s="62" t="e">
        <f>#REF!</f>
        <v>#REF!</v>
      </c>
      <c r="P183" t="s">
        <v>34</v>
      </c>
      <c r="Q183" s="21" t="e">
        <f>#REF!</f>
        <v>#REF!</v>
      </c>
      <c r="R183" s="18"/>
      <c r="S183" s="62" t="e">
        <f>#REF!</f>
        <v>#REF!</v>
      </c>
      <c r="T183" t="s">
        <v>34</v>
      </c>
      <c r="U183" s="21" t="e">
        <f>#REF!</f>
        <v>#REF!</v>
      </c>
      <c r="V183" s="18"/>
      <c r="W183" s="18"/>
      <c r="X183" s="18"/>
      <c r="Z183" s="40"/>
      <c r="AA183" s="40"/>
      <c r="AB183" s="107"/>
      <c r="AC183" s="109"/>
      <c r="AF183" s="108"/>
      <c r="AT183" s="18"/>
    </row>
    <row r="184" spans="1:46" x14ac:dyDescent="0.25">
      <c r="A184" s="39" t="s">
        <v>68</v>
      </c>
      <c r="B184" s="39"/>
      <c r="C184" s="19">
        <f t="shared" si="12"/>
        <v>121030.29055555548</v>
      </c>
      <c r="D184" s="110">
        <v>58</v>
      </c>
      <c r="E184" t="s">
        <v>34</v>
      </c>
      <c r="F184" s="18">
        <f>F218+F332+F420</f>
        <v>70197</v>
      </c>
      <c r="G184" s="110">
        <f t="shared" si="13"/>
        <v>58</v>
      </c>
      <c r="H184" t="s">
        <v>34</v>
      </c>
      <c r="I184" s="18">
        <f>I218+I332+I420</f>
        <v>70197</v>
      </c>
      <c r="J184" s="22"/>
      <c r="K184" s="110" t="e">
        <f>#REF!</f>
        <v>#REF!</v>
      </c>
      <c r="M184" s="81" t="e">
        <f>K184*C184</f>
        <v>#REF!</v>
      </c>
      <c r="N184" s="18"/>
      <c r="O184" s="110" t="e">
        <f>#REF!</f>
        <v>#REF!</v>
      </c>
      <c r="P184" t="s">
        <v>34</v>
      </c>
      <c r="Q184" s="21" t="e">
        <f>#REF!</f>
        <v>#REF!</v>
      </c>
      <c r="R184" s="18"/>
      <c r="S184" s="110" t="e">
        <f>#REF!</f>
        <v>#REF!</v>
      </c>
      <c r="T184" t="s">
        <v>34</v>
      </c>
      <c r="U184" s="21" t="e">
        <f>#REF!</f>
        <v>#REF!</v>
      </c>
      <c r="V184" s="18"/>
      <c r="W184" s="18"/>
      <c r="X184" s="18"/>
      <c r="Z184" s="40"/>
      <c r="AA184" s="40"/>
      <c r="AB184" s="3"/>
      <c r="AT184" s="18"/>
    </row>
    <row r="185" spans="1:46" x14ac:dyDescent="0.25">
      <c r="A185" s="111" t="s">
        <v>69</v>
      </c>
      <c r="B185" s="39"/>
      <c r="C185" s="19"/>
      <c r="D185" s="112">
        <v>-0.01</v>
      </c>
      <c r="F185" s="18"/>
      <c r="G185" s="112">
        <f t="shared" si="13"/>
        <v>-0.01</v>
      </c>
      <c r="I185" s="18"/>
      <c r="J185" s="22"/>
      <c r="K185" s="112">
        <v>-0.01</v>
      </c>
      <c r="M185" s="18"/>
      <c r="N185" s="18"/>
      <c r="O185" s="112">
        <v>-0.01</v>
      </c>
      <c r="Q185" s="18"/>
      <c r="R185" s="18"/>
      <c r="S185" s="112">
        <v>-0.01</v>
      </c>
      <c r="U185" s="18"/>
      <c r="V185" s="18"/>
      <c r="W185" s="18"/>
      <c r="Y185" s="109"/>
      <c r="AT185" s="18"/>
    </row>
    <row r="186" spans="1:46" x14ac:dyDescent="0.25">
      <c r="A186" s="39" t="s">
        <v>59</v>
      </c>
      <c r="B186" s="39"/>
      <c r="C186" s="19">
        <f t="shared" ref="C186:C195" si="14">C220+C334+C422</f>
        <v>83.966666666666697</v>
      </c>
      <c r="D186" s="72">
        <v>9.86</v>
      </c>
      <c r="E186" s="18"/>
      <c r="F186" s="18">
        <f t="shared" ref="F186:F195" si="15">F220+F334+F422</f>
        <v>-8</v>
      </c>
      <c r="G186" s="72">
        <f>G175</f>
        <v>9.86</v>
      </c>
      <c r="H186" s="18"/>
      <c r="I186" s="18">
        <f t="shared" ref="I186:I195" si="16">I220+I334+I422</f>
        <v>-8</v>
      </c>
      <c r="J186" s="22"/>
      <c r="K186" s="72" t="e">
        <f>K175</f>
        <v>#REF!</v>
      </c>
      <c r="L186" s="18"/>
      <c r="M186" s="21" t="e">
        <f>#REF!</f>
        <v>#REF!</v>
      </c>
      <c r="N186" s="18"/>
      <c r="O186" s="72" t="e">
        <f>O175</f>
        <v>#REF!</v>
      </c>
      <c r="P186" s="18"/>
      <c r="Q186" s="21" t="e">
        <f>#REF!</f>
        <v>#REF!</v>
      </c>
      <c r="R186" s="18"/>
      <c r="S186" s="72" t="e">
        <f>S175</f>
        <v>#REF!</v>
      </c>
      <c r="T186" s="18"/>
      <c r="U186" s="21" t="e">
        <f>#REF!</f>
        <v>#REF!</v>
      </c>
      <c r="V186" s="21"/>
      <c r="AT186" s="18"/>
    </row>
    <row r="187" spans="1:46" x14ac:dyDescent="0.25">
      <c r="A187" s="39" t="s">
        <v>60</v>
      </c>
      <c r="B187" s="39"/>
      <c r="C187" s="19">
        <f t="shared" si="14"/>
        <v>103.9666666666667</v>
      </c>
      <c r="D187" s="72">
        <v>14.7</v>
      </c>
      <c r="E187" s="18"/>
      <c r="F187" s="18">
        <f t="shared" si="15"/>
        <v>-16</v>
      </c>
      <c r="G187" s="72">
        <f>G176</f>
        <v>14.7</v>
      </c>
      <c r="H187" s="18"/>
      <c r="I187" s="18">
        <f t="shared" si="16"/>
        <v>-16</v>
      </c>
      <c r="J187" s="22"/>
      <c r="K187" s="72" t="e">
        <f>K176</f>
        <v>#REF!</v>
      </c>
      <c r="L187" s="18"/>
      <c r="M187" s="21" t="e">
        <f>#REF!</f>
        <v>#REF!</v>
      </c>
      <c r="N187" s="18"/>
      <c r="O187" s="72" t="e">
        <f>O176</f>
        <v>#REF!</v>
      </c>
      <c r="P187" s="18"/>
      <c r="Q187" s="21" t="e">
        <f>#REF!</f>
        <v>#REF!</v>
      </c>
      <c r="R187" s="18"/>
      <c r="S187" s="72" t="e">
        <f>S176</f>
        <v>#REF!</v>
      </c>
      <c r="T187" s="18"/>
      <c r="U187" s="21" t="e">
        <f>#REF!</f>
        <v>#REF!</v>
      </c>
      <c r="V187" s="21"/>
      <c r="Y187" s="70"/>
      <c r="AT187" s="18"/>
    </row>
    <row r="188" spans="1:46" x14ac:dyDescent="0.25">
      <c r="A188" s="39" t="s">
        <v>70</v>
      </c>
      <c r="B188" s="39"/>
      <c r="C188" s="19">
        <f t="shared" si="14"/>
        <v>5541</v>
      </c>
      <c r="D188" s="72">
        <v>1.04</v>
      </c>
      <c r="E188" s="18"/>
      <c r="F188" s="18">
        <f t="shared" si="15"/>
        <v>-58</v>
      </c>
      <c r="G188" s="72">
        <f>G177</f>
        <v>1.04</v>
      </c>
      <c r="H188" s="18"/>
      <c r="I188" s="18">
        <f t="shared" si="16"/>
        <v>-58</v>
      </c>
      <c r="J188" s="22"/>
      <c r="K188" s="72" t="e">
        <f>K177</f>
        <v>#REF!</v>
      </c>
      <c r="L188" s="18"/>
      <c r="M188" s="21" t="e">
        <f>#REF!</f>
        <v>#REF!</v>
      </c>
      <c r="N188" s="18"/>
      <c r="O188" s="72" t="e">
        <f>O177</f>
        <v>#REF!</v>
      </c>
      <c r="P188" s="18"/>
      <c r="Q188" s="21" t="e">
        <f>#REF!</f>
        <v>#REF!</v>
      </c>
      <c r="R188" s="18"/>
      <c r="S188" s="72" t="e">
        <f>S177</f>
        <v>#REF!</v>
      </c>
      <c r="T188" s="18"/>
      <c r="U188" s="21" t="e">
        <f>#REF!</f>
        <v>#REF!</v>
      </c>
      <c r="V188" s="21"/>
      <c r="Z188" s="70"/>
      <c r="AB188" s="38"/>
      <c r="AT188" s="18"/>
    </row>
    <row r="189" spans="1:46" x14ac:dyDescent="0.25">
      <c r="A189" s="39" t="s">
        <v>71</v>
      </c>
      <c r="B189" s="39"/>
      <c r="C189" s="19">
        <f t="shared" si="14"/>
        <v>1992</v>
      </c>
      <c r="D189" s="72">
        <v>3.81</v>
      </c>
      <c r="F189" s="18">
        <f t="shared" si="15"/>
        <v>-76</v>
      </c>
      <c r="G189" s="72">
        <f>G180</f>
        <v>3.81</v>
      </c>
      <c r="I189" s="18">
        <f t="shared" si="16"/>
        <v>-76</v>
      </c>
      <c r="J189" s="22"/>
      <c r="K189" s="72" t="e">
        <f>K180</f>
        <v>#REF!</v>
      </c>
      <c r="M189" s="21" t="e">
        <f>#REF!</f>
        <v>#REF!</v>
      </c>
      <c r="N189" s="18"/>
      <c r="O189" s="72" t="e">
        <f>O180</f>
        <v>#REF!</v>
      </c>
      <c r="Q189" s="21" t="e">
        <f>#REF!</f>
        <v>#REF!</v>
      </c>
      <c r="R189" s="18"/>
      <c r="S189" s="72" t="e">
        <f>S180</f>
        <v>#REF!</v>
      </c>
      <c r="U189" s="21" t="e">
        <f>#REF!</f>
        <v>#REF!</v>
      </c>
      <c r="V189" s="21"/>
      <c r="AA189" s="70"/>
      <c r="AT189" s="18"/>
    </row>
    <row r="190" spans="1:46" x14ac:dyDescent="0.25">
      <c r="A190" s="39" t="s">
        <v>72</v>
      </c>
      <c r="B190" s="39"/>
      <c r="C190" s="19">
        <f t="shared" si="14"/>
        <v>149222.66666666669</v>
      </c>
      <c r="D190" s="113">
        <v>10.853999999999999</v>
      </c>
      <c r="E190" t="s">
        <v>34</v>
      </c>
      <c r="F190" s="18">
        <f t="shared" si="15"/>
        <v>-162</v>
      </c>
      <c r="G190" s="113">
        <f>G181</f>
        <v>11.906000000000001</v>
      </c>
      <c r="H190" t="s">
        <v>34</v>
      </c>
      <c r="I190" s="18">
        <f t="shared" si="16"/>
        <v>-177</v>
      </c>
      <c r="J190" s="22"/>
      <c r="K190" s="113" t="e">
        <f>K181</f>
        <v>#REF!</v>
      </c>
      <c r="M190" s="21" t="e">
        <f>#REF!</f>
        <v>#REF!</v>
      </c>
      <c r="N190" s="18"/>
      <c r="O190" s="113" t="e">
        <f>O181</f>
        <v>#REF!</v>
      </c>
      <c r="P190" t="s">
        <v>34</v>
      </c>
      <c r="Q190" s="21" t="e">
        <f>#REF!</f>
        <v>#REF!</v>
      </c>
      <c r="R190" s="18"/>
      <c r="S190" s="113" t="e">
        <f>S181</f>
        <v>#REF!</v>
      </c>
      <c r="T190" t="s">
        <v>34</v>
      </c>
      <c r="U190" s="21" t="e">
        <f>#REF!</f>
        <v>#REF!</v>
      </c>
      <c r="V190" s="21"/>
      <c r="AT190" s="18"/>
    </row>
    <row r="191" spans="1:46" x14ac:dyDescent="0.25">
      <c r="A191" s="39" t="s">
        <v>66</v>
      </c>
      <c r="B191" s="39"/>
      <c r="C191" s="19">
        <f t="shared" si="14"/>
        <v>626125.33333333326</v>
      </c>
      <c r="D191" s="113">
        <v>7.3289999999999997</v>
      </c>
      <c r="E191" t="s">
        <v>34</v>
      </c>
      <c r="F191" s="18">
        <f t="shared" si="15"/>
        <v>-459</v>
      </c>
      <c r="G191" s="113">
        <f>G182</f>
        <v>8.3810000000000002</v>
      </c>
      <c r="H191" t="s">
        <v>34</v>
      </c>
      <c r="I191" s="18">
        <f t="shared" si="16"/>
        <v>-525</v>
      </c>
      <c r="J191" s="22"/>
      <c r="K191" s="113" t="e">
        <f>K182</f>
        <v>#REF!</v>
      </c>
      <c r="M191" s="21" t="e">
        <f>#REF!</f>
        <v>#REF!</v>
      </c>
      <c r="N191" s="18"/>
      <c r="O191" s="113" t="e">
        <f>O182</f>
        <v>#REF!</v>
      </c>
      <c r="P191" t="s">
        <v>34</v>
      </c>
      <c r="Q191" s="21" t="e">
        <f>#REF!</f>
        <v>#REF!</v>
      </c>
      <c r="R191" s="18"/>
      <c r="S191" s="113" t="e">
        <f>S182</f>
        <v>#REF!</v>
      </c>
      <c r="T191" t="s">
        <v>34</v>
      </c>
      <c r="U191" s="21" t="e">
        <f>#REF!</f>
        <v>#REF!</v>
      </c>
      <c r="V191" s="21"/>
      <c r="AT191" s="18"/>
    </row>
    <row r="192" spans="1:46" x14ac:dyDescent="0.25">
      <c r="A192" s="39" t="s">
        <v>67</v>
      </c>
      <c r="B192" s="39"/>
      <c r="C192" s="19">
        <f t="shared" si="14"/>
        <v>362541</v>
      </c>
      <c r="D192" s="113">
        <v>6.8079999999999998</v>
      </c>
      <c r="E192" t="s">
        <v>34</v>
      </c>
      <c r="F192" s="18">
        <f t="shared" si="15"/>
        <v>-246</v>
      </c>
      <c r="G192" s="113">
        <f>G183</f>
        <v>7.86</v>
      </c>
      <c r="H192" t="s">
        <v>34</v>
      </c>
      <c r="I192" s="18">
        <f t="shared" si="16"/>
        <v>-285</v>
      </c>
      <c r="J192" s="22"/>
      <c r="K192" s="113" t="e">
        <f>K183</f>
        <v>#REF!</v>
      </c>
      <c r="M192" s="21" t="e">
        <f>#REF!</f>
        <v>#REF!</v>
      </c>
      <c r="N192" s="18"/>
      <c r="O192" s="113" t="e">
        <f>O183</f>
        <v>#REF!</v>
      </c>
      <c r="P192" t="s">
        <v>34</v>
      </c>
      <c r="Q192" s="21" t="e">
        <f>#REF!</f>
        <v>#REF!</v>
      </c>
      <c r="R192" s="18"/>
      <c r="S192" s="113" t="e">
        <f>S183</f>
        <v>#REF!</v>
      </c>
      <c r="T192" t="s">
        <v>34</v>
      </c>
      <c r="U192" s="21" t="e">
        <f>#REF!</f>
        <v>#REF!</v>
      </c>
      <c r="V192" s="21"/>
      <c r="AT192" s="18"/>
    </row>
    <row r="193" spans="1:46" x14ac:dyDescent="0.25">
      <c r="A193" s="39" t="s">
        <v>68</v>
      </c>
      <c r="B193" s="39"/>
      <c r="C193" s="19">
        <f t="shared" si="14"/>
        <v>1169.8</v>
      </c>
      <c r="D193" s="114">
        <v>58</v>
      </c>
      <c r="E193" t="s">
        <v>34</v>
      </c>
      <c r="F193" s="18">
        <f t="shared" si="15"/>
        <v>-6</v>
      </c>
      <c r="G193" s="114">
        <f>G184</f>
        <v>58</v>
      </c>
      <c r="H193" t="s">
        <v>34</v>
      </c>
      <c r="I193" s="18">
        <f t="shared" si="16"/>
        <v>-6</v>
      </c>
      <c r="J193" s="22"/>
      <c r="K193" s="114" t="e">
        <f>K184</f>
        <v>#REF!</v>
      </c>
      <c r="M193" s="21" t="e">
        <f>#REF!</f>
        <v>#REF!</v>
      </c>
      <c r="N193" s="18"/>
      <c r="O193" s="114" t="e">
        <f>O184</f>
        <v>#REF!</v>
      </c>
      <c r="P193" t="s">
        <v>34</v>
      </c>
      <c r="Q193" s="21" t="e">
        <f>#REF!</f>
        <v>#REF!</v>
      </c>
      <c r="R193" s="18"/>
      <c r="S193" s="114" t="e">
        <f>S184</f>
        <v>#REF!</v>
      </c>
      <c r="T193" t="s">
        <v>34</v>
      </c>
      <c r="U193" s="21" t="e">
        <f>#REF!</f>
        <v>#REF!</v>
      </c>
      <c r="V193" s="21"/>
      <c r="AT193" s="18"/>
    </row>
    <row r="194" spans="1:46" x14ac:dyDescent="0.25">
      <c r="A194" s="39" t="s">
        <v>73</v>
      </c>
      <c r="B194" s="39"/>
      <c r="C194" s="19">
        <f t="shared" si="14"/>
        <v>155.93333333333339</v>
      </c>
      <c r="D194" s="27">
        <v>60</v>
      </c>
      <c r="F194" s="18">
        <f t="shared" si="15"/>
        <v>9356</v>
      </c>
      <c r="G194" s="27">
        <f t="shared" ref="G194:G195" si="17">D194</f>
        <v>60</v>
      </c>
      <c r="I194" s="18">
        <f t="shared" si="16"/>
        <v>9356</v>
      </c>
      <c r="J194" s="22"/>
      <c r="K194" s="27" t="s">
        <v>20</v>
      </c>
      <c r="M194" s="21" t="e">
        <f>#REF!</f>
        <v>#REF!</v>
      </c>
      <c r="N194" s="18"/>
      <c r="O194" s="69" t="e">
        <f>ROUND(Q194/$C$194,2)</f>
        <v>#REF!</v>
      </c>
      <c r="Q194" s="21" t="e">
        <f>#REF!</f>
        <v>#REF!</v>
      </c>
      <c r="R194" s="18"/>
      <c r="S194" s="69" t="e">
        <f>ROUND(U194/$C$194,2)</f>
        <v>#REF!</v>
      </c>
      <c r="U194" s="21" t="e">
        <f>#REF!</f>
        <v>#REF!</v>
      </c>
      <c r="V194" s="21"/>
      <c r="W194" s="18"/>
      <c r="X194" s="18"/>
      <c r="Z194" s="40"/>
      <c r="AT194" s="18"/>
    </row>
    <row r="195" spans="1:46" x14ac:dyDescent="0.25">
      <c r="A195" s="39" t="s">
        <v>74</v>
      </c>
      <c r="B195" s="39"/>
      <c r="C195" s="19">
        <f t="shared" si="14"/>
        <v>5455</v>
      </c>
      <c r="D195" s="115">
        <v>-30</v>
      </c>
      <c r="E195" t="s">
        <v>34</v>
      </c>
      <c r="F195" s="18">
        <f t="shared" si="15"/>
        <v>-1637</v>
      </c>
      <c r="G195" s="115">
        <f t="shared" si="17"/>
        <v>-30</v>
      </c>
      <c r="H195" t="s">
        <v>34</v>
      </c>
      <c r="I195" s="18">
        <f t="shared" si="16"/>
        <v>-1637</v>
      </c>
      <c r="J195" s="22"/>
      <c r="K195" s="115" t="e">
        <f>#REF!</f>
        <v>#REF!</v>
      </c>
      <c r="L195" t="s">
        <v>34</v>
      </c>
      <c r="M195" s="21" t="e">
        <f>#REF!</f>
        <v>#REF!</v>
      </c>
      <c r="N195" s="18"/>
      <c r="O195" s="115" t="s">
        <v>20</v>
      </c>
      <c r="P195" t="s">
        <v>20</v>
      </c>
      <c r="Q195" s="21" t="e">
        <f>#REF!</f>
        <v>#REF!</v>
      </c>
      <c r="R195" s="18"/>
      <c r="S195" s="115" t="s">
        <v>20</v>
      </c>
      <c r="T195" t="s">
        <v>20</v>
      </c>
      <c r="U195" s="21" t="e">
        <f>#REF!</f>
        <v>#REF!</v>
      </c>
      <c r="V195" s="21"/>
      <c r="W195" s="18"/>
      <c r="X195" s="18"/>
      <c r="Y195" s="18"/>
      <c r="Z195" s="40"/>
      <c r="AB195" s="116"/>
      <c r="AC195" s="116"/>
      <c r="AT195" s="18"/>
    </row>
    <row r="196" spans="1:46" s="76" customFormat="1" hidden="1" x14ac:dyDescent="0.25">
      <c r="A196" s="76" t="s">
        <v>75</v>
      </c>
      <c r="C196" s="117">
        <f>C190</f>
        <v>149222.66666666669</v>
      </c>
      <c r="D196" s="28">
        <v>0</v>
      </c>
      <c r="F196" s="78"/>
      <c r="G196" s="80" t="e">
        <f>#REF!</f>
        <v>#REF!</v>
      </c>
      <c r="H196" s="76" t="s">
        <v>34</v>
      </c>
      <c r="I196" s="18" t="e">
        <f>#REF!+#REF!+#REF!</f>
        <v>#REF!</v>
      </c>
      <c r="J196" s="22"/>
      <c r="K196" s="80" t="e">
        <f>#REF!</f>
        <v>#REF!</v>
      </c>
      <c r="M196" s="21" t="e">
        <f>#REF!</f>
        <v>#REF!</v>
      </c>
      <c r="N196" s="18"/>
      <c r="O196" s="80" t="e">
        <f>#REF!</f>
        <v>#REF!</v>
      </c>
      <c r="P196" s="76" t="s">
        <v>20</v>
      </c>
      <c r="Q196" s="21" t="e">
        <f>#REF!</f>
        <v>#REF!</v>
      </c>
      <c r="R196" s="18"/>
      <c r="S196" s="80" t="e">
        <f>#REF!</f>
        <v>#REF!</v>
      </c>
      <c r="T196" s="76" t="s">
        <v>34</v>
      </c>
      <c r="U196" s="21" t="e">
        <f>#REF!</f>
        <v>#REF!</v>
      </c>
      <c r="V196" s="21"/>
      <c r="Y196" s="82"/>
      <c r="Z196" s="40"/>
      <c r="AB196" s="83"/>
      <c r="AC196" s="83"/>
      <c r="AT196" s="81"/>
    </row>
    <row r="197" spans="1:46" s="76" customFormat="1" hidden="1" x14ac:dyDescent="0.25">
      <c r="A197" s="76" t="s">
        <v>76</v>
      </c>
      <c r="C197" s="117">
        <f>C191</f>
        <v>626125.33333333326</v>
      </c>
      <c r="D197" s="28">
        <v>0</v>
      </c>
      <c r="F197" s="78"/>
      <c r="G197" s="80" t="e">
        <f>#REF!</f>
        <v>#REF!</v>
      </c>
      <c r="H197" s="76" t="s">
        <v>34</v>
      </c>
      <c r="I197" s="18" t="e">
        <f>#REF!+#REF!+#REF!</f>
        <v>#REF!</v>
      </c>
      <c r="J197" s="22"/>
      <c r="K197" s="80" t="e">
        <f>#REF!</f>
        <v>#REF!</v>
      </c>
      <c r="M197" s="21" t="e">
        <f>#REF!</f>
        <v>#REF!</v>
      </c>
      <c r="N197" s="18"/>
      <c r="O197" s="80" t="e">
        <f>#REF!</f>
        <v>#REF!</v>
      </c>
      <c r="P197" s="76" t="s">
        <v>20</v>
      </c>
      <c r="Q197" s="21" t="e">
        <f>#REF!</f>
        <v>#REF!</v>
      </c>
      <c r="R197" s="18"/>
      <c r="S197" s="80" t="e">
        <f>#REF!</f>
        <v>#REF!</v>
      </c>
      <c r="T197" s="76" t="s">
        <v>34</v>
      </c>
      <c r="U197" s="21" t="e">
        <f>#REF!</f>
        <v>#REF!</v>
      </c>
      <c r="V197" s="21"/>
      <c r="Y197" s="82"/>
      <c r="Z197" s="40"/>
      <c r="AB197" s="83"/>
      <c r="AC197" s="83"/>
      <c r="AT197" s="81"/>
    </row>
    <row r="198" spans="1:46" s="76" customFormat="1" hidden="1" x14ac:dyDescent="0.25">
      <c r="A198" s="76" t="s">
        <v>77</v>
      </c>
      <c r="C198" s="117">
        <f>C192</f>
        <v>362541</v>
      </c>
      <c r="D198" s="28">
        <v>0</v>
      </c>
      <c r="F198" s="78"/>
      <c r="G198" s="80" t="e">
        <f>#REF!</f>
        <v>#REF!</v>
      </c>
      <c r="H198" s="76" t="s">
        <v>34</v>
      </c>
      <c r="I198" s="18" t="e">
        <f>#REF!+#REF!+#REF!</f>
        <v>#REF!</v>
      </c>
      <c r="J198" s="22"/>
      <c r="K198" s="80" t="e">
        <f>#REF!</f>
        <v>#REF!</v>
      </c>
      <c r="M198" s="21" t="e">
        <f>#REF!</f>
        <v>#REF!</v>
      </c>
      <c r="N198" s="18"/>
      <c r="O198" s="80" t="e">
        <f>#REF!</f>
        <v>#REF!</v>
      </c>
      <c r="P198" s="76" t="s">
        <v>20</v>
      </c>
      <c r="Q198" s="21" t="e">
        <f>#REF!</f>
        <v>#REF!</v>
      </c>
      <c r="R198" s="18"/>
      <c r="S198" s="80" t="e">
        <f>#REF!</f>
        <v>#REF!</v>
      </c>
      <c r="T198" s="76" t="s">
        <v>34</v>
      </c>
      <c r="U198" s="21" t="e">
        <f>#REF!</f>
        <v>#REF!</v>
      </c>
      <c r="V198" s="21"/>
      <c r="Y198" s="82"/>
      <c r="Z198" s="40"/>
      <c r="AB198" s="83"/>
      <c r="AC198" s="83"/>
      <c r="AT198" s="81"/>
    </row>
    <row r="199" spans="1:46" x14ac:dyDescent="0.25">
      <c r="A199" s="39" t="s">
        <v>43</v>
      </c>
      <c r="B199" s="19"/>
      <c r="C199" s="19">
        <f>C230+C344+C432</f>
        <v>549993775.55239236</v>
      </c>
      <c r="D199" s="110"/>
      <c r="F199" s="18">
        <f>F230+F344+F432</f>
        <v>51665009</v>
      </c>
      <c r="G199" s="110"/>
      <c r="I199" s="18">
        <f>I230+I344+I432</f>
        <v>57450823</v>
      </c>
      <c r="J199" s="22"/>
      <c r="K199" s="110"/>
      <c r="M199" s="18" t="e">
        <f>SUM(M171:M198)</f>
        <v>#REF!</v>
      </c>
      <c r="N199" s="18"/>
      <c r="O199" s="110"/>
      <c r="Q199" s="18" t="e">
        <f>SUM(Q171:Q198)</f>
        <v>#REF!</v>
      </c>
      <c r="R199" s="18"/>
      <c r="S199" s="110"/>
      <c r="U199" s="18" t="e">
        <f>SUM(U171:U198)</f>
        <v>#REF!</v>
      </c>
      <c r="V199" s="21"/>
      <c r="W199" s="21"/>
      <c r="X199" s="21"/>
      <c r="Y199" s="21"/>
      <c r="Z199" s="40"/>
      <c r="AT199" s="18"/>
    </row>
    <row r="200" spans="1:46" x14ac:dyDescent="0.25">
      <c r="A200" s="39" t="s">
        <v>25</v>
      </c>
      <c r="B200" s="99"/>
      <c r="C200" s="118">
        <f>C231+C345+C433</f>
        <v>4745356.2778315768</v>
      </c>
      <c r="F200" s="119">
        <f>F231+F345+F433</f>
        <v>646735.19913938292</v>
      </c>
      <c r="I200" s="30">
        <f>F200</f>
        <v>646735.19913938292</v>
      </c>
      <c r="J200" s="22"/>
      <c r="M200" s="30" t="e">
        <f>$I$200*#REF!/(#REF!+#REF!+#REF!)</f>
        <v>#REF!</v>
      </c>
      <c r="N200" s="21"/>
      <c r="Q200" s="30" t="e">
        <f>$I$200*#REF!/(#REF!+#REF!+#REF!)</f>
        <v>#REF!</v>
      </c>
      <c r="R200" s="21"/>
      <c r="U200" s="30" t="e">
        <f>$I$200*#REF!/(#REF!+#REF!+#REF!)</f>
        <v>#REF!</v>
      </c>
      <c r="V200" s="21"/>
      <c r="Z200" s="71"/>
      <c r="AA200" s="71"/>
      <c r="AT200" s="18"/>
    </row>
    <row r="201" spans="1:46" ht="16.5" thickBot="1" x14ac:dyDescent="0.3">
      <c r="A201" s="39" t="s">
        <v>44</v>
      </c>
      <c r="B201" s="39"/>
      <c r="C201" s="92">
        <f>SUM(C199:C200)</f>
        <v>554739131.83022392</v>
      </c>
      <c r="D201" s="120"/>
      <c r="E201" s="121"/>
      <c r="F201" s="122">
        <f>F199+F200</f>
        <v>52311744.199139386</v>
      </c>
      <c r="G201" s="123"/>
      <c r="H201" s="121"/>
      <c r="I201" s="122">
        <f>I199+I200</f>
        <v>58097558.199139386</v>
      </c>
      <c r="J201" s="22"/>
      <c r="K201" s="123"/>
      <c r="L201" s="121"/>
      <c r="M201" s="122" t="e">
        <f>M199+M200</f>
        <v>#REF!</v>
      </c>
      <c r="N201" s="122"/>
      <c r="O201" s="123"/>
      <c r="P201" s="121"/>
      <c r="Q201" s="122" t="e">
        <f>Q199+Q200</f>
        <v>#REF!</v>
      </c>
      <c r="R201" s="122"/>
      <c r="S201" s="123"/>
      <c r="T201" s="121"/>
      <c r="U201" s="122" t="e">
        <f>U199+U200</f>
        <v>#REF!</v>
      </c>
      <c r="Y201" s="18"/>
      <c r="Z201" s="35"/>
      <c r="AA201" s="71"/>
      <c r="AB201" s="40"/>
      <c r="AT201" s="18"/>
    </row>
    <row r="202" spans="1:46" ht="16.5" hidden="1" thickTop="1" x14ac:dyDescent="0.25">
      <c r="A202" s="39"/>
      <c r="B202" s="39"/>
      <c r="C202" s="19"/>
      <c r="D202" s="104"/>
      <c r="E202" s="39"/>
      <c r="F202" s="18"/>
      <c r="G202" s="124"/>
      <c r="H202" s="39"/>
      <c r="I202" s="18" t="s">
        <v>20</v>
      </c>
      <c r="J202" s="22"/>
      <c r="K202" s="124"/>
      <c r="L202" s="39"/>
      <c r="M202" s="18"/>
      <c r="N202" s="18"/>
      <c r="O202" s="124"/>
      <c r="P202" s="39"/>
      <c r="Q202" s="18"/>
      <c r="R202" s="18"/>
      <c r="S202" s="124"/>
      <c r="T202" s="39"/>
      <c r="U202" s="18" t="s">
        <v>20</v>
      </c>
      <c r="V202" s="18"/>
      <c r="Y202" s="18"/>
      <c r="Z202" s="38"/>
      <c r="AA202" s="71"/>
      <c r="AB202" s="40"/>
      <c r="AT202" s="18"/>
    </row>
    <row r="203" spans="1:46" ht="16.5" hidden="1" thickTop="1" x14ac:dyDescent="0.25">
      <c r="A203" s="39"/>
      <c r="B203" s="39"/>
      <c r="C203" s="19"/>
      <c r="D203" s="104"/>
      <c r="E203" s="39"/>
      <c r="F203" s="18"/>
      <c r="G203" s="124"/>
      <c r="H203" s="39"/>
      <c r="I203" s="18"/>
      <c r="J203" s="22"/>
      <c r="K203" s="124"/>
      <c r="L203" s="39"/>
      <c r="M203" s="18"/>
      <c r="N203" s="18"/>
      <c r="O203" s="124"/>
      <c r="P203" s="39"/>
      <c r="Q203" s="18"/>
      <c r="R203" s="18"/>
      <c r="S203" s="124"/>
      <c r="T203" s="39"/>
      <c r="U203" s="18" t="s">
        <v>20</v>
      </c>
      <c r="V203" s="18"/>
      <c r="AA203" s="71"/>
      <c r="AB203" s="40"/>
      <c r="AT203" s="18"/>
    </row>
    <row r="204" spans="1:46" ht="16.5" hidden="1" thickTop="1" x14ac:dyDescent="0.25">
      <c r="A204" s="39"/>
      <c r="B204" s="39"/>
      <c r="C204" s="56"/>
      <c r="D204" s="27"/>
      <c r="E204" s="39"/>
      <c r="F204" s="21" t="s">
        <v>20</v>
      </c>
      <c r="G204" s="27"/>
      <c r="H204" s="39"/>
      <c r="I204" s="21" t="s">
        <v>20</v>
      </c>
      <c r="J204" s="22"/>
      <c r="K204" s="27"/>
      <c r="L204" s="39"/>
      <c r="M204" s="21" t="s">
        <v>20</v>
      </c>
      <c r="N204" s="21"/>
      <c r="O204" s="27"/>
      <c r="P204" s="39"/>
      <c r="Q204" s="21" t="s">
        <v>20</v>
      </c>
      <c r="R204" s="21"/>
      <c r="S204" s="27"/>
      <c r="T204" s="39"/>
      <c r="U204" s="21" t="s">
        <v>20</v>
      </c>
      <c r="V204" s="21"/>
      <c r="AA204" s="125"/>
      <c r="AT204" s="18"/>
    </row>
    <row r="205" spans="1:46" ht="16.5" hidden="1" thickTop="1" x14ac:dyDescent="0.25">
      <c r="A205" s="39"/>
      <c r="B205" s="39"/>
      <c r="C205" s="56"/>
      <c r="D205" s="27"/>
      <c r="E205" s="39"/>
      <c r="F205" s="21"/>
      <c r="G205" s="27"/>
      <c r="H205" s="39"/>
      <c r="J205" s="22"/>
      <c r="K205" s="27"/>
      <c r="L205" s="39"/>
      <c r="O205" s="27"/>
      <c r="P205" s="39"/>
      <c r="S205" s="27"/>
      <c r="T205" s="39"/>
      <c r="AT205" s="18"/>
    </row>
    <row r="206" spans="1:46" ht="16.5" hidden="1" thickTop="1" x14ac:dyDescent="0.25">
      <c r="A206" s="17" t="s">
        <v>56</v>
      </c>
      <c r="B206" s="39"/>
      <c r="C206" s="39"/>
      <c r="D206" s="21"/>
      <c r="E206" s="39"/>
      <c r="F206" s="39"/>
      <c r="G206" s="21"/>
      <c r="H206" s="39"/>
      <c r="I206" s="39"/>
      <c r="J206" s="22"/>
      <c r="K206" s="21"/>
      <c r="L206" s="39"/>
      <c r="M206" s="39"/>
      <c r="N206" s="39"/>
      <c r="O206" s="21"/>
      <c r="P206" s="39"/>
      <c r="Q206" s="39"/>
      <c r="R206" s="39"/>
      <c r="S206" s="21"/>
      <c r="T206" s="39"/>
      <c r="U206" s="39"/>
      <c r="V206" s="39"/>
      <c r="Y206" s="126"/>
      <c r="Z206" s="40"/>
      <c r="AA206" s="40"/>
      <c r="AT206" s="18"/>
    </row>
    <row r="207" spans="1:46" ht="16.5" hidden="1" thickTop="1" x14ac:dyDescent="0.25">
      <c r="A207" s="39" t="s">
        <v>78</v>
      </c>
      <c r="B207" s="39"/>
      <c r="C207" s="39"/>
      <c r="D207" s="21"/>
      <c r="E207" s="39"/>
      <c r="F207" s="39"/>
      <c r="G207" s="21"/>
      <c r="H207" s="39"/>
      <c r="I207" s="39"/>
      <c r="J207" s="22"/>
      <c r="K207" s="21"/>
      <c r="L207" s="39"/>
      <c r="M207" s="39"/>
      <c r="N207" s="39"/>
      <c r="O207" s="21"/>
      <c r="P207" s="39"/>
      <c r="Q207" s="39"/>
      <c r="R207" s="39"/>
      <c r="S207" s="21"/>
      <c r="T207" s="39"/>
      <c r="U207" s="39"/>
      <c r="V207" s="39"/>
      <c r="W207" s="18"/>
      <c r="X207" s="18"/>
      <c r="AT207" s="18"/>
    </row>
    <row r="208" spans="1:46" ht="16.5" hidden="1" thickTop="1" x14ac:dyDescent="0.25">
      <c r="A208" s="39"/>
      <c r="B208" s="39"/>
      <c r="C208" s="39"/>
      <c r="D208" s="21"/>
      <c r="E208" s="39"/>
      <c r="F208" s="39"/>
      <c r="G208" s="21"/>
      <c r="H208" s="39"/>
      <c r="I208" s="39"/>
      <c r="J208" s="22"/>
      <c r="K208" s="21"/>
      <c r="L208" s="39"/>
      <c r="M208" s="39"/>
      <c r="N208" s="39"/>
      <c r="O208" s="21"/>
      <c r="P208" s="39"/>
      <c r="Q208" s="39"/>
      <c r="R208" s="39"/>
      <c r="S208" s="21"/>
      <c r="T208" s="39"/>
      <c r="U208" s="39"/>
      <c r="V208" s="39"/>
      <c r="W208" s="18"/>
      <c r="X208" s="18"/>
      <c r="AT208" s="18"/>
    </row>
    <row r="209" spans="1:46" ht="16.5" hidden="1" thickTop="1" x14ac:dyDescent="0.25">
      <c r="A209" s="39" t="s">
        <v>62</v>
      </c>
      <c r="B209" s="39"/>
      <c r="C209" s="19"/>
      <c r="D209" s="21"/>
      <c r="E209" s="39"/>
      <c r="F209" s="39"/>
      <c r="G209" s="21"/>
      <c r="H209" s="39"/>
      <c r="I209" s="39"/>
      <c r="J209" s="22"/>
      <c r="K209" s="21"/>
      <c r="L209" s="39"/>
      <c r="M209" s="39"/>
      <c r="N209" s="39"/>
      <c r="O209" s="21"/>
      <c r="P209" s="39"/>
      <c r="Q209" s="39"/>
      <c r="R209" s="39"/>
      <c r="S209" s="21"/>
      <c r="T209" s="39"/>
      <c r="U209" s="39"/>
      <c r="V209" s="39"/>
      <c r="AT209" s="18"/>
    </row>
    <row r="210" spans="1:46" ht="16.5" hidden="1" thickTop="1" x14ac:dyDescent="0.25">
      <c r="A210" s="39" t="s">
        <v>59</v>
      </c>
      <c r="B210" s="39"/>
      <c r="C210" s="19">
        <f>C267+C295+C238</f>
        <v>168732.33333333232</v>
      </c>
      <c r="D210" s="69">
        <f>$D$175</f>
        <v>9.86</v>
      </c>
      <c r="F210" s="21">
        <f>F267+F295+F238</f>
        <v>1663701</v>
      </c>
      <c r="G210" s="69">
        <f>$G$175</f>
        <v>9.86</v>
      </c>
      <c r="I210" s="21">
        <f>I267+I295+I238</f>
        <v>1663701</v>
      </c>
      <c r="J210" s="22"/>
      <c r="K210" s="69" t="e">
        <f>$K$175</f>
        <v>#REF!</v>
      </c>
      <c r="M210" s="21" t="e">
        <f>M267+M295+M238</f>
        <v>#REF!</v>
      </c>
      <c r="N210" s="21"/>
      <c r="O210" s="69" t="e">
        <f>$O$175</f>
        <v>#REF!</v>
      </c>
      <c r="Q210" s="21" t="e">
        <f>Q267+Q295+Q238</f>
        <v>#REF!</v>
      </c>
      <c r="R210" s="21"/>
      <c r="S210" s="69" t="e">
        <f>$S$175</f>
        <v>#REF!</v>
      </c>
      <c r="U210" s="21" t="e">
        <f>U267+U295+U238</f>
        <v>#REF!</v>
      </c>
      <c r="V210" s="21"/>
      <c r="AT210" s="18"/>
    </row>
    <row r="211" spans="1:46" ht="16.5" hidden="1" thickTop="1" x14ac:dyDescent="0.25">
      <c r="A211" s="39" t="s">
        <v>60</v>
      </c>
      <c r="B211" s="39"/>
      <c r="C211" s="19">
        <f>C268+C296+C239</f>
        <v>68177.199999999793</v>
      </c>
      <c r="D211" s="69">
        <f>$D$176</f>
        <v>14.7</v>
      </c>
      <c r="E211" s="102"/>
      <c r="F211" s="21">
        <f>F268+F296+F239</f>
        <v>1002205</v>
      </c>
      <c r="G211" s="69">
        <f>$G$176</f>
        <v>14.7</v>
      </c>
      <c r="H211" s="102"/>
      <c r="I211" s="21">
        <f>I268+I296+I239</f>
        <v>1002205</v>
      </c>
      <c r="J211" s="22"/>
      <c r="K211" s="69" t="e">
        <f>$K$176</f>
        <v>#REF!</v>
      </c>
      <c r="L211" s="102"/>
      <c r="M211" s="21" t="e">
        <f>M268+M296+M239</f>
        <v>#REF!</v>
      </c>
      <c r="N211" s="21"/>
      <c r="O211" s="69" t="e">
        <f>$O$176</f>
        <v>#REF!</v>
      </c>
      <c r="P211" s="102"/>
      <c r="Q211" s="21" t="e">
        <f>Q268+Q296+Q239</f>
        <v>#REF!</v>
      </c>
      <c r="R211" s="21"/>
      <c r="S211" s="69" t="e">
        <f>$S$176</f>
        <v>#REF!</v>
      </c>
      <c r="T211" s="102"/>
      <c r="U211" s="21" t="e">
        <f>U268+U296+U239</f>
        <v>#REF!</v>
      </c>
      <c r="V211" s="21"/>
      <c r="AT211" s="18"/>
    </row>
    <row r="212" spans="1:46" ht="16.5" hidden="1" thickTop="1" x14ac:dyDescent="0.25">
      <c r="A212" s="39" t="s">
        <v>61</v>
      </c>
      <c r="B212" s="39"/>
      <c r="C212" s="19">
        <f>C269+C297+C240</f>
        <v>1269889</v>
      </c>
      <c r="D212" s="69">
        <f>$D$177</f>
        <v>1.04</v>
      </c>
      <c r="E212" s="102"/>
      <c r="F212" s="21">
        <f>F269+F297+F240</f>
        <v>1320685</v>
      </c>
      <c r="G212" s="69">
        <f>$G$177</f>
        <v>1.04</v>
      </c>
      <c r="H212" s="102"/>
      <c r="I212" s="21">
        <f>I269+I297+I240</f>
        <v>1320685</v>
      </c>
      <c r="J212" s="22"/>
      <c r="K212" s="69" t="e">
        <f>$K$177</f>
        <v>#REF!</v>
      </c>
      <c r="L212" s="102"/>
      <c r="M212" s="21" t="e">
        <f>M269+M297+M240</f>
        <v>#REF!</v>
      </c>
      <c r="N212" s="21"/>
      <c r="O212" s="69" t="e">
        <f>$O$177</f>
        <v>#REF!</v>
      </c>
      <c r="P212" s="102"/>
      <c r="Q212" s="21" t="e">
        <f>Q269+Q297+Q240</f>
        <v>#REF!</v>
      </c>
      <c r="R212" s="21"/>
      <c r="S212" s="69" t="e">
        <f>$S$177</f>
        <v>#REF!</v>
      </c>
      <c r="T212" s="102"/>
      <c r="U212" s="21" t="e">
        <f>U269+U297+U240</f>
        <v>#REF!</v>
      </c>
      <c r="V212" s="21"/>
      <c r="AT212" s="18"/>
    </row>
    <row r="213" spans="1:46" ht="16.5" hidden="1" thickTop="1" x14ac:dyDescent="0.25">
      <c r="A213" s="39" t="s">
        <v>63</v>
      </c>
      <c r="B213" s="39"/>
      <c r="C213" s="19">
        <f>SUM(C210:C211)</f>
        <v>236909.5333333321</v>
      </c>
      <c r="D213" s="69"/>
      <c r="F213" s="21"/>
      <c r="G213" s="69"/>
      <c r="I213" s="21"/>
      <c r="J213" s="22"/>
      <c r="K213" s="69"/>
      <c r="M213" s="21"/>
      <c r="N213" s="21"/>
      <c r="O213" s="69"/>
      <c r="Q213" s="21"/>
      <c r="R213" s="21"/>
      <c r="S213" s="69"/>
      <c r="U213" s="21"/>
      <c r="V213" s="21"/>
      <c r="AT213" s="18"/>
    </row>
    <row r="214" spans="1:46" ht="16.5" hidden="1" thickTop="1" x14ac:dyDescent="0.25">
      <c r="A214" s="39" t="s">
        <v>64</v>
      </c>
      <c r="B214" s="39"/>
      <c r="C214" s="19">
        <f>C271+C299+C242</f>
        <v>790481</v>
      </c>
      <c r="D214" s="27">
        <f>$D$180</f>
        <v>3.81</v>
      </c>
      <c r="F214" s="21">
        <f>F271+F299+F242</f>
        <v>3011733</v>
      </c>
      <c r="G214" s="27">
        <f>$G$180</f>
        <v>3.81</v>
      </c>
      <c r="I214" s="21">
        <f>I271+I299+I242</f>
        <v>3011733</v>
      </c>
      <c r="J214" s="22"/>
      <c r="K214" s="27" t="e">
        <f>$K$180</f>
        <v>#REF!</v>
      </c>
      <c r="M214" s="21" t="e">
        <f>M271+M299+M242</f>
        <v>#REF!</v>
      </c>
      <c r="N214" s="21"/>
      <c r="O214" s="27" t="e">
        <f>$O$180</f>
        <v>#REF!</v>
      </c>
      <c r="Q214" s="21" t="e">
        <f>Q271+Q299+Q242</f>
        <v>#REF!</v>
      </c>
      <c r="R214" s="21"/>
      <c r="S214" s="27" t="e">
        <f>$S$180</f>
        <v>#REF!</v>
      </c>
      <c r="U214" s="21" t="e">
        <f>U271+U299+U242</f>
        <v>#REF!</v>
      </c>
      <c r="V214" s="21"/>
      <c r="AT214" s="18"/>
    </row>
    <row r="215" spans="1:46" ht="16.5" hidden="1" thickTop="1" x14ac:dyDescent="0.25">
      <c r="A215" s="39" t="s">
        <v>65</v>
      </c>
      <c r="B215" s="39"/>
      <c r="C215" s="19">
        <f>C272+C300+C243</f>
        <v>135323558.69232529</v>
      </c>
      <c r="D215" s="62">
        <f>$D$181</f>
        <v>10.853999999999999</v>
      </c>
      <c r="E215" t="s">
        <v>34</v>
      </c>
      <c r="F215" s="21">
        <f>F272+F300+F243</f>
        <v>14688019</v>
      </c>
      <c r="G215" s="62">
        <f>$G$181</f>
        <v>11.906000000000001</v>
      </c>
      <c r="H215" t="s">
        <v>34</v>
      </c>
      <c r="I215" s="21">
        <f>I272+I300+I243</f>
        <v>16111623</v>
      </c>
      <c r="J215" s="22"/>
      <c r="K215" s="62" t="e">
        <f>$K$181</f>
        <v>#REF!</v>
      </c>
      <c r="L215" t="s">
        <v>34</v>
      </c>
      <c r="M215" s="21" t="e">
        <f>M272+M300+M243</f>
        <v>#REF!</v>
      </c>
      <c r="N215" s="21"/>
      <c r="O215" s="62" t="e">
        <f>$O$181</f>
        <v>#REF!</v>
      </c>
      <c r="P215" t="s">
        <v>34</v>
      </c>
      <c r="Q215" s="21" t="e">
        <f>Q272+Q300+Q243</f>
        <v>#REF!</v>
      </c>
      <c r="R215" s="21"/>
      <c r="S215" s="62" t="e">
        <f>$S$181</f>
        <v>#REF!</v>
      </c>
      <c r="T215" t="s">
        <v>34</v>
      </c>
      <c r="U215" s="21" t="e">
        <f>U272+U300+U243</f>
        <v>#REF!</v>
      </c>
      <c r="V215" s="21"/>
      <c r="AT215" s="18"/>
    </row>
    <row r="216" spans="1:46" ht="16.5" hidden="1" thickTop="1" x14ac:dyDescent="0.25">
      <c r="A216" s="39" t="s">
        <v>66</v>
      </c>
      <c r="B216" s="39"/>
      <c r="C216" s="19">
        <f>C273+C301+C244</f>
        <v>291219231.15769178</v>
      </c>
      <c r="D216" s="62">
        <f>$D$182</f>
        <v>7.3289999999999997</v>
      </c>
      <c r="E216" t="s">
        <v>34</v>
      </c>
      <c r="F216" s="21">
        <f>F273+F301+F244</f>
        <v>21343458</v>
      </c>
      <c r="G216" s="62">
        <f>$G$182</f>
        <v>8.3810000000000002</v>
      </c>
      <c r="H216" t="s">
        <v>34</v>
      </c>
      <c r="I216" s="21">
        <f>I273+I301+I244</f>
        <v>24407084</v>
      </c>
      <c r="J216" s="22"/>
      <c r="K216" s="62" t="e">
        <f>$K$182</f>
        <v>#REF!</v>
      </c>
      <c r="L216" t="s">
        <v>34</v>
      </c>
      <c r="M216" s="21" t="e">
        <f>M273+M301+M244</f>
        <v>#REF!</v>
      </c>
      <c r="N216" s="21"/>
      <c r="O216" s="62" t="e">
        <f>$O$182</f>
        <v>#REF!</v>
      </c>
      <c r="P216" t="s">
        <v>34</v>
      </c>
      <c r="Q216" s="21" t="e">
        <f>Q273+Q301+Q244</f>
        <v>#REF!</v>
      </c>
      <c r="R216" s="21"/>
      <c r="S216" s="62" t="e">
        <f>$S$182</f>
        <v>#REF!</v>
      </c>
      <c r="T216" t="s">
        <v>34</v>
      </c>
      <c r="U216" s="21" t="e">
        <f>U273+U301+U244</f>
        <v>#REF!</v>
      </c>
      <c r="V216" s="21"/>
      <c r="AT216" s="18"/>
    </row>
    <row r="217" spans="1:46" ht="16.5" hidden="1" thickTop="1" x14ac:dyDescent="0.25">
      <c r="A217" s="39" t="s">
        <v>67</v>
      </c>
      <c r="B217" s="39"/>
      <c r="C217" s="19">
        <f>C274+C302+C245</f>
        <v>122057286.54865542</v>
      </c>
      <c r="D217" s="62">
        <f>$D$183</f>
        <v>6.8079999999999998</v>
      </c>
      <c r="E217" t="s">
        <v>34</v>
      </c>
      <c r="F217" s="21">
        <f>F274+F302+F245</f>
        <v>8309660</v>
      </c>
      <c r="G217" s="62">
        <f>$G$183</f>
        <v>7.86</v>
      </c>
      <c r="H217" t="s">
        <v>34</v>
      </c>
      <c r="I217" s="21">
        <f>I274+I302+I245</f>
        <v>9593703</v>
      </c>
      <c r="J217" s="22"/>
      <c r="K217" s="62" t="e">
        <f>$K$183</f>
        <v>#REF!</v>
      </c>
      <c r="L217" t="s">
        <v>34</v>
      </c>
      <c r="M217" s="21" t="e">
        <f>M274+M302+M245</f>
        <v>#REF!</v>
      </c>
      <c r="N217" s="21"/>
      <c r="O217" s="62" t="e">
        <f>$O$183</f>
        <v>#REF!</v>
      </c>
      <c r="P217" t="s">
        <v>34</v>
      </c>
      <c r="Q217" s="21" t="e">
        <f>Q274+Q302+Q245</f>
        <v>#REF!</v>
      </c>
      <c r="R217" s="21"/>
      <c r="S217" s="62" t="e">
        <f>$S$183</f>
        <v>#REF!</v>
      </c>
      <c r="T217" t="s">
        <v>34</v>
      </c>
      <c r="U217" s="21" t="e">
        <f>U274+U302+U245</f>
        <v>#REF!</v>
      </c>
      <c r="V217" s="21"/>
      <c r="AT217" s="18"/>
    </row>
    <row r="218" spans="1:46" ht="16.5" hidden="1" thickTop="1" x14ac:dyDescent="0.25">
      <c r="A218" s="39" t="s">
        <v>68</v>
      </c>
      <c r="B218" s="39"/>
      <c r="C218" s="19">
        <f>C275+C303+C246</f>
        <v>120246.76666666659</v>
      </c>
      <c r="D218" s="27">
        <f>$D$184</f>
        <v>58</v>
      </c>
      <c r="E218" t="s">
        <v>34</v>
      </c>
      <c r="F218" s="21">
        <f>F275+F303+F246</f>
        <v>69743</v>
      </c>
      <c r="G218" s="110">
        <f>$G$184</f>
        <v>58</v>
      </c>
      <c r="H218" t="s">
        <v>34</v>
      </c>
      <c r="I218" s="21">
        <f>I275+I303+I246</f>
        <v>69743</v>
      </c>
      <c r="J218" s="22"/>
      <c r="K218" s="110" t="e">
        <f>$K$184</f>
        <v>#REF!</v>
      </c>
      <c r="L218" t="s">
        <v>34</v>
      </c>
      <c r="M218" s="21" t="e">
        <f>M275+M303+M246</f>
        <v>#REF!</v>
      </c>
      <c r="N218" s="21"/>
      <c r="O218" s="110" t="e">
        <f>$O$184</f>
        <v>#REF!</v>
      </c>
      <c r="P218" t="s">
        <v>34</v>
      </c>
      <c r="Q218" s="21" t="e">
        <f>Q275+Q303+Q246</f>
        <v>#REF!</v>
      </c>
      <c r="R218" s="21"/>
      <c r="S218" s="110" t="e">
        <f>$S$184</f>
        <v>#REF!</v>
      </c>
      <c r="T218" t="s">
        <v>34</v>
      </c>
      <c r="U218" s="21" t="e">
        <f>U275+U303+U246</f>
        <v>#REF!</v>
      </c>
      <c r="V218" s="21"/>
      <c r="AT218" s="18"/>
    </row>
    <row r="219" spans="1:46" ht="16.5" hidden="1" thickTop="1" x14ac:dyDescent="0.25">
      <c r="A219" s="111" t="s">
        <v>69</v>
      </c>
      <c r="B219" s="39"/>
      <c r="C219" s="19"/>
      <c r="D219" s="112">
        <f>$D$185</f>
        <v>-0.01</v>
      </c>
      <c r="F219" s="21"/>
      <c r="G219" s="112">
        <v>-0.01</v>
      </c>
      <c r="I219" s="21"/>
      <c r="J219" s="22"/>
      <c r="K219" s="112">
        <v>-0.01</v>
      </c>
      <c r="M219" s="21"/>
      <c r="N219" s="21"/>
      <c r="O219" s="112">
        <v>-0.01</v>
      </c>
      <c r="Q219" s="21"/>
      <c r="R219" s="21"/>
      <c r="S219" s="112">
        <v>-0.01</v>
      </c>
      <c r="U219" s="21"/>
      <c r="V219" s="21"/>
      <c r="Y219" s="70"/>
      <c r="AT219" s="18"/>
    </row>
    <row r="220" spans="1:46" ht="16.5" hidden="1" thickTop="1" x14ac:dyDescent="0.25">
      <c r="A220" s="39" t="s">
        <v>59</v>
      </c>
      <c r="B220" s="39"/>
      <c r="C220" s="19">
        <f t="shared" ref="C220:C230" si="18">C277+C305+C248</f>
        <v>83.966666666666697</v>
      </c>
      <c r="D220" s="72">
        <f>$D$210</f>
        <v>9.86</v>
      </c>
      <c r="E220" s="18"/>
      <c r="F220" s="21">
        <f t="shared" ref="F220:F230" si="19">F277+F305+F248</f>
        <v>-8</v>
      </c>
      <c r="G220" s="72">
        <f>G210</f>
        <v>9.86</v>
      </c>
      <c r="H220" s="18"/>
      <c r="I220" s="21">
        <f t="shared" ref="I220:I230" si="20">I277+I305+I248</f>
        <v>-8</v>
      </c>
      <c r="J220" s="22"/>
      <c r="K220" s="72" t="e">
        <f>K210</f>
        <v>#REF!</v>
      </c>
      <c r="L220" s="18"/>
      <c r="M220" s="21" t="e">
        <f t="shared" ref="M220:M230" si="21">M277+M305+M248</f>
        <v>#REF!</v>
      </c>
      <c r="N220" s="21"/>
      <c r="O220" s="72" t="e">
        <f>O210</f>
        <v>#REF!</v>
      </c>
      <c r="P220" s="18"/>
      <c r="Q220" s="21" t="e">
        <f t="shared" ref="Q220:Q230" si="22">Q277+Q305+Q248</f>
        <v>#REF!</v>
      </c>
      <c r="R220" s="21"/>
      <c r="S220" s="72" t="e">
        <f>S210</f>
        <v>#REF!</v>
      </c>
      <c r="T220" s="18"/>
      <c r="U220" s="21" t="e">
        <f t="shared" ref="U220:U230" si="23">U277+U305+U248</f>
        <v>#REF!</v>
      </c>
      <c r="V220" s="21"/>
      <c r="AT220" s="18"/>
    </row>
    <row r="221" spans="1:46" ht="16.5" hidden="1" thickTop="1" x14ac:dyDescent="0.25">
      <c r="A221" s="39" t="s">
        <v>60</v>
      </c>
      <c r="B221" s="39"/>
      <c r="C221" s="19">
        <f t="shared" si="18"/>
        <v>103.9666666666667</v>
      </c>
      <c r="D221" s="72">
        <f>$D$211</f>
        <v>14.7</v>
      </c>
      <c r="E221" s="18"/>
      <c r="F221" s="21">
        <f t="shared" si="19"/>
        <v>-16</v>
      </c>
      <c r="G221" s="72">
        <f>G211</f>
        <v>14.7</v>
      </c>
      <c r="H221" s="18"/>
      <c r="I221" s="21">
        <f t="shared" si="20"/>
        <v>-16</v>
      </c>
      <c r="J221" s="22"/>
      <c r="K221" s="72" t="e">
        <f>K211</f>
        <v>#REF!</v>
      </c>
      <c r="L221" s="18"/>
      <c r="M221" s="21" t="e">
        <f t="shared" si="21"/>
        <v>#REF!</v>
      </c>
      <c r="N221" s="21"/>
      <c r="O221" s="72" t="e">
        <f>O211</f>
        <v>#REF!</v>
      </c>
      <c r="P221" s="18"/>
      <c r="Q221" s="21" t="e">
        <f t="shared" si="22"/>
        <v>#REF!</v>
      </c>
      <c r="R221" s="21"/>
      <c r="S221" s="72" t="e">
        <f>S211</f>
        <v>#REF!</v>
      </c>
      <c r="T221" s="18"/>
      <c r="U221" s="21" t="e">
        <f t="shared" si="23"/>
        <v>#REF!</v>
      </c>
      <c r="V221" s="21"/>
      <c r="AT221" s="18"/>
    </row>
    <row r="222" spans="1:46" ht="16.5" hidden="1" thickTop="1" x14ac:dyDescent="0.25">
      <c r="A222" s="39" t="s">
        <v>70</v>
      </c>
      <c r="B222" s="39"/>
      <c r="C222" s="19">
        <f t="shared" si="18"/>
        <v>5541</v>
      </c>
      <c r="D222" s="72">
        <f>$D$212</f>
        <v>1.04</v>
      </c>
      <c r="E222" s="18"/>
      <c r="F222" s="21">
        <f t="shared" si="19"/>
        <v>-58</v>
      </c>
      <c r="G222" s="72">
        <f>G212</f>
        <v>1.04</v>
      </c>
      <c r="H222" s="18"/>
      <c r="I222" s="21">
        <f t="shared" si="20"/>
        <v>-58</v>
      </c>
      <c r="J222" s="22"/>
      <c r="K222" s="72" t="e">
        <f>K212</f>
        <v>#REF!</v>
      </c>
      <c r="L222" s="18"/>
      <c r="M222" s="21" t="e">
        <f t="shared" si="21"/>
        <v>#REF!</v>
      </c>
      <c r="N222" s="21"/>
      <c r="O222" s="72" t="e">
        <f>O212</f>
        <v>#REF!</v>
      </c>
      <c r="P222" s="18"/>
      <c r="Q222" s="21" t="e">
        <f t="shared" si="22"/>
        <v>#REF!</v>
      </c>
      <c r="R222" s="21"/>
      <c r="S222" s="72" t="e">
        <f>S212</f>
        <v>#REF!</v>
      </c>
      <c r="T222" s="18"/>
      <c r="U222" s="21" t="e">
        <f t="shared" si="23"/>
        <v>#REF!</v>
      </c>
      <c r="V222" s="21"/>
      <c r="AT222" s="18"/>
    </row>
    <row r="223" spans="1:46" ht="16.5" hidden="1" thickTop="1" x14ac:dyDescent="0.25">
      <c r="A223" s="39" t="s">
        <v>71</v>
      </c>
      <c r="B223" s="39"/>
      <c r="C223" s="19">
        <f t="shared" si="18"/>
        <v>1992</v>
      </c>
      <c r="D223" s="72">
        <f>$D$214</f>
        <v>3.81</v>
      </c>
      <c r="F223" s="21">
        <f t="shared" si="19"/>
        <v>-76</v>
      </c>
      <c r="G223" s="72">
        <f>G214</f>
        <v>3.81</v>
      </c>
      <c r="I223" s="21">
        <f t="shared" si="20"/>
        <v>-76</v>
      </c>
      <c r="J223" s="22"/>
      <c r="K223" s="72" t="e">
        <f>K214</f>
        <v>#REF!</v>
      </c>
      <c r="M223" s="21" t="e">
        <f t="shared" si="21"/>
        <v>#REF!</v>
      </c>
      <c r="N223" s="21"/>
      <c r="O223" s="72" t="e">
        <f>O214</f>
        <v>#REF!</v>
      </c>
      <c r="Q223" s="21" t="e">
        <f t="shared" si="22"/>
        <v>#REF!</v>
      </c>
      <c r="R223" s="21"/>
      <c r="S223" s="72" t="e">
        <f>S214</f>
        <v>#REF!</v>
      </c>
      <c r="U223" s="21" t="e">
        <f t="shared" si="23"/>
        <v>#REF!</v>
      </c>
      <c r="V223" s="21"/>
      <c r="AT223" s="18"/>
    </row>
    <row r="224" spans="1:46" ht="16.5" hidden="1" thickTop="1" x14ac:dyDescent="0.25">
      <c r="A224" s="39" t="s">
        <v>72</v>
      </c>
      <c r="B224" s="39"/>
      <c r="C224" s="19">
        <f t="shared" si="18"/>
        <v>149222.66666666669</v>
      </c>
      <c r="D224" s="113">
        <f>$D$215</f>
        <v>10.853999999999999</v>
      </c>
      <c r="E224" t="s">
        <v>34</v>
      </c>
      <c r="F224" s="21">
        <f t="shared" si="19"/>
        <v>-162</v>
      </c>
      <c r="G224" s="113">
        <f>G215</f>
        <v>11.906000000000001</v>
      </c>
      <c r="H224" t="s">
        <v>34</v>
      </c>
      <c r="I224" s="21">
        <f t="shared" si="20"/>
        <v>-177</v>
      </c>
      <c r="J224" s="22"/>
      <c r="K224" s="113" t="e">
        <f>K215</f>
        <v>#REF!</v>
      </c>
      <c r="L224" t="s">
        <v>34</v>
      </c>
      <c r="M224" s="21" t="e">
        <f t="shared" si="21"/>
        <v>#REF!</v>
      </c>
      <c r="N224" s="21"/>
      <c r="O224" s="113" t="e">
        <f>O215</f>
        <v>#REF!</v>
      </c>
      <c r="P224" t="s">
        <v>34</v>
      </c>
      <c r="Q224" s="21" t="e">
        <f t="shared" si="22"/>
        <v>#REF!</v>
      </c>
      <c r="R224" s="21"/>
      <c r="S224" s="113" t="e">
        <f>S215</f>
        <v>#REF!</v>
      </c>
      <c r="T224" t="s">
        <v>34</v>
      </c>
      <c r="U224" s="21" t="e">
        <f t="shared" si="23"/>
        <v>#REF!</v>
      </c>
      <c r="V224" s="21"/>
      <c r="AT224" s="18"/>
    </row>
    <row r="225" spans="1:46" ht="16.5" hidden="1" thickTop="1" x14ac:dyDescent="0.25">
      <c r="A225" s="39" t="s">
        <v>66</v>
      </c>
      <c r="B225" s="39"/>
      <c r="C225" s="19">
        <f t="shared" si="18"/>
        <v>626125.33333333326</v>
      </c>
      <c r="D225" s="113">
        <f>$D$216</f>
        <v>7.3289999999999997</v>
      </c>
      <c r="E225" t="s">
        <v>34</v>
      </c>
      <c r="F225" s="21">
        <f t="shared" si="19"/>
        <v>-459</v>
      </c>
      <c r="G225" s="113">
        <f>G216</f>
        <v>8.3810000000000002</v>
      </c>
      <c r="H225" t="s">
        <v>34</v>
      </c>
      <c r="I225" s="21">
        <f t="shared" si="20"/>
        <v>-525</v>
      </c>
      <c r="J225" s="22"/>
      <c r="K225" s="113" t="e">
        <f>K216</f>
        <v>#REF!</v>
      </c>
      <c r="L225" t="s">
        <v>34</v>
      </c>
      <c r="M225" s="21" t="e">
        <f t="shared" si="21"/>
        <v>#REF!</v>
      </c>
      <c r="N225" s="21"/>
      <c r="O225" s="113" t="e">
        <f>O216</f>
        <v>#REF!</v>
      </c>
      <c r="P225" t="s">
        <v>34</v>
      </c>
      <c r="Q225" s="21" t="e">
        <f t="shared" si="22"/>
        <v>#REF!</v>
      </c>
      <c r="R225" s="21"/>
      <c r="S225" s="113" t="e">
        <f>S216</f>
        <v>#REF!</v>
      </c>
      <c r="T225" t="s">
        <v>34</v>
      </c>
      <c r="U225" s="21" t="e">
        <f t="shared" si="23"/>
        <v>#REF!</v>
      </c>
      <c r="V225" s="21"/>
      <c r="AT225" s="18"/>
    </row>
    <row r="226" spans="1:46" ht="16.5" hidden="1" thickTop="1" x14ac:dyDescent="0.25">
      <c r="A226" s="39" t="s">
        <v>67</v>
      </c>
      <c r="B226" s="39"/>
      <c r="C226" s="19">
        <f t="shared" si="18"/>
        <v>362541</v>
      </c>
      <c r="D226" s="113">
        <f>$D$217</f>
        <v>6.8079999999999998</v>
      </c>
      <c r="E226" t="s">
        <v>34</v>
      </c>
      <c r="F226" s="21">
        <f t="shared" si="19"/>
        <v>-246</v>
      </c>
      <c r="G226" s="113">
        <f>G217</f>
        <v>7.86</v>
      </c>
      <c r="H226" t="s">
        <v>34</v>
      </c>
      <c r="I226" s="21">
        <f t="shared" si="20"/>
        <v>-285</v>
      </c>
      <c r="J226" s="22"/>
      <c r="K226" s="113" t="e">
        <f>K217</f>
        <v>#REF!</v>
      </c>
      <c r="L226" t="s">
        <v>34</v>
      </c>
      <c r="M226" s="21" t="e">
        <f t="shared" si="21"/>
        <v>#REF!</v>
      </c>
      <c r="N226" s="21"/>
      <c r="O226" s="113" t="e">
        <f>O217</f>
        <v>#REF!</v>
      </c>
      <c r="P226" t="s">
        <v>34</v>
      </c>
      <c r="Q226" s="21" t="e">
        <f t="shared" si="22"/>
        <v>#REF!</v>
      </c>
      <c r="R226" s="21"/>
      <c r="S226" s="113" t="e">
        <f>S217</f>
        <v>#REF!</v>
      </c>
      <c r="T226" t="s">
        <v>34</v>
      </c>
      <c r="U226" s="21" t="e">
        <f t="shared" si="23"/>
        <v>#REF!</v>
      </c>
      <c r="V226" s="21"/>
      <c r="AT226" s="18"/>
    </row>
    <row r="227" spans="1:46" ht="16.5" hidden="1" thickTop="1" x14ac:dyDescent="0.25">
      <c r="A227" s="39" t="s">
        <v>68</v>
      </c>
      <c r="B227" s="39"/>
      <c r="C227" s="19">
        <f t="shared" si="18"/>
        <v>1169.8</v>
      </c>
      <c r="D227" s="114">
        <f>$D$218</f>
        <v>58</v>
      </c>
      <c r="E227" t="s">
        <v>34</v>
      </c>
      <c r="F227" s="21">
        <f t="shared" si="19"/>
        <v>-6</v>
      </c>
      <c r="G227" s="114">
        <f>G218</f>
        <v>58</v>
      </c>
      <c r="H227" t="s">
        <v>34</v>
      </c>
      <c r="I227" s="21">
        <f t="shared" si="20"/>
        <v>-6</v>
      </c>
      <c r="J227" s="22"/>
      <c r="K227" s="114" t="e">
        <f>K218</f>
        <v>#REF!</v>
      </c>
      <c r="L227" t="s">
        <v>34</v>
      </c>
      <c r="M227" s="21" t="e">
        <f t="shared" si="21"/>
        <v>#REF!</v>
      </c>
      <c r="N227" s="21"/>
      <c r="O227" s="114" t="e">
        <f>O218</f>
        <v>#REF!</v>
      </c>
      <c r="P227" t="s">
        <v>34</v>
      </c>
      <c r="Q227" s="21" t="e">
        <f t="shared" si="22"/>
        <v>#REF!</v>
      </c>
      <c r="R227" s="21"/>
      <c r="S227" s="114" t="e">
        <f>S218</f>
        <v>#REF!</v>
      </c>
      <c r="T227" t="s">
        <v>34</v>
      </c>
      <c r="U227" s="21" t="e">
        <f t="shared" si="23"/>
        <v>#REF!</v>
      </c>
      <c r="V227" s="21"/>
      <c r="AT227" s="18"/>
    </row>
    <row r="228" spans="1:46" ht="16.5" hidden="1" thickTop="1" x14ac:dyDescent="0.25">
      <c r="A228" s="39" t="s">
        <v>73</v>
      </c>
      <c r="B228" s="39"/>
      <c r="C228" s="19">
        <f t="shared" si="18"/>
        <v>155.93333333333339</v>
      </c>
      <c r="D228" s="27">
        <v>60</v>
      </c>
      <c r="F228" s="21">
        <f t="shared" si="19"/>
        <v>9356</v>
      </c>
      <c r="G228" s="27">
        <f>$G$194</f>
        <v>60</v>
      </c>
      <c r="I228" s="21">
        <f t="shared" si="20"/>
        <v>9356</v>
      </c>
      <c r="J228" s="22"/>
      <c r="K228" s="27">
        <f>$G$194</f>
        <v>60</v>
      </c>
      <c r="M228" s="21">
        <f t="shared" si="21"/>
        <v>0</v>
      </c>
      <c r="N228" s="21"/>
      <c r="O228" s="27" t="e">
        <f>$O$194</f>
        <v>#REF!</v>
      </c>
      <c r="Q228" s="21" t="e">
        <f t="shared" si="22"/>
        <v>#REF!</v>
      </c>
      <c r="R228" s="21"/>
      <c r="S228" s="27" t="e">
        <f>$S$194</f>
        <v>#REF!</v>
      </c>
      <c r="U228" s="21" t="e">
        <f t="shared" si="23"/>
        <v>#REF!</v>
      </c>
      <c r="V228" s="21"/>
      <c r="AT228" s="18"/>
    </row>
    <row r="229" spans="1:46" ht="16.5" hidden="1" thickTop="1" x14ac:dyDescent="0.25">
      <c r="A229" s="39" t="s">
        <v>74</v>
      </c>
      <c r="B229" s="39"/>
      <c r="C229" s="19">
        <f t="shared" si="18"/>
        <v>5455</v>
      </c>
      <c r="D229" s="115">
        <v>-30</v>
      </c>
      <c r="E229" t="s">
        <v>34</v>
      </c>
      <c r="F229" s="21">
        <f t="shared" si="19"/>
        <v>-1637</v>
      </c>
      <c r="G229" s="115">
        <f>$G$195</f>
        <v>-30</v>
      </c>
      <c r="H229" t="s">
        <v>34</v>
      </c>
      <c r="I229" s="21">
        <f t="shared" si="20"/>
        <v>-1637</v>
      </c>
      <c r="J229" s="22"/>
      <c r="K229" s="115" t="e">
        <f>$K$195</f>
        <v>#REF!</v>
      </c>
      <c r="L229" t="s">
        <v>34</v>
      </c>
      <c r="M229" s="21" t="e">
        <f t="shared" si="21"/>
        <v>#REF!</v>
      </c>
      <c r="N229" s="21"/>
      <c r="O229" s="115" t="str">
        <f>$O$195</f>
        <v xml:space="preserve"> </v>
      </c>
      <c r="P229" t="s">
        <v>34</v>
      </c>
      <c r="Q229" s="21">
        <f t="shared" si="22"/>
        <v>0</v>
      </c>
      <c r="R229" s="21"/>
      <c r="S229" s="115" t="str">
        <f>$S$195</f>
        <v xml:space="preserve"> </v>
      </c>
      <c r="T229" t="s">
        <v>34</v>
      </c>
      <c r="U229" s="21">
        <f t="shared" si="23"/>
        <v>0</v>
      </c>
      <c r="V229" s="21"/>
      <c r="AT229" s="18"/>
    </row>
    <row r="230" spans="1:46" ht="16.5" hidden="1" thickTop="1" x14ac:dyDescent="0.25">
      <c r="A230" s="39" t="s">
        <v>43</v>
      </c>
      <c r="B230" s="19"/>
      <c r="C230" s="19">
        <f t="shared" si="18"/>
        <v>548600076.39867246</v>
      </c>
      <c r="D230" s="110"/>
      <c r="F230" s="21">
        <f t="shared" si="19"/>
        <v>51415892</v>
      </c>
      <c r="G230" s="110"/>
      <c r="I230" s="21">
        <f t="shared" si="20"/>
        <v>57187045</v>
      </c>
      <c r="J230" s="22"/>
      <c r="K230" s="110"/>
      <c r="M230" s="21" t="e">
        <f t="shared" si="21"/>
        <v>#REF!</v>
      </c>
      <c r="N230" s="21"/>
      <c r="O230" s="110"/>
      <c r="Q230" s="21" t="e">
        <f t="shared" si="22"/>
        <v>#REF!</v>
      </c>
      <c r="R230" s="21"/>
      <c r="S230" s="110"/>
      <c r="U230" s="21" t="e">
        <f t="shared" si="23"/>
        <v>#REF!</v>
      </c>
      <c r="V230" s="21"/>
      <c r="AT230" s="18"/>
    </row>
    <row r="231" spans="1:46" ht="16.5" hidden="1" thickTop="1" x14ac:dyDescent="0.25">
      <c r="A231" s="39" t="s">
        <v>25</v>
      </c>
      <c r="B231" s="127"/>
      <c r="C231" s="118">
        <f>C259+C288+C316</f>
        <v>4732308.0558541138</v>
      </c>
      <c r="F231" s="119">
        <f>F259+F288+F316</f>
        <v>643531.3369268917</v>
      </c>
      <c r="I231" s="119">
        <f>F231</f>
        <v>643531.3369268917</v>
      </c>
      <c r="J231" s="22"/>
      <c r="M231" s="119" t="e">
        <f>M200/I200*I231</f>
        <v>#REF!</v>
      </c>
      <c r="N231" s="18"/>
      <c r="Q231" s="119" t="e">
        <f>Q200/I200*I231</f>
        <v>#REF!</v>
      </c>
      <c r="R231" s="18"/>
      <c r="U231" s="119" t="e">
        <f>U200/I200*I231</f>
        <v>#REF!</v>
      </c>
      <c r="V231" s="18"/>
      <c r="W231" s="53"/>
      <c r="X231" s="53"/>
      <c r="Y231" s="51"/>
      <c r="AT231" s="18"/>
    </row>
    <row r="232" spans="1:46" ht="17.25" hidden="1" thickTop="1" thickBot="1" x14ac:dyDescent="0.3">
      <c r="A232" s="39" t="s">
        <v>44</v>
      </c>
      <c r="B232" s="39"/>
      <c r="C232" s="92">
        <f>SUM(C230:C231)</f>
        <v>553332384.45452654</v>
      </c>
      <c r="D232" s="128"/>
      <c r="E232" s="121"/>
      <c r="F232" s="122">
        <f>F230+F231</f>
        <v>52059423.336926892</v>
      </c>
      <c r="G232" s="128"/>
      <c r="H232" s="121"/>
      <c r="I232" s="122">
        <f>I230+I231</f>
        <v>57830576.336926892</v>
      </c>
      <c r="J232" s="22"/>
      <c r="K232" s="128"/>
      <c r="L232" s="121"/>
      <c r="M232" s="122" t="e">
        <f>M230+M231</f>
        <v>#REF!</v>
      </c>
      <c r="N232" s="122"/>
      <c r="O232" s="128"/>
      <c r="P232" s="121"/>
      <c r="Q232" s="122" t="e">
        <f>Q230+Q231</f>
        <v>#REF!</v>
      </c>
      <c r="R232" s="122"/>
      <c r="S232" s="128"/>
      <c r="T232" s="121"/>
      <c r="U232" s="122" t="e">
        <f>U230+U231</f>
        <v>#REF!</v>
      </c>
      <c r="V232" s="18"/>
      <c r="W232" s="54"/>
      <c r="X232" s="54"/>
      <c r="Y232" s="55"/>
      <c r="AT232" s="18"/>
    </row>
    <row r="233" spans="1:46" ht="16.5" hidden="1" thickTop="1" x14ac:dyDescent="0.25">
      <c r="A233" s="39"/>
      <c r="B233" s="39"/>
      <c r="C233" s="56"/>
      <c r="D233" s="27"/>
      <c r="E233" s="39"/>
      <c r="F233" s="21"/>
      <c r="G233" s="27"/>
      <c r="H233" s="39"/>
      <c r="I233" s="21" t="s">
        <v>20</v>
      </c>
      <c r="J233" s="22"/>
      <c r="K233" s="27"/>
      <c r="L233" s="39"/>
      <c r="M233" s="21" t="s">
        <v>20</v>
      </c>
      <c r="N233" s="21"/>
      <c r="O233" s="27"/>
      <c r="P233" s="39"/>
      <c r="Q233" s="21" t="s">
        <v>20</v>
      </c>
      <c r="R233" s="21"/>
      <c r="S233" s="27"/>
      <c r="T233" s="39"/>
      <c r="U233" s="21" t="s">
        <v>20</v>
      </c>
      <c r="V233" s="21"/>
      <c r="AT233" s="18"/>
    </row>
    <row r="234" spans="1:46" ht="16.5" hidden="1" thickTop="1" x14ac:dyDescent="0.25">
      <c r="A234" s="17" t="s">
        <v>56</v>
      </c>
      <c r="B234" s="39"/>
      <c r="C234" s="39"/>
      <c r="D234" s="21"/>
      <c r="E234" s="39"/>
      <c r="F234" s="23" t="s">
        <v>20</v>
      </c>
      <c r="G234" s="21"/>
      <c r="H234" s="39"/>
      <c r="I234" s="39"/>
      <c r="J234" s="22"/>
      <c r="K234" s="21"/>
      <c r="L234" s="39"/>
      <c r="M234" s="39"/>
      <c r="N234" s="39"/>
      <c r="O234" s="21"/>
      <c r="P234" s="39"/>
      <c r="Q234" s="39"/>
      <c r="R234" s="39"/>
      <c r="S234" s="21"/>
      <c r="T234" s="39"/>
      <c r="U234" s="39"/>
      <c r="V234" s="39"/>
      <c r="AT234" s="18"/>
    </row>
    <row r="235" spans="1:46" ht="16.5" hidden="1" thickTop="1" x14ac:dyDescent="0.25">
      <c r="A235" s="39" t="s">
        <v>79</v>
      </c>
      <c r="B235" s="39"/>
      <c r="C235" s="39"/>
      <c r="D235" s="21"/>
      <c r="E235" s="39"/>
      <c r="F235" s="39"/>
      <c r="G235" s="21"/>
      <c r="H235" s="39"/>
      <c r="I235" s="39"/>
      <c r="J235" s="22"/>
      <c r="K235" s="21"/>
      <c r="L235" s="39"/>
      <c r="M235" s="39"/>
      <c r="N235" s="39"/>
      <c r="O235" s="21"/>
      <c r="P235" s="39"/>
      <c r="Q235" s="39"/>
      <c r="R235" s="39"/>
      <c r="S235" s="21"/>
      <c r="T235" s="39"/>
      <c r="U235" s="39"/>
      <c r="V235" s="39"/>
      <c r="AT235" s="18"/>
    </row>
    <row r="236" spans="1:46" ht="16.5" hidden="1" thickTop="1" x14ac:dyDescent="0.25">
      <c r="A236" s="97" t="s">
        <v>80</v>
      </c>
      <c r="B236" s="39"/>
      <c r="C236" s="56"/>
      <c r="D236" s="21"/>
      <c r="E236" s="39"/>
      <c r="F236" s="39"/>
      <c r="G236" s="21"/>
      <c r="H236" s="39"/>
      <c r="I236" s="39"/>
      <c r="J236" s="22"/>
      <c r="K236" s="21"/>
      <c r="L236" s="39"/>
      <c r="M236" s="39"/>
      <c r="N236" s="39"/>
      <c r="O236" s="21"/>
      <c r="P236" s="39"/>
      <c r="Q236" s="39"/>
      <c r="R236" s="39"/>
      <c r="S236" s="21"/>
      <c r="T236" s="39"/>
      <c r="U236" s="39"/>
      <c r="V236" s="39"/>
      <c r="AT236" s="18"/>
    </row>
    <row r="237" spans="1:46" ht="16.5" hidden="1" thickTop="1" x14ac:dyDescent="0.25">
      <c r="A237" s="39" t="s">
        <v>62</v>
      </c>
      <c r="B237" s="39"/>
      <c r="C237" s="19"/>
      <c r="D237" s="21"/>
      <c r="E237" s="39"/>
      <c r="F237" s="39"/>
      <c r="G237" s="21"/>
      <c r="H237" s="39"/>
      <c r="I237" s="39"/>
      <c r="J237" s="22"/>
      <c r="K237" s="21"/>
      <c r="L237" s="39"/>
      <c r="M237" s="39"/>
      <c r="N237" s="39"/>
      <c r="O237" s="21"/>
      <c r="P237" s="39"/>
      <c r="Q237" s="39"/>
      <c r="R237" s="39"/>
      <c r="S237" s="21"/>
      <c r="T237" s="39"/>
      <c r="U237" s="39"/>
      <c r="V237" s="39"/>
      <c r="AT237" s="18"/>
    </row>
    <row r="238" spans="1:46" ht="16.5" hidden="1" thickTop="1" x14ac:dyDescent="0.25">
      <c r="A238" s="39" t="s">
        <v>59</v>
      </c>
      <c r="B238" s="39"/>
      <c r="C238" s="19">
        <v>38729.3999999999</v>
      </c>
      <c r="D238" s="69">
        <f>$D$175</f>
        <v>9.86</v>
      </c>
      <c r="F238" s="21">
        <f>ROUND(D238*$C238,0)</f>
        <v>381872</v>
      </c>
      <c r="G238" s="69">
        <f>$G$175</f>
        <v>9.86</v>
      </c>
      <c r="I238" s="21">
        <f>ROUND(G238*$C238,0)</f>
        <v>381872</v>
      </c>
      <c r="J238" s="22"/>
      <c r="K238" s="69" t="e">
        <f>$K$175</f>
        <v>#REF!</v>
      </c>
      <c r="M238" s="21" t="e">
        <f>ROUND(K238*$C238,0)</f>
        <v>#REF!</v>
      </c>
      <c r="N238" s="21"/>
      <c r="O238" s="69" t="e">
        <f>$O$175</f>
        <v>#REF!</v>
      </c>
      <c r="Q238" s="21" t="e">
        <f>ROUND(O238*$C238,0)</f>
        <v>#REF!</v>
      </c>
      <c r="R238" s="21"/>
      <c r="S238" s="69" t="e">
        <f>$S$175</f>
        <v>#REF!</v>
      </c>
      <c r="U238" s="21" t="e">
        <f>ROUND(S238*$C238,0)</f>
        <v>#REF!</v>
      </c>
      <c r="V238" s="21"/>
      <c r="AT238" s="18"/>
    </row>
    <row r="239" spans="1:46" ht="16.5" hidden="1" thickTop="1" x14ac:dyDescent="0.25">
      <c r="A239" s="39" t="s">
        <v>60</v>
      </c>
      <c r="B239" s="39"/>
      <c r="C239" s="19">
        <v>2867.3333333333298</v>
      </c>
      <c r="D239" s="69">
        <f>$D$176</f>
        <v>14.7</v>
      </c>
      <c r="E239" s="102"/>
      <c r="F239" s="21">
        <f>ROUND(D239*$C239,0)</f>
        <v>42150</v>
      </c>
      <c r="G239" s="69">
        <f>$G$176</f>
        <v>14.7</v>
      </c>
      <c r="H239" s="102"/>
      <c r="I239" s="21">
        <f>ROUND(G239*$C239,0)</f>
        <v>42150</v>
      </c>
      <c r="J239" s="22"/>
      <c r="K239" s="69" t="e">
        <f>$K$176</f>
        <v>#REF!</v>
      </c>
      <c r="L239" s="102"/>
      <c r="M239" s="21" t="e">
        <f>ROUND(K239*$C239,0)</f>
        <v>#REF!</v>
      </c>
      <c r="N239" s="21"/>
      <c r="O239" s="69" t="e">
        <f>$O$176</f>
        <v>#REF!</v>
      </c>
      <c r="P239" s="102"/>
      <c r="Q239" s="21" t="e">
        <f>ROUND(O239*$C239,0)</f>
        <v>#REF!</v>
      </c>
      <c r="R239" s="21"/>
      <c r="S239" s="69" t="e">
        <f>$S$176</f>
        <v>#REF!</v>
      </c>
      <c r="T239" s="102"/>
      <c r="U239" s="21" t="e">
        <f>ROUND(S239*$C239,0)</f>
        <v>#REF!</v>
      </c>
      <c r="V239" s="21"/>
      <c r="AT239" s="18"/>
    </row>
    <row r="240" spans="1:46" ht="16.5" hidden="1" thickTop="1" x14ac:dyDescent="0.25">
      <c r="A240" s="39" t="s">
        <v>61</v>
      </c>
      <c r="B240" s="39"/>
      <c r="C240" s="19">
        <v>22892</v>
      </c>
      <c r="D240" s="69">
        <f>$D$177</f>
        <v>1.04</v>
      </c>
      <c r="E240" s="102"/>
      <c r="F240" s="21">
        <f>ROUND(D240*$C240,0)</f>
        <v>23808</v>
      </c>
      <c r="G240" s="69">
        <f>$G$177</f>
        <v>1.04</v>
      </c>
      <c r="H240" s="102"/>
      <c r="I240" s="21">
        <f>ROUND(G240*$C240,0)</f>
        <v>23808</v>
      </c>
      <c r="J240" s="22"/>
      <c r="K240" s="69" t="e">
        <f>$K$177</f>
        <v>#REF!</v>
      </c>
      <c r="L240" s="102"/>
      <c r="M240" s="21" t="e">
        <f>ROUND(K240*$C240,0)</f>
        <v>#REF!</v>
      </c>
      <c r="N240" s="21"/>
      <c r="O240" s="69" t="e">
        <f>$O$177</f>
        <v>#REF!</v>
      </c>
      <c r="P240" s="102"/>
      <c r="Q240" s="21" t="e">
        <f>ROUND(O240*$C240,0)</f>
        <v>#REF!</v>
      </c>
      <c r="R240" s="21"/>
      <c r="S240" s="69" t="e">
        <f>$S$177</f>
        <v>#REF!</v>
      </c>
      <c r="T240" s="102"/>
      <c r="U240" s="21" t="e">
        <f>ROUND(S240*$C240,0)</f>
        <v>#REF!</v>
      </c>
      <c r="V240" s="21"/>
      <c r="AT240" s="18"/>
    </row>
    <row r="241" spans="1:46" ht="16.5" hidden="1" thickTop="1" x14ac:dyDescent="0.25">
      <c r="A241" s="39" t="s">
        <v>63</v>
      </c>
      <c r="B241" s="39"/>
      <c r="C241" s="19">
        <v>41596.733333333228</v>
      </c>
      <c r="D241" s="69"/>
      <c r="F241" s="21"/>
      <c r="G241" s="69"/>
      <c r="I241" s="21"/>
      <c r="J241" s="22"/>
      <c r="K241" s="69"/>
      <c r="M241" s="21"/>
      <c r="N241" s="21"/>
      <c r="O241" s="69"/>
      <c r="Q241" s="21"/>
      <c r="R241" s="21"/>
      <c r="S241" s="69"/>
      <c r="U241" s="21"/>
      <c r="V241" s="21"/>
      <c r="AT241" s="18"/>
    </row>
    <row r="242" spans="1:46" ht="16.5" hidden="1" thickTop="1" x14ac:dyDescent="0.25">
      <c r="A242" s="39" t="s">
        <v>64</v>
      </c>
      <c r="B242" s="39"/>
      <c r="C242" s="19">
        <v>13419</v>
      </c>
      <c r="D242" s="27">
        <f>$D$180</f>
        <v>3.81</v>
      </c>
      <c r="F242" s="21">
        <f>ROUND(D242*C242,0)</f>
        <v>51126</v>
      </c>
      <c r="G242" s="27">
        <f>$G$180</f>
        <v>3.81</v>
      </c>
      <c r="I242" s="21">
        <f>ROUND(G242*$C242,0)</f>
        <v>51126</v>
      </c>
      <c r="J242" s="22"/>
      <c r="K242" s="27" t="e">
        <f>$K$180</f>
        <v>#REF!</v>
      </c>
      <c r="M242" s="21" t="e">
        <f>ROUND(K242*$C242,0)</f>
        <v>#REF!</v>
      </c>
      <c r="N242" s="21"/>
      <c r="O242" s="27" t="e">
        <f>$O$180</f>
        <v>#REF!</v>
      </c>
      <c r="Q242" s="21" t="e">
        <f>ROUND(O242*$C242,0)</f>
        <v>#REF!</v>
      </c>
      <c r="R242" s="21"/>
      <c r="S242" s="27" t="e">
        <f>$S$180</f>
        <v>#REF!</v>
      </c>
      <c r="U242" s="21" t="e">
        <f>ROUND(S242*$C242,0)</f>
        <v>#REF!</v>
      </c>
      <c r="V242" s="21"/>
      <c r="AT242" s="18"/>
    </row>
    <row r="243" spans="1:46" ht="16.5" hidden="1" thickTop="1" x14ac:dyDescent="0.25">
      <c r="A243" s="39" t="s">
        <v>65</v>
      </c>
      <c r="B243" s="19"/>
      <c r="C243" s="19">
        <v>12898510.523406433</v>
      </c>
      <c r="D243" s="62">
        <f>$D$181</f>
        <v>10.853999999999999</v>
      </c>
      <c r="E243" t="s">
        <v>34</v>
      </c>
      <c r="F243" s="21">
        <f>ROUND(D243*C243/100,0)</f>
        <v>1400004</v>
      </c>
      <c r="G243" s="62">
        <f>$G$181</f>
        <v>11.906000000000001</v>
      </c>
      <c r="H243" t="s">
        <v>34</v>
      </c>
      <c r="I243" s="21">
        <f t="shared" ref="I243:I246" si="24">ROUND(G243*$C243/100,0)</f>
        <v>1535697</v>
      </c>
      <c r="J243" s="22"/>
      <c r="K243" s="62" t="e">
        <f>$K$181</f>
        <v>#REF!</v>
      </c>
      <c r="L243" t="s">
        <v>34</v>
      </c>
      <c r="M243" s="21" t="e">
        <f t="shared" ref="M243:M246" si="25">ROUND(K243*$C243/100,0)</f>
        <v>#REF!</v>
      </c>
      <c r="N243" s="21"/>
      <c r="O243" s="62" t="e">
        <f>$O$181</f>
        <v>#REF!</v>
      </c>
      <c r="P243" t="s">
        <v>34</v>
      </c>
      <c r="Q243" s="21" t="e">
        <f t="shared" ref="Q243:Q246" si="26">ROUND(O243*$C243/100,0)</f>
        <v>#REF!</v>
      </c>
      <c r="R243" s="21"/>
      <c r="S243" s="62" t="e">
        <f>$S$181</f>
        <v>#REF!</v>
      </c>
      <c r="T243" t="s">
        <v>34</v>
      </c>
      <c r="U243" s="21" t="e">
        <f t="shared" ref="U243:U246" si="27">ROUND(S243*$C243/100,0)</f>
        <v>#REF!</v>
      </c>
      <c r="V243" s="21"/>
      <c r="W243" s="82"/>
      <c r="X243" s="82"/>
      <c r="AT243" s="18"/>
    </row>
    <row r="244" spans="1:46" ht="16.5" hidden="1" thickTop="1" x14ac:dyDescent="0.25">
      <c r="A244" s="39" t="s">
        <v>66</v>
      </c>
      <c r="B244" s="19"/>
      <c r="C244" s="19">
        <v>6969737.7449656567</v>
      </c>
      <c r="D244" s="62">
        <f>$D$182</f>
        <v>7.3289999999999997</v>
      </c>
      <c r="E244" t="s">
        <v>34</v>
      </c>
      <c r="F244" s="21">
        <f>ROUND(D244*C244/100,0)</f>
        <v>510812</v>
      </c>
      <c r="G244" s="62">
        <f>$G$182</f>
        <v>8.3810000000000002</v>
      </c>
      <c r="H244" t="s">
        <v>34</v>
      </c>
      <c r="I244" s="21">
        <f t="shared" si="24"/>
        <v>584134</v>
      </c>
      <c r="J244" s="22"/>
      <c r="K244" s="62" t="e">
        <f>$K$182</f>
        <v>#REF!</v>
      </c>
      <c r="L244" t="s">
        <v>34</v>
      </c>
      <c r="M244" s="21" t="e">
        <f t="shared" si="25"/>
        <v>#REF!</v>
      </c>
      <c r="N244" s="21"/>
      <c r="O244" s="62" t="e">
        <f>$O$182</f>
        <v>#REF!</v>
      </c>
      <c r="P244" t="s">
        <v>34</v>
      </c>
      <c r="Q244" s="21" t="e">
        <f t="shared" si="26"/>
        <v>#REF!</v>
      </c>
      <c r="R244" s="21"/>
      <c r="S244" s="62" t="e">
        <f>$S$182</f>
        <v>#REF!</v>
      </c>
      <c r="T244" t="s">
        <v>34</v>
      </c>
      <c r="U244" s="21" t="e">
        <f t="shared" si="27"/>
        <v>#REF!</v>
      </c>
      <c r="V244" s="21"/>
      <c r="W244" s="82"/>
      <c r="X244" s="82"/>
      <c r="AT244" s="18"/>
    </row>
    <row r="245" spans="1:46" ht="16.5" hidden="1" thickTop="1" x14ac:dyDescent="0.25">
      <c r="A245" s="39" t="s">
        <v>67</v>
      </c>
      <c r="B245" s="19"/>
      <c r="C245" s="19">
        <v>958818.95498779241</v>
      </c>
      <c r="D245" s="62">
        <f>$D$183</f>
        <v>6.8079999999999998</v>
      </c>
      <c r="E245" t="s">
        <v>34</v>
      </c>
      <c r="F245" s="21">
        <f>ROUND(D245*C245/100,0)</f>
        <v>65276</v>
      </c>
      <c r="G245" s="62">
        <f>$G$183</f>
        <v>7.86</v>
      </c>
      <c r="H245" t="s">
        <v>34</v>
      </c>
      <c r="I245" s="21">
        <f t="shared" si="24"/>
        <v>75363</v>
      </c>
      <c r="J245" s="22"/>
      <c r="K245" s="62" t="e">
        <f>$K$183</f>
        <v>#REF!</v>
      </c>
      <c r="L245" t="s">
        <v>34</v>
      </c>
      <c r="M245" s="21" t="e">
        <f t="shared" si="25"/>
        <v>#REF!</v>
      </c>
      <c r="N245" s="21"/>
      <c r="O245" s="62" t="e">
        <f>$O$183</f>
        <v>#REF!</v>
      </c>
      <c r="P245" t="s">
        <v>34</v>
      </c>
      <c r="Q245" s="21" t="e">
        <f t="shared" si="26"/>
        <v>#REF!</v>
      </c>
      <c r="R245" s="21"/>
      <c r="S245" s="62" t="e">
        <f>$S$183</f>
        <v>#REF!</v>
      </c>
      <c r="T245" t="s">
        <v>34</v>
      </c>
      <c r="U245" s="21" t="e">
        <f t="shared" si="27"/>
        <v>#REF!</v>
      </c>
      <c r="V245" s="21"/>
      <c r="W245" s="82"/>
      <c r="X245" s="82"/>
      <c r="AT245" s="18"/>
    </row>
    <row r="246" spans="1:46" ht="16.5" hidden="1" thickTop="1" x14ac:dyDescent="0.25">
      <c r="A246" s="39" t="s">
        <v>68</v>
      </c>
      <c r="B246" s="56"/>
      <c r="C246" s="19">
        <v>105</v>
      </c>
      <c r="D246" s="27">
        <f>$D$184</f>
        <v>58</v>
      </c>
      <c r="E246" t="s">
        <v>34</v>
      </c>
      <c r="F246" s="21">
        <f>ROUND(D246*C246/100,0)</f>
        <v>61</v>
      </c>
      <c r="G246" s="110">
        <f>$G$184</f>
        <v>58</v>
      </c>
      <c r="H246" t="s">
        <v>34</v>
      </c>
      <c r="I246" s="21">
        <f t="shared" si="24"/>
        <v>61</v>
      </c>
      <c r="J246" s="22"/>
      <c r="K246" s="110" t="e">
        <f>$K$184</f>
        <v>#REF!</v>
      </c>
      <c r="L246" t="s">
        <v>34</v>
      </c>
      <c r="M246" s="21" t="e">
        <f t="shared" si="25"/>
        <v>#REF!</v>
      </c>
      <c r="N246" s="21"/>
      <c r="O246" s="110" t="e">
        <f>$O$184</f>
        <v>#REF!</v>
      </c>
      <c r="P246" t="s">
        <v>34</v>
      </c>
      <c r="Q246" s="21" t="e">
        <f t="shared" si="26"/>
        <v>#REF!</v>
      </c>
      <c r="R246" s="21"/>
      <c r="S246" s="110" t="e">
        <f>$S$184</f>
        <v>#REF!</v>
      </c>
      <c r="T246" t="s">
        <v>34</v>
      </c>
      <c r="U246" s="21" t="e">
        <f t="shared" si="27"/>
        <v>#REF!</v>
      </c>
      <c r="V246" s="21"/>
      <c r="AT246" s="18"/>
    </row>
    <row r="247" spans="1:46" ht="16.5" hidden="1" thickTop="1" x14ac:dyDescent="0.25">
      <c r="A247" s="111" t="s">
        <v>69</v>
      </c>
      <c r="B247" s="56"/>
      <c r="C247" s="19"/>
      <c r="D247" s="112">
        <f>$D$185</f>
        <v>-0.01</v>
      </c>
      <c r="F247" s="21"/>
      <c r="G247" s="112">
        <v>-0.01</v>
      </c>
      <c r="I247" s="21"/>
      <c r="J247" s="22"/>
      <c r="K247" s="112">
        <v>-0.01</v>
      </c>
      <c r="M247" s="21"/>
      <c r="N247" s="21"/>
      <c r="O247" s="112">
        <v>-0.01</v>
      </c>
      <c r="Q247" s="21"/>
      <c r="R247" s="21"/>
      <c r="S247" s="112">
        <v>-0.01</v>
      </c>
      <c r="U247" s="21"/>
      <c r="V247" s="21"/>
      <c r="AT247" s="18"/>
    </row>
    <row r="248" spans="1:46" ht="16.5" hidden="1" thickTop="1" x14ac:dyDescent="0.25">
      <c r="A248" s="39" t="s">
        <v>59</v>
      </c>
      <c r="B248" s="39"/>
      <c r="C248" s="19">
        <v>0</v>
      </c>
      <c r="D248" s="72">
        <f>$D$210</f>
        <v>9.86</v>
      </c>
      <c r="E248" s="18"/>
      <c r="F248" s="21">
        <f>-ROUND(D248*$C248/100,0)</f>
        <v>0</v>
      </c>
      <c r="G248" s="72">
        <f>G238</f>
        <v>9.86</v>
      </c>
      <c r="H248" s="18"/>
      <c r="I248" s="21">
        <f>-ROUND(G248*$C248/100,0)</f>
        <v>0</v>
      </c>
      <c r="J248" s="22"/>
      <c r="K248" s="72" t="e">
        <f>K238</f>
        <v>#REF!</v>
      </c>
      <c r="L248" s="18"/>
      <c r="M248" s="21" t="e">
        <f>-ROUND(K248*$C248/100,0)</f>
        <v>#REF!</v>
      </c>
      <c r="N248" s="21"/>
      <c r="O248" s="72" t="e">
        <f>O238</f>
        <v>#REF!</v>
      </c>
      <c r="P248" s="18"/>
      <c r="Q248" s="21" t="e">
        <f>-ROUND(O248*$C248/100,0)</f>
        <v>#REF!</v>
      </c>
      <c r="R248" s="21"/>
      <c r="S248" s="72" t="e">
        <f>S238</f>
        <v>#REF!</v>
      </c>
      <c r="T248" s="18"/>
      <c r="U248" s="21" t="e">
        <f>-ROUND(S248*$C248/100,0)</f>
        <v>#REF!</v>
      </c>
      <c r="V248" s="21"/>
      <c r="AT248" s="18"/>
    </row>
    <row r="249" spans="1:46" ht="16.5" hidden="1" thickTop="1" x14ac:dyDescent="0.25">
      <c r="A249" s="39" t="s">
        <v>60</v>
      </c>
      <c r="B249" s="39"/>
      <c r="C249" s="19">
        <v>0</v>
      </c>
      <c r="D249" s="72">
        <f>$D$211</f>
        <v>14.7</v>
      </c>
      <c r="E249" s="18"/>
      <c r="F249" s="21">
        <f>-ROUND(D249*$C249/100,0)</f>
        <v>0</v>
      </c>
      <c r="G249" s="72">
        <f>G239</f>
        <v>14.7</v>
      </c>
      <c r="H249" s="18"/>
      <c r="I249" s="21">
        <f>-ROUND(G249*$C249/100,0)</f>
        <v>0</v>
      </c>
      <c r="J249" s="22"/>
      <c r="K249" s="72" t="e">
        <f>K239</f>
        <v>#REF!</v>
      </c>
      <c r="L249" s="18"/>
      <c r="M249" s="21" t="e">
        <f>-ROUND(K249*$C249/100,0)</f>
        <v>#REF!</v>
      </c>
      <c r="N249" s="21"/>
      <c r="O249" s="72" t="e">
        <f>O239</f>
        <v>#REF!</v>
      </c>
      <c r="P249" s="18"/>
      <c r="Q249" s="21" t="e">
        <f>-ROUND(O249*$C249/100,0)</f>
        <v>#REF!</v>
      </c>
      <c r="R249" s="21"/>
      <c r="S249" s="72" t="e">
        <f>S239</f>
        <v>#REF!</v>
      </c>
      <c r="T249" s="18"/>
      <c r="U249" s="21" t="e">
        <f>-ROUND(S249*$C249/100,0)</f>
        <v>#REF!</v>
      </c>
      <c r="V249" s="21"/>
      <c r="AT249" s="18"/>
    </row>
    <row r="250" spans="1:46" ht="16.5" hidden="1" thickTop="1" x14ac:dyDescent="0.25">
      <c r="A250" s="39" t="s">
        <v>70</v>
      </c>
      <c r="B250" s="39"/>
      <c r="C250" s="19">
        <v>0</v>
      </c>
      <c r="D250" s="72">
        <f>$D$212</f>
        <v>1.04</v>
      </c>
      <c r="E250" s="18"/>
      <c r="F250" s="21">
        <f>-ROUND(D250*$C250/100,0)</f>
        <v>0</v>
      </c>
      <c r="G250" s="72">
        <f>G240</f>
        <v>1.04</v>
      </c>
      <c r="H250" s="18"/>
      <c r="I250" s="21">
        <f>-ROUND(G250*$C250/100,0)</f>
        <v>0</v>
      </c>
      <c r="J250" s="22"/>
      <c r="K250" s="72" t="e">
        <f>K240</f>
        <v>#REF!</v>
      </c>
      <c r="L250" s="18"/>
      <c r="M250" s="21" t="e">
        <f>-ROUND(K250*$C250/100,0)</f>
        <v>#REF!</v>
      </c>
      <c r="N250" s="21"/>
      <c r="O250" s="72" t="e">
        <f>O240</f>
        <v>#REF!</v>
      </c>
      <c r="P250" s="18"/>
      <c r="Q250" s="21" t="e">
        <f>-ROUND(O250*$C250/100,0)</f>
        <v>#REF!</v>
      </c>
      <c r="R250" s="21"/>
      <c r="S250" s="72" t="e">
        <f>S240</f>
        <v>#REF!</v>
      </c>
      <c r="T250" s="18"/>
      <c r="U250" s="21" t="e">
        <f>-ROUND(S250*$C250/100,0)</f>
        <v>#REF!</v>
      </c>
      <c r="V250" s="21"/>
      <c r="AT250" s="18"/>
    </row>
    <row r="251" spans="1:46" ht="16.5" hidden="1" thickTop="1" x14ac:dyDescent="0.25">
      <c r="A251" s="39" t="s">
        <v>81</v>
      </c>
      <c r="B251" s="39"/>
      <c r="C251" s="19">
        <f>0</f>
        <v>0</v>
      </c>
      <c r="D251" s="72">
        <f>$D$214</f>
        <v>3.81</v>
      </c>
      <c r="F251" s="21">
        <f>-ROUND(D251*$C251/100,0)</f>
        <v>0</v>
      </c>
      <c r="G251" s="72">
        <f>G242</f>
        <v>3.81</v>
      </c>
      <c r="I251" s="21">
        <f>-ROUND(G251*$C251/100,0)</f>
        <v>0</v>
      </c>
      <c r="J251" s="22"/>
      <c r="K251" s="72" t="e">
        <f>K242</f>
        <v>#REF!</v>
      </c>
      <c r="M251" s="21" t="e">
        <f>-ROUND(K251*$C251/100,0)</f>
        <v>#REF!</v>
      </c>
      <c r="N251" s="21"/>
      <c r="O251" s="72" t="e">
        <f>O242</f>
        <v>#REF!</v>
      </c>
      <c r="Q251" s="21" t="e">
        <f>-ROUND(O251*$C251/100,0)</f>
        <v>#REF!</v>
      </c>
      <c r="R251" s="21"/>
      <c r="S251" s="72" t="e">
        <f>S242</f>
        <v>#REF!</v>
      </c>
      <c r="U251" s="21" t="e">
        <f>-ROUND(S251*$C251/100,0)</f>
        <v>#REF!</v>
      </c>
      <c r="V251" s="21"/>
      <c r="AT251" s="18"/>
    </row>
    <row r="252" spans="1:46" ht="16.5" hidden="1" thickTop="1" x14ac:dyDescent="0.25">
      <c r="A252" s="39" t="s">
        <v>72</v>
      </c>
      <c r="B252" s="39"/>
      <c r="C252" s="19">
        <v>0</v>
      </c>
      <c r="D252" s="113">
        <f>$D$215</f>
        <v>10.853999999999999</v>
      </c>
      <c r="E252" t="s">
        <v>34</v>
      </c>
      <c r="F252" s="21">
        <f>ROUND(D252*$C252/100*D247,0)</f>
        <v>0</v>
      </c>
      <c r="G252" s="113">
        <f>G243</f>
        <v>11.906000000000001</v>
      </c>
      <c r="H252" t="s">
        <v>34</v>
      </c>
      <c r="I252" s="21">
        <f>ROUND(G252*$C252/100*G247,0)</f>
        <v>0</v>
      </c>
      <c r="J252" s="22"/>
      <c r="K252" s="113" t="e">
        <f>K243</f>
        <v>#REF!</v>
      </c>
      <c r="L252" t="s">
        <v>34</v>
      </c>
      <c r="M252" s="21" t="e">
        <f>ROUND(K252*$C252/100*K247,0)</f>
        <v>#REF!</v>
      </c>
      <c r="N252" s="21"/>
      <c r="O252" s="113" t="e">
        <f>O243</f>
        <v>#REF!</v>
      </c>
      <c r="P252" t="s">
        <v>34</v>
      </c>
      <c r="Q252" s="21" t="e">
        <f>ROUND(O252*$C252/100*O247,0)</f>
        <v>#REF!</v>
      </c>
      <c r="R252" s="21"/>
      <c r="S252" s="113" t="e">
        <f>S243</f>
        <v>#REF!</v>
      </c>
      <c r="T252" t="s">
        <v>34</v>
      </c>
      <c r="U252" s="21" t="e">
        <f>ROUND(S252*$C252/100*S247,0)</f>
        <v>#REF!</v>
      </c>
      <c r="V252" s="21"/>
      <c r="AT252" s="18"/>
    </row>
    <row r="253" spans="1:46" ht="16.5" hidden="1" thickTop="1" x14ac:dyDescent="0.25">
      <c r="A253" s="39" t="s">
        <v>66</v>
      </c>
      <c r="B253" s="39"/>
      <c r="C253" s="19">
        <v>0</v>
      </c>
      <c r="D253" s="113">
        <f>$D$216</f>
        <v>7.3289999999999997</v>
      </c>
      <c r="E253" t="s">
        <v>34</v>
      </c>
      <c r="F253" s="21">
        <f>ROUND(D253*$C253/100*D247,0)</f>
        <v>0</v>
      </c>
      <c r="G253" s="113">
        <f>G244</f>
        <v>8.3810000000000002</v>
      </c>
      <c r="H253" t="s">
        <v>34</v>
      </c>
      <c r="I253" s="21">
        <f>ROUND(G253*$C253/100*G247,0)</f>
        <v>0</v>
      </c>
      <c r="J253" s="22"/>
      <c r="K253" s="113" t="e">
        <f>K244</f>
        <v>#REF!</v>
      </c>
      <c r="L253" t="s">
        <v>34</v>
      </c>
      <c r="M253" s="21" t="e">
        <f>ROUND(K253*$C253/100*K247,0)</f>
        <v>#REF!</v>
      </c>
      <c r="N253" s="21"/>
      <c r="O253" s="113" t="e">
        <f>O244</f>
        <v>#REF!</v>
      </c>
      <c r="P253" t="s">
        <v>34</v>
      </c>
      <c r="Q253" s="21" t="e">
        <f>ROUND(O253*$C253/100*O247,0)</f>
        <v>#REF!</v>
      </c>
      <c r="R253" s="21"/>
      <c r="S253" s="113" t="e">
        <f>S244</f>
        <v>#REF!</v>
      </c>
      <c r="T253" t="s">
        <v>34</v>
      </c>
      <c r="U253" s="21" t="e">
        <f>ROUND(S253*$C253/100*S247,0)</f>
        <v>#REF!</v>
      </c>
      <c r="V253" s="21"/>
      <c r="AT253" s="18"/>
    </row>
    <row r="254" spans="1:46" ht="16.5" hidden="1" thickTop="1" x14ac:dyDescent="0.25">
      <c r="A254" s="39" t="s">
        <v>67</v>
      </c>
      <c r="B254" s="39"/>
      <c r="C254" s="19">
        <v>0</v>
      </c>
      <c r="D254" s="113">
        <f>$D$217</f>
        <v>6.8079999999999998</v>
      </c>
      <c r="E254" t="s">
        <v>34</v>
      </c>
      <c r="F254" s="21">
        <f>ROUND(D254*$C254/100*D247,0)</f>
        <v>0</v>
      </c>
      <c r="G254" s="113">
        <f>G245</f>
        <v>7.86</v>
      </c>
      <c r="H254" t="s">
        <v>34</v>
      </c>
      <c r="I254" s="21">
        <f>ROUND(G254*$C254/100*G247,0)</f>
        <v>0</v>
      </c>
      <c r="J254" s="22"/>
      <c r="K254" s="113" t="e">
        <f>K245</f>
        <v>#REF!</v>
      </c>
      <c r="L254" t="s">
        <v>34</v>
      </c>
      <c r="M254" s="21" t="e">
        <f>ROUND(K254*$C254/100*K247,0)</f>
        <v>#REF!</v>
      </c>
      <c r="N254" s="21"/>
      <c r="O254" s="113" t="e">
        <f>O245</f>
        <v>#REF!</v>
      </c>
      <c r="P254" t="s">
        <v>34</v>
      </c>
      <c r="Q254" s="21" t="e">
        <f>ROUND(O254*$C254/100*O247,0)</f>
        <v>#REF!</v>
      </c>
      <c r="R254" s="21"/>
      <c r="S254" s="113" t="e">
        <f>S245</f>
        <v>#REF!</v>
      </c>
      <c r="T254" t="s">
        <v>34</v>
      </c>
      <c r="U254" s="21" t="e">
        <f>ROUND(S254*$C254/100*S247,0)</f>
        <v>#REF!</v>
      </c>
      <c r="V254" s="21"/>
      <c r="AT254" s="18"/>
    </row>
    <row r="255" spans="1:46" ht="16.5" hidden="1" thickTop="1" x14ac:dyDescent="0.25">
      <c r="A255" s="39" t="s">
        <v>68</v>
      </c>
      <c r="B255" s="39"/>
      <c r="C255" s="19">
        <v>0</v>
      </c>
      <c r="D255" s="114">
        <f>$D$218</f>
        <v>58</v>
      </c>
      <c r="E255" t="s">
        <v>34</v>
      </c>
      <c r="F255" s="21">
        <f>ROUND(D255*$C255/100*D247,0)</f>
        <v>0</v>
      </c>
      <c r="G255" s="114">
        <f>G246</f>
        <v>58</v>
      </c>
      <c r="H255" t="s">
        <v>34</v>
      </c>
      <c r="I255" s="21">
        <f>ROUND(G255*$C255/100*G247,0)</f>
        <v>0</v>
      </c>
      <c r="J255" s="22"/>
      <c r="K255" s="114" t="e">
        <f>K246</f>
        <v>#REF!</v>
      </c>
      <c r="L255" t="s">
        <v>34</v>
      </c>
      <c r="M255" s="21" t="e">
        <f>ROUND(K255*$C255/100*K247,0)</f>
        <v>#REF!</v>
      </c>
      <c r="N255" s="21"/>
      <c r="O255" s="114" t="e">
        <f>O246</f>
        <v>#REF!</v>
      </c>
      <c r="P255" t="s">
        <v>34</v>
      </c>
      <c r="Q255" s="21" t="e">
        <f>ROUND(O255*$C255/100*O247,0)</f>
        <v>#REF!</v>
      </c>
      <c r="R255" s="21"/>
      <c r="S255" s="114" t="e">
        <f>S246</f>
        <v>#REF!</v>
      </c>
      <c r="T255" t="s">
        <v>34</v>
      </c>
      <c r="U255" s="21" t="e">
        <f>ROUND(S255*$C255/100*S247,0)</f>
        <v>#REF!</v>
      </c>
      <c r="V255" s="21"/>
      <c r="AT255" s="18"/>
    </row>
    <row r="256" spans="1:46" ht="16.5" hidden="1" thickTop="1" x14ac:dyDescent="0.25">
      <c r="A256" s="39" t="s">
        <v>73</v>
      </c>
      <c r="B256" s="39"/>
      <c r="C256" s="19">
        <v>0</v>
      </c>
      <c r="D256" s="27">
        <v>60</v>
      </c>
      <c r="F256" s="21">
        <f>ROUND(D256*C256,0)</f>
        <v>0</v>
      </c>
      <c r="G256" s="27">
        <f>$G$194</f>
        <v>60</v>
      </c>
      <c r="I256" s="21">
        <f>ROUND(G256*$C256,0)</f>
        <v>0</v>
      </c>
      <c r="J256" s="22"/>
      <c r="K256" s="27" t="str">
        <f>$K$194</f>
        <v xml:space="preserve"> </v>
      </c>
      <c r="M256" s="21">
        <f>ROUND(K256*$C256,0)</f>
        <v>0</v>
      </c>
      <c r="N256" s="21"/>
      <c r="O256" s="27" t="e">
        <f>$O$194</f>
        <v>#REF!</v>
      </c>
      <c r="Q256" s="21" t="e">
        <f>ROUND(O256*$C256,0)</f>
        <v>#REF!</v>
      </c>
      <c r="R256" s="21"/>
      <c r="S256" s="27" t="e">
        <f>$S$194</f>
        <v>#REF!</v>
      </c>
      <c r="U256" s="21" t="e">
        <f>ROUND(S256*$C256,0)</f>
        <v>#REF!</v>
      </c>
      <c r="V256" s="21"/>
      <c r="AT256" s="18"/>
    </row>
    <row r="257" spans="1:46" ht="16.5" hidden="1" thickTop="1" x14ac:dyDescent="0.25">
      <c r="A257" s="39" t="s">
        <v>74</v>
      </c>
      <c r="B257" s="39"/>
      <c r="C257" s="19">
        <v>0</v>
      </c>
      <c r="D257" s="115">
        <v>-30</v>
      </c>
      <c r="E257" t="s">
        <v>34</v>
      </c>
      <c r="F257" s="21">
        <f>ROUND(D257*C257/100,0)</f>
        <v>0</v>
      </c>
      <c r="G257" s="115">
        <f>$G$195</f>
        <v>-30</v>
      </c>
      <c r="H257" t="s">
        <v>34</v>
      </c>
      <c r="I257" s="21">
        <f>ROUND(G257*$C257/100,0)</f>
        <v>0</v>
      </c>
      <c r="J257" s="22"/>
      <c r="K257" s="115" t="e">
        <f>$K$195</f>
        <v>#REF!</v>
      </c>
      <c r="L257" t="s">
        <v>34</v>
      </c>
      <c r="M257" s="21" t="e">
        <f>ROUND(K257*$C257/100,0)</f>
        <v>#REF!</v>
      </c>
      <c r="N257" s="21"/>
      <c r="O257" s="115" t="str">
        <f>$O$195</f>
        <v xml:space="preserve"> </v>
      </c>
      <c r="P257" t="s">
        <v>34</v>
      </c>
      <c r="Q257" s="21">
        <f>ROUND(O257*$C257/100,0)</f>
        <v>0</v>
      </c>
      <c r="R257" s="21"/>
      <c r="S257" s="115" t="str">
        <f>$S$195</f>
        <v xml:space="preserve"> </v>
      </c>
      <c r="T257" t="s">
        <v>34</v>
      </c>
      <c r="U257" s="21">
        <f>ROUND(S257*$C257/100,0)</f>
        <v>0</v>
      </c>
      <c r="V257" s="21"/>
      <c r="AT257" s="18"/>
    </row>
    <row r="258" spans="1:46" ht="16.5" hidden="1" thickTop="1" x14ac:dyDescent="0.25">
      <c r="A258" s="39" t="s">
        <v>43</v>
      </c>
      <c r="B258" s="57"/>
      <c r="C258" s="19">
        <f>SUM(C243:C245)</f>
        <v>20827067.223359883</v>
      </c>
      <c r="D258" s="110"/>
      <c r="F258" s="21">
        <f>SUM(F238:F257)</f>
        <v>2475109</v>
      </c>
      <c r="G258" s="110"/>
      <c r="I258" s="21">
        <f>SUM(I238:I257)</f>
        <v>2694211</v>
      </c>
      <c r="J258" s="22"/>
      <c r="K258" s="110"/>
      <c r="M258" s="21" t="e">
        <f>SUM(M238:M257)</f>
        <v>#REF!</v>
      </c>
      <c r="N258" s="21"/>
      <c r="O258" s="110"/>
      <c r="Q258" s="21" t="e">
        <f>SUM(Q238:Q257)</f>
        <v>#REF!</v>
      </c>
      <c r="R258" s="21"/>
      <c r="S258" s="110"/>
      <c r="U258" s="21" t="e">
        <f>SUM(U238:U257)</f>
        <v>#REF!</v>
      </c>
      <c r="V258" s="21"/>
      <c r="W258" s="18"/>
      <c r="X258" s="18"/>
      <c r="AT258" s="18"/>
    </row>
    <row r="259" spans="1:46" ht="16.5" hidden="1" thickTop="1" x14ac:dyDescent="0.25">
      <c r="A259" s="39" t="s">
        <v>25</v>
      </c>
      <c r="B259" s="39"/>
      <c r="C259" s="129">
        <v>-272078.96310479299</v>
      </c>
      <c r="F259" s="119">
        <v>9974.135363005058</v>
      </c>
      <c r="I259" s="119">
        <f>F259</f>
        <v>9974.135363005058</v>
      </c>
      <c r="J259" s="22"/>
      <c r="M259" s="119" t="e">
        <f>M200/I200*I259</f>
        <v>#REF!</v>
      </c>
      <c r="N259" s="18"/>
      <c r="Q259" s="119" t="e">
        <f>Q200/I200*I259</f>
        <v>#REF!</v>
      </c>
      <c r="R259" s="18"/>
      <c r="U259" s="119" t="e">
        <f>U200/I200*I259</f>
        <v>#REF!</v>
      </c>
      <c r="V259" s="18"/>
      <c r="W259" s="53"/>
      <c r="X259" s="53"/>
      <c r="Y259" s="51"/>
      <c r="AT259" s="18"/>
    </row>
    <row r="260" spans="1:46" ht="17.25" hidden="1" thickTop="1" thickBot="1" x14ac:dyDescent="0.3">
      <c r="A260" s="39" t="s">
        <v>44</v>
      </c>
      <c r="B260" s="39"/>
      <c r="C260" s="92">
        <f>SUM(C258:C259)</f>
        <v>20554988.260255091</v>
      </c>
      <c r="D260" s="128"/>
      <c r="E260" s="121"/>
      <c r="F260" s="122">
        <f>F258+F259</f>
        <v>2485083.1353630051</v>
      </c>
      <c r="G260" s="128"/>
      <c r="H260" s="121"/>
      <c r="I260" s="122">
        <f>I258+I259</f>
        <v>2704185.1353630051</v>
      </c>
      <c r="J260" s="22"/>
      <c r="K260" s="128"/>
      <c r="L260" s="121"/>
      <c r="M260" s="122" t="e">
        <f>M258+M259</f>
        <v>#REF!</v>
      </c>
      <c r="N260" s="122"/>
      <c r="O260" s="128"/>
      <c r="P260" s="121"/>
      <c r="Q260" s="122" t="e">
        <f>Q258+Q259</f>
        <v>#REF!</v>
      </c>
      <c r="R260" s="122"/>
      <c r="S260" s="128"/>
      <c r="T260" s="121"/>
      <c r="U260" s="122" t="e">
        <f>U258+U259</f>
        <v>#REF!</v>
      </c>
      <c r="V260" s="18"/>
      <c r="W260" s="54"/>
      <c r="X260" s="54"/>
      <c r="Y260" s="55"/>
      <c r="AT260" s="18"/>
    </row>
    <row r="261" spans="1:46" ht="16.5" hidden="1" thickTop="1" x14ac:dyDescent="0.25">
      <c r="A261" s="39"/>
      <c r="B261" s="39"/>
      <c r="C261" s="56"/>
      <c r="D261" s="27"/>
      <c r="E261" s="39"/>
      <c r="F261" s="21"/>
      <c r="G261" s="27"/>
      <c r="H261" s="39"/>
      <c r="I261" s="21" t="s">
        <v>20</v>
      </c>
      <c r="J261" s="22"/>
      <c r="K261" s="27"/>
      <c r="L261" s="39"/>
      <c r="M261" s="21" t="s">
        <v>20</v>
      </c>
      <c r="N261" s="21"/>
      <c r="O261" s="27"/>
      <c r="P261" s="39"/>
      <c r="Q261" s="21" t="s">
        <v>20</v>
      </c>
      <c r="R261" s="21"/>
      <c r="S261" s="27"/>
      <c r="T261" s="39"/>
      <c r="U261" s="21" t="s">
        <v>20</v>
      </c>
      <c r="V261" s="21"/>
      <c r="AT261" s="18"/>
    </row>
    <row r="262" spans="1:46" ht="16.5" hidden="1" thickTop="1" x14ac:dyDescent="0.25">
      <c r="A262" s="39"/>
      <c r="B262" s="39"/>
      <c r="C262" s="56"/>
      <c r="D262" s="27"/>
      <c r="E262" s="39"/>
      <c r="F262" s="21"/>
      <c r="G262" s="27"/>
      <c r="H262" s="39"/>
      <c r="I262" s="21" t="s">
        <v>20</v>
      </c>
      <c r="J262" s="22"/>
      <c r="K262" s="27"/>
      <c r="L262" s="39"/>
      <c r="M262" s="21" t="s">
        <v>20</v>
      </c>
      <c r="N262" s="21"/>
      <c r="O262" s="27"/>
      <c r="P262" s="39"/>
      <c r="Q262" s="21" t="s">
        <v>20</v>
      </c>
      <c r="R262" s="21"/>
      <c r="S262" s="27"/>
      <c r="T262" s="39"/>
      <c r="U262" s="21" t="s">
        <v>20</v>
      </c>
      <c r="V262" s="21"/>
      <c r="AT262" s="18"/>
    </row>
    <row r="263" spans="1:46" ht="16.5" hidden="1" thickTop="1" x14ac:dyDescent="0.25">
      <c r="A263" s="17" t="s">
        <v>56</v>
      </c>
      <c r="B263" s="39"/>
      <c r="C263" s="39"/>
      <c r="D263" s="21"/>
      <c r="E263" s="39"/>
      <c r="F263" s="39"/>
      <c r="G263" s="21"/>
      <c r="H263" s="39"/>
      <c r="I263" s="39"/>
      <c r="J263" s="22"/>
      <c r="K263" s="21"/>
      <c r="L263" s="39"/>
      <c r="M263" s="39"/>
      <c r="N263" s="39"/>
      <c r="O263" s="21"/>
      <c r="P263" s="39"/>
      <c r="Q263" s="39"/>
      <c r="R263" s="39"/>
      <c r="S263" s="21"/>
      <c r="T263" s="39"/>
      <c r="U263" s="39"/>
      <c r="V263" s="39"/>
      <c r="AT263" s="18"/>
    </row>
    <row r="264" spans="1:46" ht="16.5" hidden="1" thickTop="1" x14ac:dyDescent="0.25">
      <c r="A264" s="39" t="s">
        <v>82</v>
      </c>
      <c r="B264" s="39"/>
      <c r="C264" s="39"/>
      <c r="D264" s="21"/>
      <c r="E264" s="39"/>
      <c r="F264" s="39"/>
      <c r="G264" s="21"/>
      <c r="H264" s="39"/>
      <c r="I264" s="39"/>
      <c r="J264" s="22"/>
      <c r="K264" s="21"/>
      <c r="L264" s="39"/>
      <c r="M264" s="39"/>
      <c r="N264" s="39"/>
      <c r="O264" s="21"/>
      <c r="P264" s="39"/>
      <c r="Q264" s="39"/>
      <c r="R264" s="39"/>
      <c r="S264" s="21"/>
      <c r="T264" s="39"/>
      <c r="U264" s="39"/>
      <c r="V264" s="39"/>
      <c r="AT264" s="18"/>
    </row>
    <row r="265" spans="1:46" ht="16.5" hidden="1" thickTop="1" x14ac:dyDescent="0.25">
      <c r="A265" s="97" t="s">
        <v>83</v>
      </c>
      <c r="B265" s="39"/>
      <c r="C265" s="56"/>
      <c r="D265" s="21"/>
      <c r="E265" s="39"/>
      <c r="F265" s="39"/>
      <c r="G265" s="21"/>
      <c r="H265" s="39"/>
      <c r="I265" s="39"/>
      <c r="J265" s="22"/>
      <c r="K265" s="21"/>
      <c r="L265" s="39"/>
      <c r="M265" s="39"/>
      <c r="N265" s="39"/>
      <c r="O265" s="21"/>
      <c r="P265" s="39"/>
      <c r="Q265" s="39"/>
      <c r="R265" s="39"/>
      <c r="S265" s="21"/>
      <c r="T265" s="39"/>
      <c r="U265" s="39"/>
      <c r="V265" s="39"/>
      <c r="AT265" s="18"/>
    </row>
    <row r="266" spans="1:46" ht="16.5" hidden="1" thickTop="1" x14ac:dyDescent="0.25">
      <c r="A266" s="39" t="s">
        <v>62</v>
      </c>
      <c r="B266" s="39"/>
      <c r="C266" s="19"/>
      <c r="D266" s="21"/>
      <c r="E266" s="39"/>
      <c r="F266" s="39"/>
      <c r="G266" s="21"/>
      <c r="H266" s="39"/>
      <c r="I266" s="39"/>
      <c r="J266" s="22"/>
      <c r="K266" s="21"/>
      <c r="L266" s="39"/>
      <c r="M266" s="39"/>
      <c r="N266" s="39"/>
      <c r="O266" s="21"/>
      <c r="P266" s="39"/>
      <c r="Q266" s="39"/>
      <c r="R266" s="39"/>
      <c r="S266" s="21"/>
      <c r="T266" s="39"/>
      <c r="U266" s="39"/>
      <c r="V266" s="39"/>
      <c r="AT266" s="18"/>
    </row>
    <row r="267" spans="1:46" ht="16.5" hidden="1" thickTop="1" x14ac:dyDescent="0.25">
      <c r="A267" s="39" t="s">
        <v>59</v>
      </c>
      <c r="B267" s="39"/>
      <c r="C267" s="19">
        <v>128419.16666666574</v>
      </c>
      <c r="D267" s="69">
        <f>$D$175</f>
        <v>9.86</v>
      </c>
      <c r="F267" s="21">
        <f>ROUND(D267*$C267,0)</f>
        <v>1266213</v>
      </c>
      <c r="G267" s="69">
        <f>$G$175</f>
        <v>9.86</v>
      </c>
      <c r="I267" s="21">
        <f>ROUND(G267*$C267,0)</f>
        <v>1266213</v>
      </c>
      <c r="J267" s="22"/>
      <c r="K267" s="69" t="e">
        <f>$K$175</f>
        <v>#REF!</v>
      </c>
      <c r="M267" s="21" t="e">
        <f>ROUND(K267*$C267,0)</f>
        <v>#REF!</v>
      </c>
      <c r="N267" s="21"/>
      <c r="O267" s="69" t="e">
        <f>$O$175</f>
        <v>#REF!</v>
      </c>
      <c r="Q267" s="21" t="e">
        <f>ROUND(O267*$C267,0)</f>
        <v>#REF!</v>
      </c>
      <c r="R267" s="21"/>
      <c r="S267" s="69" t="e">
        <f>$S$175</f>
        <v>#REF!</v>
      </c>
      <c r="U267" s="21" t="e">
        <f>ROUND(S267*$C267,0)</f>
        <v>#REF!</v>
      </c>
      <c r="V267" s="21"/>
      <c r="AT267" s="18"/>
    </row>
    <row r="268" spans="1:46" ht="16.5" hidden="1" thickTop="1" x14ac:dyDescent="0.25">
      <c r="A268" s="39" t="s">
        <v>60</v>
      </c>
      <c r="B268" s="39"/>
      <c r="C268" s="19">
        <v>62460.433333333131</v>
      </c>
      <c r="D268" s="69">
        <f>$D$176</f>
        <v>14.7</v>
      </c>
      <c r="E268" s="102"/>
      <c r="F268" s="21">
        <f>ROUND(D268*$C268,0)</f>
        <v>918168</v>
      </c>
      <c r="G268" s="69">
        <f>$G$176</f>
        <v>14.7</v>
      </c>
      <c r="H268" s="102"/>
      <c r="I268" s="21">
        <f>ROUND(G268*$C268,0)</f>
        <v>918168</v>
      </c>
      <c r="J268" s="22"/>
      <c r="K268" s="69" t="e">
        <f>$K$176</f>
        <v>#REF!</v>
      </c>
      <c r="L268" s="102"/>
      <c r="M268" s="21" t="e">
        <f>ROUND(K268*$C268,0)</f>
        <v>#REF!</v>
      </c>
      <c r="N268" s="21"/>
      <c r="O268" s="69" t="e">
        <f>$O$176</f>
        <v>#REF!</v>
      </c>
      <c r="P268" s="102"/>
      <c r="Q268" s="21" t="e">
        <f>ROUND(O268*$C268,0)</f>
        <v>#REF!</v>
      </c>
      <c r="R268" s="21"/>
      <c r="S268" s="69" t="e">
        <f>$S$176</f>
        <v>#REF!</v>
      </c>
      <c r="T268" s="102"/>
      <c r="U268" s="21" t="e">
        <f>ROUND(S268*$C268,0)</f>
        <v>#REF!</v>
      </c>
      <c r="V268" s="21"/>
      <c r="AT268" s="18"/>
    </row>
    <row r="269" spans="1:46" ht="16.5" hidden="1" thickTop="1" x14ac:dyDescent="0.25">
      <c r="A269" s="39" t="s">
        <v>61</v>
      </c>
      <c r="B269" s="39"/>
      <c r="C269" s="19">
        <v>1189650</v>
      </c>
      <c r="D269" s="69">
        <f>$D$177</f>
        <v>1.04</v>
      </c>
      <c r="E269" s="102"/>
      <c r="F269" s="21">
        <f>ROUND(D269*$C269,0)</f>
        <v>1237236</v>
      </c>
      <c r="G269" s="69">
        <f>$G$177</f>
        <v>1.04</v>
      </c>
      <c r="H269" s="102"/>
      <c r="I269" s="21">
        <f>ROUND(G269*$C269,0)</f>
        <v>1237236</v>
      </c>
      <c r="J269" s="22"/>
      <c r="K269" s="69" t="e">
        <f>$K$177</f>
        <v>#REF!</v>
      </c>
      <c r="L269" s="102"/>
      <c r="M269" s="21" t="e">
        <f>ROUND(K269*$C269,0)</f>
        <v>#REF!</v>
      </c>
      <c r="N269" s="21"/>
      <c r="O269" s="69" t="e">
        <f>$O$177</f>
        <v>#REF!</v>
      </c>
      <c r="P269" s="102"/>
      <c r="Q269" s="21" t="e">
        <f>ROUND(O269*$C269,0)</f>
        <v>#REF!</v>
      </c>
      <c r="R269" s="21"/>
      <c r="S269" s="69" t="e">
        <f>$S$177</f>
        <v>#REF!</v>
      </c>
      <c r="T269" s="102"/>
      <c r="U269" s="21" t="e">
        <f>ROUND(S269*$C269,0)</f>
        <v>#REF!</v>
      </c>
      <c r="V269" s="21"/>
      <c r="AT269" s="18"/>
    </row>
    <row r="270" spans="1:46" ht="16.5" hidden="1" thickTop="1" x14ac:dyDescent="0.25">
      <c r="A270" s="39" t="s">
        <v>63</v>
      </c>
      <c r="B270" s="39"/>
      <c r="C270" s="19">
        <f>SUM(C267:C268)</f>
        <v>190879.59999999887</v>
      </c>
      <c r="D270" s="69"/>
      <c r="F270" s="21"/>
      <c r="G270" s="69"/>
      <c r="I270" s="21"/>
      <c r="J270" s="22"/>
      <c r="K270" s="69"/>
      <c r="M270" s="21"/>
      <c r="N270" s="21"/>
      <c r="O270" s="69"/>
      <c r="Q270" s="21"/>
      <c r="R270" s="21"/>
      <c r="S270" s="69"/>
      <c r="U270" s="21"/>
      <c r="V270" s="21"/>
      <c r="AT270" s="18"/>
    </row>
    <row r="271" spans="1:46" ht="16.5" hidden="1" thickTop="1" x14ac:dyDescent="0.25">
      <c r="A271" s="39" t="s">
        <v>64</v>
      </c>
      <c r="B271" s="39"/>
      <c r="C271" s="19">
        <v>741549</v>
      </c>
      <c r="D271" s="27">
        <f>$D$180</f>
        <v>3.81</v>
      </c>
      <c r="F271" s="21">
        <f>ROUND(D271*C271,0)</f>
        <v>2825302</v>
      </c>
      <c r="G271" s="27">
        <f>$G$180</f>
        <v>3.81</v>
      </c>
      <c r="I271" s="21">
        <f>ROUND(G271*$C271,0)</f>
        <v>2825302</v>
      </c>
      <c r="J271" s="22"/>
      <c r="K271" s="27" t="e">
        <f>$K$180</f>
        <v>#REF!</v>
      </c>
      <c r="M271" s="21" t="e">
        <f>ROUND(K271*$C271,0)</f>
        <v>#REF!</v>
      </c>
      <c r="N271" s="21"/>
      <c r="O271" s="27" t="e">
        <f>$O$180</f>
        <v>#REF!</v>
      </c>
      <c r="Q271" s="21" t="e">
        <f>ROUND(O271*$C271,0)</f>
        <v>#REF!</v>
      </c>
      <c r="R271" s="21"/>
      <c r="S271" s="27" t="e">
        <f>$S$180</f>
        <v>#REF!</v>
      </c>
      <c r="U271" s="21" t="e">
        <f>ROUND(S271*$C271,0)</f>
        <v>#REF!</v>
      </c>
      <c r="V271" s="21"/>
      <c r="AT271" s="18"/>
    </row>
    <row r="272" spans="1:46" ht="16.5" hidden="1" thickTop="1" x14ac:dyDescent="0.25">
      <c r="A272" s="39" t="s">
        <v>65</v>
      </c>
      <c r="B272" s="19"/>
      <c r="C272" s="19">
        <v>119427399.16891886</v>
      </c>
      <c r="D272" s="62">
        <f>$D$181</f>
        <v>10.853999999999999</v>
      </c>
      <c r="E272" t="s">
        <v>34</v>
      </c>
      <c r="F272" s="21">
        <f>ROUND(D272*C272/100,0)</f>
        <v>12962650</v>
      </c>
      <c r="G272" s="62">
        <f>$G$181</f>
        <v>11.906000000000001</v>
      </c>
      <c r="H272" t="s">
        <v>34</v>
      </c>
      <c r="I272" s="21">
        <f t="shared" ref="I272:I275" si="28">ROUND(G272*$C272/100,0)</f>
        <v>14219026</v>
      </c>
      <c r="J272" s="22"/>
      <c r="K272" s="62" t="e">
        <f>$K$181</f>
        <v>#REF!</v>
      </c>
      <c r="L272" t="s">
        <v>34</v>
      </c>
      <c r="M272" s="21" t="e">
        <f t="shared" ref="M272:M275" si="29">ROUND(K272*$C272/100,0)</f>
        <v>#REF!</v>
      </c>
      <c r="N272" s="21"/>
      <c r="O272" s="62" t="e">
        <f>$O$181</f>
        <v>#REF!</v>
      </c>
      <c r="P272" t="s">
        <v>34</v>
      </c>
      <c r="Q272" s="21" t="e">
        <f t="shared" ref="Q272:Q275" si="30">ROUND(O272*$C272/100,0)</f>
        <v>#REF!</v>
      </c>
      <c r="R272" s="21"/>
      <c r="S272" s="62" t="e">
        <f>$S$181</f>
        <v>#REF!</v>
      </c>
      <c r="T272" t="s">
        <v>34</v>
      </c>
      <c r="U272" s="21" t="e">
        <f t="shared" ref="U272:U275" si="31">ROUND(S272*$C272/100,0)</f>
        <v>#REF!</v>
      </c>
      <c r="V272" s="21"/>
      <c r="W272" s="82"/>
      <c r="X272" s="82"/>
      <c r="AT272" s="18"/>
    </row>
    <row r="273" spans="1:46" ht="16.5" hidden="1" thickTop="1" x14ac:dyDescent="0.25">
      <c r="A273" s="39" t="s">
        <v>66</v>
      </c>
      <c r="B273" s="19"/>
      <c r="C273" s="19">
        <v>275176664.4127261</v>
      </c>
      <c r="D273" s="62">
        <f>$D$182</f>
        <v>7.3289999999999997</v>
      </c>
      <c r="E273" t="s">
        <v>34</v>
      </c>
      <c r="F273" s="21">
        <f>ROUND(D273*C273/100,0)</f>
        <v>20167698</v>
      </c>
      <c r="G273" s="62">
        <f>$G$182</f>
        <v>8.3810000000000002</v>
      </c>
      <c r="H273" t="s">
        <v>34</v>
      </c>
      <c r="I273" s="21">
        <f t="shared" si="28"/>
        <v>23062556</v>
      </c>
      <c r="J273" s="22"/>
      <c r="K273" s="62" t="e">
        <f>$K$182</f>
        <v>#REF!</v>
      </c>
      <c r="L273" t="s">
        <v>34</v>
      </c>
      <c r="M273" s="21" t="e">
        <f t="shared" si="29"/>
        <v>#REF!</v>
      </c>
      <c r="N273" s="21"/>
      <c r="O273" s="62" t="e">
        <f>$O$182</f>
        <v>#REF!</v>
      </c>
      <c r="P273" t="s">
        <v>34</v>
      </c>
      <c r="Q273" s="21" t="e">
        <f t="shared" si="30"/>
        <v>#REF!</v>
      </c>
      <c r="R273" s="21"/>
      <c r="S273" s="62" t="e">
        <f>$S$182</f>
        <v>#REF!</v>
      </c>
      <c r="T273" t="s">
        <v>34</v>
      </c>
      <c r="U273" s="21" t="e">
        <f t="shared" si="31"/>
        <v>#REF!</v>
      </c>
      <c r="V273" s="21"/>
      <c r="W273" s="82"/>
      <c r="X273" s="82"/>
      <c r="AT273" s="18"/>
    </row>
    <row r="274" spans="1:46" ht="16.5" hidden="1" thickTop="1" x14ac:dyDescent="0.25">
      <c r="A274" s="39" t="s">
        <v>67</v>
      </c>
      <c r="B274" s="19"/>
      <c r="C274" s="19">
        <v>117063421.59366763</v>
      </c>
      <c r="D274" s="62">
        <f>$D$183</f>
        <v>6.8079999999999998</v>
      </c>
      <c r="E274" t="s">
        <v>34</v>
      </c>
      <c r="F274" s="21">
        <f>ROUND(D274*C274/100,0)</f>
        <v>7969678</v>
      </c>
      <c r="G274" s="62">
        <f>$G$183</f>
        <v>7.86</v>
      </c>
      <c r="H274" t="s">
        <v>34</v>
      </c>
      <c r="I274" s="21">
        <f t="shared" si="28"/>
        <v>9201185</v>
      </c>
      <c r="J274" s="22"/>
      <c r="K274" s="62" t="e">
        <f>$K$183</f>
        <v>#REF!</v>
      </c>
      <c r="L274" t="s">
        <v>34</v>
      </c>
      <c r="M274" s="21" t="e">
        <f t="shared" si="29"/>
        <v>#REF!</v>
      </c>
      <c r="N274" s="21"/>
      <c r="O274" s="62" t="e">
        <f>$O$183</f>
        <v>#REF!</v>
      </c>
      <c r="P274" t="s">
        <v>34</v>
      </c>
      <c r="Q274" s="21" t="e">
        <f t="shared" si="30"/>
        <v>#REF!</v>
      </c>
      <c r="R274" s="21"/>
      <c r="S274" s="62" t="e">
        <f>$S$183</f>
        <v>#REF!</v>
      </c>
      <c r="T274" t="s">
        <v>34</v>
      </c>
      <c r="U274" s="21" t="e">
        <f t="shared" si="31"/>
        <v>#REF!</v>
      </c>
      <c r="V274" s="21"/>
      <c r="W274" s="82"/>
      <c r="X274" s="82"/>
      <c r="AT274" s="18"/>
    </row>
    <row r="275" spans="1:46" ht="16.5" hidden="1" thickTop="1" x14ac:dyDescent="0.25">
      <c r="A275" s="39" t="s">
        <v>68</v>
      </c>
      <c r="B275" s="56"/>
      <c r="C275" s="19">
        <v>105510.8666666666</v>
      </c>
      <c r="D275" s="27">
        <f>$D$184</f>
        <v>58</v>
      </c>
      <c r="E275" t="s">
        <v>34</v>
      </c>
      <c r="F275" s="21">
        <f>ROUND(D275*C275/100,0)</f>
        <v>61196</v>
      </c>
      <c r="G275" s="110">
        <f>$G$184</f>
        <v>58</v>
      </c>
      <c r="H275" t="s">
        <v>34</v>
      </c>
      <c r="I275" s="21">
        <f t="shared" si="28"/>
        <v>61196</v>
      </c>
      <c r="J275" s="22"/>
      <c r="K275" s="110" t="e">
        <f>$K$184</f>
        <v>#REF!</v>
      </c>
      <c r="L275" t="s">
        <v>34</v>
      </c>
      <c r="M275" s="21" t="e">
        <f t="shared" si="29"/>
        <v>#REF!</v>
      </c>
      <c r="N275" s="21"/>
      <c r="O275" s="110" t="e">
        <f>$O$184</f>
        <v>#REF!</v>
      </c>
      <c r="P275" t="s">
        <v>34</v>
      </c>
      <c r="Q275" s="21" t="e">
        <f t="shared" si="30"/>
        <v>#REF!</v>
      </c>
      <c r="R275" s="21"/>
      <c r="S275" s="110" t="e">
        <f>$S$184</f>
        <v>#REF!</v>
      </c>
      <c r="T275" t="s">
        <v>34</v>
      </c>
      <c r="U275" s="21" t="e">
        <f t="shared" si="31"/>
        <v>#REF!</v>
      </c>
      <c r="V275" s="21"/>
      <c r="AT275" s="18"/>
    </row>
    <row r="276" spans="1:46" ht="16.5" hidden="1" thickTop="1" x14ac:dyDescent="0.25">
      <c r="A276" s="111" t="s">
        <v>69</v>
      </c>
      <c r="B276" s="56"/>
      <c r="C276" s="19"/>
      <c r="D276" s="112">
        <f>$D$185</f>
        <v>-0.01</v>
      </c>
      <c r="F276" s="21"/>
      <c r="G276" s="112">
        <v>-0.01</v>
      </c>
      <c r="I276" s="21"/>
      <c r="J276" s="22"/>
      <c r="K276" s="112">
        <v>-0.01</v>
      </c>
      <c r="M276" s="21"/>
      <c r="N276" s="21"/>
      <c r="O276" s="112">
        <v>-0.01</v>
      </c>
      <c r="Q276" s="21"/>
      <c r="R276" s="21"/>
      <c r="S276" s="112">
        <v>-0.01</v>
      </c>
      <c r="U276" s="21"/>
      <c r="V276" s="21"/>
      <c r="AT276" s="18"/>
    </row>
    <row r="277" spans="1:46" ht="16.5" hidden="1" thickTop="1" x14ac:dyDescent="0.25">
      <c r="A277" s="39" t="s">
        <v>59</v>
      </c>
      <c r="B277" s="39"/>
      <c r="C277" s="19">
        <v>83.966666666666697</v>
      </c>
      <c r="D277" s="72">
        <f>$D$210</f>
        <v>9.86</v>
      </c>
      <c r="E277" s="18"/>
      <c r="F277" s="21">
        <f>-ROUND(D277*$C277/100,0)</f>
        <v>-8</v>
      </c>
      <c r="G277" s="72">
        <f>G267</f>
        <v>9.86</v>
      </c>
      <c r="H277" s="18"/>
      <c r="I277" s="21">
        <f>-ROUND(G277*$C277/100,0)</f>
        <v>-8</v>
      </c>
      <c r="J277" s="22"/>
      <c r="K277" s="72" t="e">
        <f>K267</f>
        <v>#REF!</v>
      </c>
      <c r="L277" s="18"/>
      <c r="M277" s="21" t="e">
        <f>-ROUND(K277*$C277/100,0)</f>
        <v>#REF!</v>
      </c>
      <c r="N277" s="21"/>
      <c r="O277" s="72" t="e">
        <f>O267</f>
        <v>#REF!</v>
      </c>
      <c r="P277" s="18"/>
      <c r="Q277" s="21" t="e">
        <f>-ROUND(O277*$C277/100,0)</f>
        <v>#REF!</v>
      </c>
      <c r="R277" s="21"/>
      <c r="S277" s="72" t="e">
        <f>S267</f>
        <v>#REF!</v>
      </c>
      <c r="T277" s="18"/>
      <c r="U277" s="21" t="e">
        <f>-ROUND(S277*$C277/100,0)</f>
        <v>#REF!</v>
      </c>
      <c r="V277" s="21"/>
      <c r="AT277" s="18"/>
    </row>
    <row r="278" spans="1:46" ht="16.5" hidden="1" thickTop="1" x14ac:dyDescent="0.25">
      <c r="A278" s="39" t="s">
        <v>60</v>
      </c>
      <c r="B278" s="39"/>
      <c r="C278" s="19">
        <v>91.966666666666697</v>
      </c>
      <c r="D278" s="72">
        <f>$D$211</f>
        <v>14.7</v>
      </c>
      <c r="E278" s="18"/>
      <c r="F278" s="21">
        <f>-ROUND(D278*$C278/100,0)</f>
        <v>-14</v>
      </c>
      <c r="G278" s="72">
        <f>G268</f>
        <v>14.7</v>
      </c>
      <c r="H278" s="18"/>
      <c r="I278" s="21">
        <f>-ROUND(G278*$C278/100,0)</f>
        <v>-14</v>
      </c>
      <c r="J278" s="22"/>
      <c r="K278" s="72" t="e">
        <f>K268</f>
        <v>#REF!</v>
      </c>
      <c r="L278" s="18"/>
      <c r="M278" s="21" t="e">
        <f>-ROUND(K278*$C278/100,0)</f>
        <v>#REF!</v>
      </c>
      <c r="N278" s="21"/>
      <c r="O278" s="72" t="e">
        <f>O268</f>
        <v>#REF!</v>
      </c>
      <c r="P278" s="18"/>
      <c r="Q278" s="21" t="e">
        <f>-ROUND(O278*$C278/100,0)</f>
        <v>#REF!</v>
      </c>
      <c r="R278" s="21"/>
      <c r="S278" s="72" t="e">
        <f>S268</f>
        <v>#REF!</v>
      </c>
      <c r="T278" s="18"/>
      <c r="U278" s="21" t="e">
        <f>-ROUND(S278*$C278/100,0)</f>
        <v>#REF!</v>
      </c>
      <c r="V278" s="21"/>
      <c r="AT278" s="18"/>
    </row>
    <row r="279" spans="1:46" ht="16.5" hidden="1" thickTop="1" x14ac:dyDescent="0.25">
      <c r="A279" s="39" t="s">
        <v>70</v>
      </c>
      <c r="B279" s="39"/>
      <c r="C279" s="19">
        <v>1639</v>
      </c>
      <c r="D279" s="72">
        <f>$D$212</f>
        <v>1.04</v>
      </c>
      <c r="E279" s="18"/>
      <c r="F279" s="21">
        <f>-ROUND(D279*$C279/100,0)</f>
        <v>-17</v>
      </c>
      <c r="G279" s="72">
        <f>G269</f>
        <v>1.04</v>
      </c>
      <c r="H279" s="18"/>
      <c r="I279" s="21">
        <f>-ROUND(G279*$C279/100,0)</f>
        <v>-17</v>
      </c>
      <c r="J279" s="22"/>
      <c r="K279" s="72" t="e">
        <f>K269</f>
        <v>#REF!</v>
      </c>
      <c r="L279" s="18"/>
      <c r="M279" s="21" t="e">
        <f>-ROUND(K279*$C279/100,0)</f>
        <v>#REF!</v>
      </c>
      <c r="N279" s="21"/>
      <c r="O279" s="72" t="e">
        <f>O269</f>
        <v>#REF!</v>
      </c>
      <c r="P279" s="18"/>
      <c r="Q279" s="21" t="e">
        <f>-ROUND(O279*$C279/100,0)</f>
        <v>#REF!</v>
      </c>
      <c r="R279" s="21"/>
      <c r="S279" s="72" t="e">
        <f>S269</f>
        <v>#REF!</v>
      </c>
      <c r="T279" s="18"/>
      <c r="U279" s="21" t="e">
        <f>-ROUND(S279*$C279/100,0)</f>
        <v>#REF!</v>
      </c>
      <c r="V279" s="21"/>
      <c r="AT279" s="18"/>
    </row>
    <row r="280" spans="1:46" ht="16.5" hidden="1" thickTop="1" x14ac:dyDescent="0.25">
      <c r="A280" s="39" t="s">
        <v>81</v>
      </c>
      <c r="B280" s="39"/>
      <c r="C280" s="19">
        <v>1040</v>
      </c>
      <c r="D280" s="72">
        <f>$D$214</f>
        <v>3.81</v>
      </c>
      <c r="F280" s="21">
        <f>-ROUND(D280*$C280/100,0)</f>
        <v>-40</v>
      </c>
      <c r="G280" s="72">
        <f>G271</f>
        <v>3.81</v>
      </c>
      <c r="I280" s="21">
        <f>-ROUND(G280*$C280/100,0)</f>
        <v>-40</v>
      </c>
      <c r="J280" s="22"/>
      <c r="K280" s="72" t="e">
        <f>K271</f>
        <v>#REF!</v>
      </c>
      <c r="M280" s="21" t="e">
        <f>-ROUND(K280*$C280/100,0)</f>
        <v>#REF!</v>
      </c>
      <c r="N280" s="21"/>
      <c r="O280" s="72" t="e">
        <f>O271</f>
        <v>#REF!</v>
      </c>
      <c r="Q280" s="21" t="e">
        <f>-ROUND(O280*$C280/100,0)</f>
        <v>#REF!</v>
      </c>
      <c r="R280" s="21"/>
      <c r="S280" s="72" t="e">
        <f>S271</f>
        <v>#REF!</v>
      </c>
      <c r="U280" s="21" t="e">
        <f>-ROUND(S280*$C280/100,0)</f>
        <v>#REF!</v>
      </c>
      <c r="V280" s="21"/>
      <c r="AT280" s="18"/>
    </row>
    <row r="281" spans="1:46" ht="16.5" hidden="1" thickTop="1" x14ac:dyDescent="0.25">
      <c r="A281" s="39" t="s">
        <v>72</v>
      </c>
      <c r="B281" s="39"/>
      <c r="C281" s="19">
        <v>137222.66666666669</v>
      </c>
      <c r="D281" s="113">
        <f>$D$215</f>
        <v>10.853999999999999</v>
      </c>
      <c r="E281" t="s">
        <v>34</v>
      </c>
      <c r="F281" s="21">
        <f>ROUND(D281*$C281/100*D276,0)</f>
        <v>-149</v>
      </c>
      <c r="G281" s="113">
        <f>G272</f>
        <v>11.906000000000001</v>
      </c>
      <c r="H281" t="s">
        <v>34</v>
      </c>
      <c r="I281" s="21">
        <f>ROUND(G281*$C281/100*G276,0)</f>
        <v>-163</v>
      </c>
      <c r="J281" s="22"/>
      <c r="K281" s="113" t="e">
        <f>K272</f>
        <v>#REF!</v>
      </c>
      <c r="L281" t="s">
        <v>34</v>
      </c>
      <c r="M281" s="21" t="e">
        <f>ROUND(K281*$C281/100*K276,0)</f>
        <v>#REF!</v>
      </c>
      <c r="N281" s="21"/>
      <c r="O281" s="113" t="e">
        <f>O272</f>
        <v>#REF!</v>
      </c>
      <c r="P281" t="s">
        <v>34</v>
      </c>
      <c r="Q281" s="21" t="e">
        <f>ROUND(O281*$C281/100*O276,0)</f>
        <v>#REF!</v>
      </c>
      <c r="R281" s="21"/>
      <c r="S281" s="113" t="e">
        <f>S272</f>
        <v>#REF!</v>
      </c>
      <c r="T281" t="s">
        <v>34</v>
      </c>
      <c r="U281" s="21" t="e">
        <f>ROUND(S281*$C281/100*S276,0)</f>
        <v>#REF!</v>
      </c>
      <c r="V281" s="21"/>
      <c r="AT281" s="18"/>
    </row>
    <row r="282" spans="1:46" ht="16.5" hidden="1" thickTop="1" x14ac:dyDescent="0.25">
      <c r="A282" s="39" t="s">
        <v>66</v>
      </c>
      <c r="B282" s="39"/>
      <c r="C282" s="19">
        <v>534325.33333333326</v>
      </c>
      <c r="D282" s="113">
        <f>$D$216</f>
        <v>7.3289999999999997</v>
      </c>
      <c r="E282" t="s">
        <v>34</v>
      </c>
      <c r="F282" s="21">
        <f>ROUND(D282*$C282/100*D276,0)</f>
        <v>-392</v>
      </c>
      <c r="G282" s="113">
        <f>G273</f>
        <v>8.3810000000000002</v>
      </c>
      <c r="H282" t="s">
        <v>34</v>
      </c>
      <c r="I282" s="21">
        <f>ROUND(G282*$C282/100*G276,0)</f>
        <v>-448</v>
      </c>
      <c r="J282" s="22"/>
      <c r="K282" s="113" t="e">
        <f>K273</f>
        <v>#REF!</v>
      </c>
      <c r="L282" t="s">
        <v>34</v>
      </c>
      <c r="M282" s="21" t="e">
        <f>ROUND(K282*$C282/100*K276,0)</f>
        <v>#REF!</v>
      </c>
      <c r="N282" s="21"/>
      <c r="O282" s="113" t="e">
        <f>O273</f>
        <v>#REF!</v>
      </c>
      <c r="P282" t="s">
        <v>34</v>
      </c>
      <c r="Q282" s="21" t="e">
        <f>ROUND(O282*$C282/100*O276,0)</f>
        <v>#REF!</v>
      </c>
      <c r="R282" s="21"/>
      <c r="S282" s="113" t="e">
        <f>S273</f>
        <v>#REF!</v>
      </c>
      <c r="T282" t="s">
        <v>34</v>
      </c>
      <c r="U282" s="21" t="e">
        <f>ROUND(S282*$C282/100*S276,0)</f>
        <v>#REF!</v>
      </c>
      <c r="V282" s="21"/>
      <c r="AT282" s="18"/>
    </row>
    <row r="283" spans="1:46" ht="16.5" hidden="1" thickTop="1" x14ac:dyDescent="0.25">
      <c r="A283" s="39" t="s">
        <v>67</v>
      </c>
      <c r="B283" s="39"/>
      <c r="C283" s="19">
        <v>303141</v>
      </c>
      <c r="D283" s="113">
        <f>$D$217</f>
        <v>6.8079999999999998</v>
      </c>
      <c r="E283" t="s">
        <v>34</v>
      </c>
      <c r="F283" s="21">
        <f>ROUND(D283*$C283/100*D276,0)</f>
        <v>-206</v>
      </c>
      <c r="G283" s="113">
        <f>G274</f>
        <v>7.86</v>
      </c>
      <c r="H283" t="s">
        <v>34</v>
      </c>
      <c r="I283" s="21">
        <f>ROUND(G283*$C283/100*G276,0)</f>
        <v>-238</v>
      </c>
      <c r="J283" s="22"/>
      <c r="K283" s="113" t="e">
        <f>K274</f>
        <v>#REF!</v>
      </c>
      <c r="L283" t="s">
        <v>34</v>
      </c>
      <c r="M283" s="21" t="e">
        <f>ROUND(K283*$C283/100*K276,0)</f>
        <v>#REF!</v>
      </c>
      <c r="N283" s="21"/>
      <c r="O283" s="113" t="e">
        <f>O274</f>
        <v>#REF!</v>
      </c>
      <c r="P283" t="s">
        <v>34</v>
      </c>
      <c r="Q283" s="21" t="e">
        <f>ROUND(O283*$C283/100*O276,0)</f>
        <v>#REF!</v>
      </c>
      <c r="R283" s="21"/>
      <c r="S283" s="113" t="e">
        <f>S274</f>
        <v>#REF!</v>
      </c>
      <c r="T283" t="s">
        <v>34</v>
      </c>
      <c r="U283" s="21" t="e">
        <f>ROUND(S283*$C283/100*S276,0)</f>
        <v>#REF!</v>
      </c>
      <c r="V283" s="21"/>
      <c r="AT283" s="18"/>
    </row>
    <row r="284" spans="1:46" ht="16.5" hidden="1" thickTop="1" x14ac:dyDescent="0.25">
      <c r="A284" s="39" t="s">
        <v>68</v>
      </c>
      <c r="B284" s="39"/>
      <c r="C284" s="19">
        <v>744.8</v>
      </c>
      <c r="D284" s="114">
        <f>$D$218</f>
        <v>58</v>
      </c>
      <c r="E284" t="s">
        <v>34</v>
      </c>
      <c r="F284" s="21">
        <f>ROUND(D284*$C284/100*D276,0)</f>
        <v>-4</v>
      </c>
      <c r="G284" s="114">
        <f>G275</f>
        <v>58</v>
      </c>
      <c r="H284" t="s">
        <v>34</v>
      </c>
      <c r="I284" s="21">
        <f>ROUND(G284*$C284/100*G276,0)</f>
        <v>-4</v>
      </c>
      <c r="J284" s="22"/>
      <c r="K284" s="114" t="e">
        <f>K275</f>
        <v>#REF!</v>
      </c>
      <c r="L284" t="s">
        <v>34</v>
      </c>
      <c r="M284" s="21" t="e">
        <f>ROUND(K284*$C284/100*K276,0)</f>
        <v>#REF!</v>
      </c>
      <c r="N284" s="21"/>
      <c r="O284" s="114" t="e">
        <f>O275</f>
        <v>#REF!</v>
      </c>
      <c r="P284" t="s">
        <v>34</v>
      </c>
      <c r="Q284" s="21" t="e">
        <f>ROUND(O284*$C284/100*O276,0)</f>
        <v>#REF!</v>
      </c>
      <c r="R284" s="21"/>
      <c r="S284" s="114" t="e">
        <f>S275</f>
        <v>#REF!</v>
      </c>
      <c r="T284" t="s">
        <v>34</v>
      </c>
      <c r="U284" s="21" t="e">
        <f>ROUND(S284*$C284/100*S276,0)</f>
        <v>#REF!</v>
      </c>
      <c r="V284" s="21"/>
      <c r="AT284" s="18"/>
    </row>
    <row r="285" spans="1:46" ht="16.5" hidden="1" thickTop="1" x14ac:dyDescent="0.25">
      <c r="A285" s="39" t="s">
        <v>73</v>
      </c>
      <c r="B285" s="39"/>
      <c r="C285" s="19">
        <v>143.93333333333339</v>
      </c>
      <c r="D285" s="27">
        <v>60</v>
      </c>
      <c r="F285" s="21">
        <f>ROUND(D285*C285,0)</f>
        <v>8636</v>
      </c>
      <c r="G285" s="27">
        <f>$G$194</f>
        <v>60</v>
      </c>
      <c r="I285" s="21">
        <f>ROUND(G285*$C285,0)</f>
        <v>8636</v>
      </c>
      <c r="J285" s="22"/>
      <c r="K285" s="27" t="str">
        <f>$K$194</f>
        <v xml:space="preserve"> </v>
      </c>
      <c r="M285" s="21">
        <f>ROUND(K285*$C285,0)</f>
        <v>0</v>
      </c>
      <c r="N285" s="21"/>
      <c r="O285" s="27" t="e">
        <f>$O$194</f>
        <v>#REF!</v>
      </c>
      <c r="Q285" s="21" t="e">
        <f>ROUND(O285*$C285,0)</f>
        <v>#REF!</v>
      </c>
      <c r="R285" s="21"/>
      <c r="S285" s="27" t="e">
        <f>$S$194</f>
        <v>#REF!</v>
      </c>
      <c r="U285" s="21" t="e">
        <f>ROUND(S285*$C285,0)</f>
        <v>#REF!</v>
      </c>
      <c r="V285" s="21"/>
      <c r="AT285" s="18"/>
    </row>
    <row r="286" spans="1:46" ht="16.5" hidden="1" thickTop="1" x14ac:dyDescent="0.25">
      <c r="A286" s="39" t="s">
        <v>74</v>
      </c>
      <c r="B286" s="39"/>
      <c r="C286" s="19">
        <v>1553</v>
      </c>
      <c r="D286" s="115">
        <v>-30</v>
      </c>
      <c r="E286" t="s">
        <v>34</v>
      </c>
      <c r="F286" s="21">
        <f>ROUND(D286*C286/100,0)</f>
        <v>-466</v>
      </c>
      <c r="G286" s="115">
        <f>$G$195</f>
        <v>-30</v>
      </c>
      <c r="H286" t="s">
        <v>34</v>
      </c>
      <c r="I286" s="21">
        <f>ROUND(G286*$C286/100,0)</f>
        <v>-466</v>
      </c>
      <c r="J286" s="22"/>
      <c r="K286" s="115" t="e">
        <f>$K$195</f>
        <v>#REF!</v>
      </c>
      <c r="L286" t="s">
        <v>34</v>
      </c>
      <c r="M286" s="21" t="e">
        <f>ROUND(K286*$C286/100,0)</f>
        <v>#REF!</v>
      </c>
      <c r="N286" s="21"/>
      <c r="O286" s="115" t="str">
        <f>$O$195</f>
        <v xml:space="preserve"> </v>
      </c>
      <c r="P286" t="s">
        <v>34</v>
      </c>
      <c r="Q286" s="21">
        <f>ROUND(O286*$C286/100,0)</f>
        <v>0</v>
      </c>
      <c r="R286" s="21"/>
      <c r="S286" s="115" t="str">
        <f>$S$195</f>
        <v xml:space="preserve"> </v>
      </c>
      <c r="T286" t="s">
        <v>34</v>
      </c>
      <c r="U286" s="21">
        <f>ROUND(S286*$C286/100,0)</f>
        <v>0</v>
      </c>
      <c r="V286" s="21"/>
      <c r="AT286" s="18"/>
    </row>
    <row r="287" spans="1:46" ht="16.5" hidden="1" thickTop="1" x14ac:dyDescent="0.25">
      <c r="A287" s="39" t="s">
        <v>43</v>
      </c>
      <c r="B287" s="57"/>
      <c r="C287" s="19">
        <f>SUM(C272:C274)</f>
        <v>511667485.17531258</v>
      </c>
      <c r="D287" s="110"/>
      <c r="F287" s="21">
        <f>SUM(F267:F286)</f>
        <v>47415481</v>
      </c>
      <c r="G287" s="110"/>
      <c r="I287" s="21">
        <f>SUM(I267:I286)</f>
        <v>52798120</v>
      </c>
      <c r="J287" s="22"/>
      <c r="K287" s="110"/>
      <c r="M287" s="21" t="e">
        <f>SUM(M267:M286)</f>
        <v>#REF!</v>
      </c>
      <c r="N287" s="21"/>
      <c r="O287" s="110"/>
      <c r="Q287" s="21" t="e">
        <f>SUM(Q267:Q286)</f>
        <v>#REF!</v>
      </c>
      <c r="R287" s="21"/>
      <c r="S287" s="110"/>
      <c r="U287" s="21" t="e">
        <f>SUM(U267:U286)</f>
        <v>#REF!</v>
      </c>
      <c r="V287" s="21"/>
      <c r="W287" s="18"/>
      <c r="X287" s="18"/>
      <c r="AT287" s="18"/>
    </row>
    <row r="288" spans="1:46" ht="16.5" hidden="1" thickTop="1" x14ac:dyDescent="0.25">
      <c r="A288" s="39" t="s">
        <v>25</v>
      </c>
      <c r="B288" s="39"/>
      <c r="C288" s="129">
        <v>4703700.3237753101</v>
      </c>
      <c r="F288" s="119">
        <v>624428.93111745664</v>
      </c>
      <c r="I288" s="119">
        <f>F288</f>
        <v>624428.93111745664</v>
      </c>
      <c r="J288" s="22"/>
      <c r="M288" s="119" t="e">
        <f>M200/I200*I288</f>
        <v>#REF!</v>
      </c>
      <c r="N288" s="18"/>
      <c r="Q288" s="119" t="e">
        <f>Q200/I200*I288</f>
        <v>#REF!</v>
      </c>
      <c r="R288" s="18"/>
      <c r="U288" s="119" t="e">
        <f>U200/I200*I288</f>
        <v>#REF!</v>
      </c>
      <c r="V288" s="18"/>
      <c r="W288" s="53"/>
      <c r="X288" s="53"/>
      <c r="Y288" s="51"/>
      <c r="AT288" s="18"/>
    </row>
    <row r="289" spans="1:46" ht="17.25" hidden="1" thickTop="1" thickBot="1" x14ac:dyDescent="0.3">
      <c r="A289" s="39" t="s">
        <v>44</v>
      </c>
      <c r="B289" s="39"/>
      <c r="C289" s="92">
        <f>SUM(C287:C288)</f>
        <v>516371185.49908787</v>
      </c>
      <c r="D289" s="128"/>
      <c r="E289" s="121"/>
      <c r="F289" s="122">
        <f>F287+F288</f>
        <v>48039909.93111746</v>
      </c>
      <c r="G289" s="128"/>
      <c r="H289" s="121"/>
      <c r="I289" s="122">
        <f>I287+I288</f>
        <v>53422548.93111746</v>
      </c>
      <c r="J289" s="22"/>
      <c r="K289" s="128"/>
      <c r="L289" s="121"/>
      <c r="M289" s="122" t="e">
        <f>M287+M288</f>
        <v>#REF!</v>
      </c>
      <c r="N289" s="122"/>
      <c r="O289" s="128"/>
      <c r="P289" s="121"/>
      <c r="Q289" s="122" t="e">
        <f>Q287+Q288</f>
        <v>#REF!</v>
      </c>
      <c r="R289" s="122"/>
      <c r="S289" s="128"/>
      <c r="T289" s="121"/>
      <c r="U289" s="122" t="e">
        <f>U287+U288</f>
        <v>#REF!</v>
      </c>
      <c r="V289" s="18"/>
      <c r="W289" s="54"/>
      <c r="X289" s="54"/>
      <c r="Y289" s="55"/>
      <c r="AT289" s="18"/>
    </row>
    <row r="290" spans="1:46" ht="16.5" hidden="1" thickTop="1" x14ac:dyDescent="0.25">
      <c r="A290" s="39"/>
      <c r="B290" s="39"/>
      <c r="C290" s="56"/>
      <c r="D290" s="27"/>
      <c r="E290" s="39"/>
      <c r="F290" s="21"/>
      <c r="G290" s="27"/>
      <c r="H290" s="39"/>
      <c r="I290" s="21" t="s">
        <v>20</v>
      </c>
      <c r="J290" s="22"/>
      <c r="K290" s="27"/>
      <c r="L290" s="39"/>
      <c r="M290" s="21" t="s">
        <v>20</v>
      </c>
      <c r="N290" s="21"/>
      <c r="O290" s="27"/>
      <c r="P290" s="39"/>
      <c r="Q290" s="21" t="s">
        <v>20</v>
      </c>
      <c r="R290" s="21"/>
      <c r="S290" s="27"/>
      <c r="T290" s="39"/>
      <c r="U290" s="21" t="s">
        <v>20</v>
      </c>
      <c r="V290" s="21"/>
      <c r="AT290" s="18"/>
    </row>
    <row r="291" spans="1:46" ht="16.5" hidden="1" thickTop="1" x14ac:dyDescent="0.25">
      <c r="A291" s="17" t="s">
        <v>56</v>
      </c>
      <c r="B291" s="39"/>
      <c r="C291" s="39"/>
      <c r="D291" s="21"/>
      <c r="E291" s="39"/>
      <c r="F291" s="39"/>
      <c r="G291" s="21"/>
      <c r="H291" s="39"/>
      <c r="I291" s="39"/>
      <c r="J291" s="22"/>
      <c r="K291" s="21"/>
      <c r="L291" s="39"/>
      <c r="M291" s="39"/>
      <c r="N291" s="39"/>
      <c r="O291" s="21"/>
      <c r="P291" s="39"/>
      <c r="Q291" s="39"/>
      <c r="R291" s="39"/>
      <c r="S291" s="21"/>
      <c r="T291" s="39"/>
      <c r="U291" s="39"/>
      <c r="V291" s="39"/>
      <c r="AT291" s="18"/>
    </row>
    <row r="292" spans="1:46" ht="16.5" hidden="1" thickTop="1" x14ac:dyDescent="0.25">
      <c r="A292" s="39" t="s">
        <v>84</v>
      </c>
      <c r="B292" s="39"/>
      <c r="C292" s="56"/>
      <c r="D292" s="21"/>
      <c r="E292" s="39"/>
      <c r="F292" s="39"/>
      <c r="G292" s="21"/>
      <c r="H292" s="39"/>
      <c r="I292" s="39"/>
      <c r="J292" s="22"/>
      <c r="K292" s="21"/>
      <c r="L292" s="39"/>
      <c r="M292" s="39"/>
      <c r="N292" s="39"/>
      <c r="O292" s="21"/>
      <c r="P292" s="39"/>
      <c r="Q292" s="39"/>
      <c r="R292" s="39"/>
      <c r="S292" s="21"/>
      <c r="T292" s="39"/>
      <c r="U292" s="39"/>
      <c r="V292" s="39"/>
      <c r="AT292" s="18"/>
    </row>
    <row r="293" spans="1:46" ht="16.5" hidden="1" thickTop="1" x14ac:dyDescent="0.25">
      <c r="A293" s="39"/>
      <c r="B293" s="39"/>
      <c r="C293" s="39"/>
      <c r="D293" s="21"/>
      <c r="E293" s="39"/>
      <c r="F293" s="39"/>
      <c r="G293" s="21"/>
      <c r="H293" s="39"/>
      <c r="I293" s="39"/>
      <c r="J293" s="22"/>
      <c r="K293" s="21"/>
      <c r="L293" s="39"/>
      <c r="M293" s="39"/>
      <c r="N293" s="39"/>
      <c r="O293" s="21"/>
      <c r="P293" s="39"/>
      <c r="Q293" s="39"/>
      <c r="R293" s="39"/>
      <c r="S293" s="21"/>
      <c r="T293" s="39"/>
      <c r="U293" s="39"/>
      <c r="V293" s="39"/>
      <c r="AT293" s="18"/>
    </row>
    <row r="294" spans="1:46" ht="16.5" hidden="1" thickTop="1" x14ac:dyDescent="0.25">
      <c r="A294" s="39" t="s">
        <v>62</v>
      </c>
      <c r="B294" s="39"/>
      <c r="C294" s="19"/>
      <c r="D294" s="21"/>
      <c r="E294" s="39"/>
      <c r="F294" s="39"/>
      <c r="G294" s="21"/>
      <c r="H294" s="39"/>
      <c r="I294" s="39"/>
      <c r="J294" s="22"/>
      <c r="K294" s="21"/>
      <c r="L294" s="39"/>
      <c r="M294" s="39"/>
      <c r="N294" s="39"/>
      <c r="O294" s="21"/>
      <c r="P294" s="39"/>
      <c r="Q294" s="39"/>
      <c r="R294" s="39"/>
      <c r="S294" s="21"/>
      <c r="T294" s="39"/>
      <c r="U294" s="39"/>
      <c r="V294" s="39"/>
      <c r="AT294" s="18"/>
    </row>
    <row r="295" spans="1:46" ht="16.5" hidden="1" thickTop="1" x14ac:dyDescent="0.25">
      <c r="A295" s="39" t="s">
        <v>59</v>
      </c>
      <c r="B295" s="39"/>
      <c r="C295" s="19">
        <v>1583.7666666666701</v>
      </c>
      <c r="D295" s="69">
        <f>$D$175</f>
        <v>9.86</v>
      </c>
      <c r="F295" s="21">
        <f>ROUND(D295*$C295,0)</f>
        <v>15616</v>
      </c>
      <c r="G295" s="69">
        <f>$G$175</f>
        <v>9.86</v>
      </c>
      <c r="I295" s="21">
        <f>ROUND(G295*$C295,0)</f>
        <v>15616</v>
      </c>
      <c r="J295" s="22"/>
      <c r="K295" s="69" t="e">
        <f>$K$175</f>
        <v>#REF!</v>
      </c>
      <c r="M295" s="21" t="e">
        <f>ROUND(K295*$C295,0)</f>
        <v>#REF!</v>
      </c>
      <c r="N295" s="21"/>
      <c r="O295" s="69" t="e">
        <f>$O$175</f>
        <v>#REF!</v>
      </c>
      <c r="Q295" s="21" t="e">
        <f>ROUND(O295*$C295,0)</f>
        <v>#REF!</v>
      </c>
      <c r="R295" s="21"/>
      <c r="S295" s="69" t="e">
        <f>$S$175</f>
        <v>#REF!</v>
      </c>
      <c r="U295" s="21" t="e">
        <f>ROUND(S295*$C295,0)</f>
        <v>#REF!</v>
      </c>
      <c r="V295" s="21"/>
      <c r="AT295" s="18"/>
    </row>
    <row r="296" spans="1:46" ht="16.5" hidden="1" thickTop="1" x14ac:dyDescent="0.25">
      <c r="A296" s="39" t="s">
        <v>60</v>
      </c>
      <c r="B296" s="39"/>
      <c r="C296" s="19">
        <v>2849.4333333333302</v>
      </c>
      <c r="D296" s="69">
        <f>$D$176</f>
        <v>14.7</v>
      </c>
      <c r="E296" s="102"/>
      <c r="F296" s="21">
        <f>ROUND(D296*$C296,0)</f>
        <v>41887</v>
      </c>
      <c r="G296" s="69">
        <f>$G$176</f>
        <v>14.7</v>
      </c>
      <c r="H296" s="102"/>
      <c r="I296" s="21">
        <f>ROUND(G296*$C296,0)</f>
        <v>41887</v>
      </c>
      <c r="J296" s="22"/>
      <c r="K296" s="69" t="e">
        <f>$K$176</f>
        <v>#REF!</v>
      </c>
      <c r="L296" s="102"/>
      <c r="M296" s="21" t="e">
        <f>ROUND(K296*$C296,0)</f>
        <v>#REF!</v>
      </c>
      <c r="N296" s="21"/>
      <c r="O296" s="69" t="e">
        <f>$O$176</f>
        <v>#REF!</v>
      </c>
      <c r="P296" s="102"/>
      <c r="Q296" s="21" t="e">
        <f>ROUND(O296*$C296,0)</f>
        <v>#REF!</v>
      </c>
      <c r="R296" s="21"/>
      <c r="S296" s="69" t="e">
        <f>$S$176</f>
        <v>#REF!</v>
      </c>
      <c r="T296" s="102"/>
      <c r="U296" s="21" t="e">
        <f>ROUND(S296*$C296,0)</f>
        <v>#REF!</v>
      </c>
      <c r="V296" s="21"/>
      <c r="AT296" s="18"/>
    </row>
    <row r="297" spans="1:46" ht="16.5" hidden="1" thickTop="1" x14ac:dyDescent="0.25">
      <c r="A297" s="39" t="s">
        <v>61</v>
      </c>
      <c r="B297" s="39"/>
      <c r="C297" s="19">
        <v>57347</v>
      </c>
      <c r="D297" s="69">
        <f>$D$177</f>
        <v>1.04</v>
      </c>
      <c r="E297" s="102"/>
      <c r="F297" s="21">
        <f>ROUND(D297*$C297,0)</f>
        <v>59641</v>
      </c>
      <c r="G297" s="69">
        <f>$G$177</f>
        <v>1.04</v>
      </c>
      <c r="H297" s="102"/>
      <c r="I297" s="21">
        <f>ROUND(G297*$C297,0)</f>
        <v>59641</v>
      </c>
      <c r="J297" s="22"/>
      <c r="K297" s="69" t="e">
        <f>$K$177</f>
        <v>#REF!</v>
      </c>
      <c r="L297" s="102"/>
      <c r="M297" s="21" t="e">
        <f>ROUND(K297*$C297,0)</f>
        <v>#REF!</v>
      </c>
      <c r="N297" s="21"/>
      <c r="O297" s="69" t="e">
        <f>$O$177</f>
        <v>#REF!</v>
      </c>
      <c r="P297" s="102"/>
      <c r="Q297" s="21" t="e">
        <f>ROUND(O297*$C297,0)</f>
        <v>#REF!</v>
      </c>
      <c r="R297" s="21"/>
      <c r="S297" s="69" t="e">
        <f>$S$177</f>
        <v>#REF!</v>
      </c>
      <c r="T297" s="102"/>
      <c r="U297" s="21" t="e">
        <f>ROUND(S297*$C297,0)</f>
        <v>#REF!</v>
      </c>
      <c r="V297" s="21"/>
      <c r="AT297" s="18"/>
    </row>
    <row r="298" spans="1:46" ht="16.5" hidden="1" thickTop="1" x14ac:dyDescent="0.25">
      <c r="A298" s="39" t="s">
        <v>63</v>
      </c>
      <c r="B298" s="39"/>
      <c r="C298" s="19">
        <f>SUM(C295:C296)</f>
        <v>4433.2000000000007</v>
      </c>
      <c r="D298" s="69"/>
      <c r="F298" s="21"/>
      <c r="G298" s="69"/>
      <c r="I298" s="21"/>
      <c r="J298" s="22"/>
      <c r="K298" s="69"/>
      <c r="M298" s="21"/>
      <c r="N298" s="21"/>
      <c r="O298" s="69"/>
      <c r="Q298" s="21"/>
      <c r="R298" s="21"/>
      <c r="S298" s="69"/>
      <c r="U298" s="21"/>
      <c r="V298" s="21"/>
      <c r="AT298" s="18"/>
    </row>
    <row r="299" spans="1:46" ht="16.5" hidden="1" thickTop="1" x14ac:dyDescent="0.25">
      <c r="A299" s="39" t="s">
        <v>64</v>
      </c>
      <c r="B299" s="39"/>
      <c r="C299" s="19">
        <v>35513</v>
      </c>
      <c r="D299" s="27">
        <f>$D$180</f>
        <v>3.81</v>
      </c>
      <c r="F299" s="21">
        <f>ROUND(D299*C299,0)</f>
        <v>135305</v>
      </c>
      <c r="G299" s="27">
        <f>$G$180</f>
        <v>3.81</v>
      </c>
      <c r="I299" s="21">
        <f>ROUND(G299*$C299,0)</f>
        <v>135305</v>
      </c>
      <c r="J299" s="22"/>
      <c r="K299" s="27" t="e">
        <f>$K$180</f>
        <v>#REF!</v>
      </c>
      <c r="M299" s="21" t="e">
        <f>ROUND(K299*$C299,0)</f>
        <v>#REF!</v>
      </c>
      <c r="N299" s="21"/>
      <c r="O299" s="27" t="e">
        <f>$O$180</f>
        <v>#REF!</v>
      </c>
      <c r="Q299" s="21" t="e">
        <f>ROUND(O299*$C299,0)</f>
        <v>#REF!</v>
      </c>
      <c r="R299" s="21"/>
      <c r="S299" s="27" t="e">
        <f>$S$180</f>
        <v>#REF!</v>
      </c>
      <c r="U299" s="21" t="e">
        <f>ROUND(S299*$C299,0)</f>
        <v>#REF!</v>
      </c>
      <c r="V299" s="21"/>
      <c r="AT299" s="18"/>
    </row>
    <row r="300" spans="1:46" ht="16.5" hidden="1" thickTop="1" x14ac:dyDescent="0.25">
      <c r="A300" s="39" t="s">
        <v>65</v>
      </c>
      <c r="B300" s="39"/>
      <c r="C300" s="19">
        <v>2997648.9999999972</v>
      </c>
      <c r="D300" s="62">
        <f>$D$181</f>
        <v>10.853999999999999</v>
      </c>
      <c r="E300" t="s">
        <v>34</v>
      </c>
      <c r="F300" s="21">
        <f>ROUND(D300*C300/100,0)</f>
        <v>325365</v>
      </c>
      <c r="G300" s="62">
        <f>$G$181</f>
        <v>11.906000000000001</v>
      </c>
      <c r="H300" t="s">
        <v>34</v>
      </c>
      <c r="I300" s="21">
        <f t="shared" ref="I300:I303" si="32">ROUND(G300*$C300/100,0)</f>
        <v>356900</v>
      </c>
      <c r="J300" s="22"/>
      <c r="K300" s="62" t="e">
        <f>$K$181</f>
        <v>#REF!</v>
      </c>
      <c r="L300" t="s">
        <v>34</v>
      </c>
      <c r="M300" s="21" t="e">
        <f t="shared" ref="M300:M303" si="33">ROUND(K300*$C300/100,0)</f>
        <v>#REF!</v>
      </c>
      <c r="N300" s="21"/>
      <c r="O300" s="62" t="e">
        <f>$O$181</f>
        <v>#REF!</v>
      </c>
      <c r="P300" t="s">
        <v>34</v>
      </c>
      <c r="Q300" s="21" t="e">
        <f t="shared" ref="Q300:Q303" si="34">ROUND(O300*$C300/100,0)</f>
        <v>#REF!</v>
      </c>
      <c r="R300" s="21"/>
      <c r="S300" s="62" t="e">
        <f>$S$181</f>
        <v>#REF!</v>
      </c>
      <c r="T300" t="s">
        <v>34</v>
      </c>
      <c r="U300" s="21" t="e">
        <f t="shared" ref="U300:U303" si="35">ROUND(S300*$C300/100,0)</f>
        <v>#REF!</v>
      </c>
      <c r="V300" s="21"/>
      <c r="AT300" s="18"/>
    </row>
    <row r="301" spans="1:46" ht="16.5" hidden="1" thickTop="1" x14ac:dyDescent="0.25">
      <c r="A301" s="39" t="s">
        <v>66</v>
      </c>
      <c r="B301" s="39"/>
      <c r="C301" s="19">
        <v>9072829.0000000037</v>
      </c>
      <c r="D301" s="62">
        <f>$D$182</f>
        <v>7.3289999999999997</v>
      </c>
      <c r="E301" t="s">
        <v>34</v>
      </c>
      <c r="F301" s="21">
        <f>ROUND(D301*C301/100,0)</f>
        <v>664948</v>
      </c>
      <c r="G301" s="62">
        <f>$G$182</f>
        <v>8.3810000000000002</v>
      </c>
      <c r="H301" t="s">
        <v>34</v>
      </c>
      <c r="I301" s="21">
        <f t="shared" si="32"/>
        <v>760394</v>
      </c>
      <c r="J301" s="22"/>
      <c r="K301" s="62" t="e">
        <f>$K$182</f>
        <v>#REF!</v>
      </c>
      <c r="L301" t="s">
        <v>34</v>
      </c>
      <c r="M301" s="21" t="e">
        <f t="shared" si="33"/>
        <v>#REF!</v>
      </c>
      <c r="N301" s="21"/>
      <c r="O301" s="62" t="e">
        <f>$O$182</f>
        <v>#REF!</v>
      </c>
      <c r="P301" t="s">
        <v>34</v>
      </c>
      <c r="Q301" s="21" t="e">
        <f t="shared" si="34"/>
        <v>#REF!</v>
      </c>
      <c r="R301" s="21"/>
      <c r="S301" s="62" t="e">
        <f>$S$182</f>
        <v>#REF!</v>
      </c>
      <c r="T301" t="s">
        <v>34</v>
      </c>
      <c r="U301" s="21" t="e">
        <f t="shared" si="35"/>
        <v>#REF!</v>
      </c>
      <c r="V301" s="21"/>
      <c r="AT301" s="18"/>
    </row>
    <row r="302" spans="1:46" ht="16.5" hidden="1" thickTop="1" x14ac:dyDescent="0.25">
      <c r="A302" s="39" t="s">
        <v>67</v>
      </c>
      <c r="B302" s="39"/>
      <c r="C302" s="19">
        <v>4035046</v>
      </c>
      <c r="D302" s="62">
        <f>$D$183</f>
        <v>6.8079999999999998</v>
      </c>
      <c r="E302" t="s">
        <v>34</v>
      </c>
      <c r="F302" s="21">
        <f>ROUND(D302*C302/100,0)</f>
        <v>274706</v>
      </c>
      <c r="G302" s="62">
        <f>$G$183</f>
        <v>7.86</v>
      </c>
      <c r="H302" t="s">
        <v>34</v>
      </c>
      <c r="I302" s="21">
        <f t="shared" si="32"/>
        <v>317155</v>
      </c>
      <c r="J302" s="22"/>
      <c r="K302" s="62" t="e">
        <f>$K$183</f>
        <v>#REF!</v>
      </c>
      <c r="L302" t="s">
        <v>34</v>
      </c>
      <c r="M302" s="21" t="e">
        <f t="shared" si="33"/>
        <v>#REF!</v>
      </c>
      <c r="N302" s="21"/>
      <c r="O302" s="62" t="e">
        <f>$O$183</f>
        <v>#REF!</v>
      </c>
      <c r="P302" t="s">
        <v>34</v>
      </c>
      <c r="Q302" s="21" t="e">
        <f t="shared" si="34"/>
        <v>#REF!</v>
      </c>
      <c r="R302" s="21"/>
      <c r="S302" s="62" t="e">
        <f>$S$183</f>
        <v>#REF!</v>
      </c>
      <c r="T302" t="s">
        <v>34</v>
      </c>
      <c r="U302" s="21" t="e">
        <f t="shared" si="35"/>
        <v>#REF!</v>
      </c>
      <c r="V302" s="21"/>
      <c r="AT302" s="18"/>
    </row>
    <row r="303" spans="1:46" ht="16.5" hidden="1" thickTop="1" x14ac:dyDescent="0.25">
      <c r="A303" s="39" t="s">
        <v>68</v>
      </c>
      <c r="B303" s="39"/>
      <c r="C303" s="19">
        <v>14630.9</v>
      </c>
      <c r="D303" s="27">
        <f>$D$184</f>
        <v>58</v>
      </c>
      <c r="E303" t="s">
        <v>34</v>
      </c>
      <c r="F303" s="21">
        <f>ROUND(D303*C303/100,0)</f>
        <v>8486</v>
      </c>
      <c r="G303" s="110">
        <f>$G$184</f>
        <v>58</v>
      </c>
      <c r="H303" t="s">
        <v>34</v>
      </c>
      <c r="I303" s="21">
        <f t="shared" si="32"/>
        <v>8486</v>
      </c>
      <c r="J303" s="22"/>
      <c r="K303" s="110" t="e">
        <f>$K$184</f>
        <v>#REF!</v>
      </c>
      <c r="L303" t="s">
        <v>34</v>
      </c>
      <c r="M303" s="21" t="e">
        <f t="shared" si="33"/>
        <v>#REF!</v>
      </c>
      <c r="N303" s="21"/>
      <c r="O303" s="110" t="e">
        <f>$O$184</f>
        <v>#REF!</v>
      </c>
      <c r="P303" t="s">
        <v>34</v>
      </c>
      <c r="Q303" s="21" t="e">
        <f t="shared" si="34"/>
        <v>#REF!</v>
      </c>
      <c r="R303" s="21"/>
      <c r="S303" s="110" t="e">
        <f>$S$184</f>
        <v>#REF!</v>
      </c>
      <c r="T303" t="s">
        <v>34</v>
      </c>
      <c r="U303" s="21" t="e">
        <f t="shared" si="35"/>
        <v>#REF!</v>
      </c>
      <c r="V303" s="21"/>
      <c r="AT303" s="18"/>
    </row>
    <row r="304" spans="1:46" ht="16.5" hidden="1" thickTop="1" x14ac:dyDescent="0.25">
      <c r="A304" s="111" t="s">
        <v>69</v>
      </c>
      <c r="B304" s="39"/>
      <c r="C304" s="19"/>
      <c r="D304" s="112">
        <f>$D$185</f>
        <v>-0.01</v>
      </c>
      <c r="F304" s="21"/>
      <c r="G304" s="112">
        <v>-0.01</v>
      </c>
      <c r="I304" s="21"/>
      <c r="J304" s="22"/>
      <c r="K304" s="112">
        <v>-0.01</v>
      </c>
      <c r="M304" s="21"/>
      <c r="N304" s="21"/>
      <c r="O304" s="112">
        <v>-0.01</v>
      </c>
      <c r="Q304" s="21"/>
      <c r="R304" s="21"/>
      <c r="S304" s="112">
        <v>-0.01</v>
      </c>
      <c r="U304" s="21"/>
      <c r="V304" s="21"/>
      <c r="AT304" s="18"/>
    </row>
    <row r="305" spans="1:46" ht="16.5" hidden="1" thickTop="1" x14ac:dyDescent="0.25">
      <c r="A305" s="39" t="s">
        <v>59</v>
      </c>
      <c r="B305" s="39"/>
      <c r="C305" s="19">
        <v>0</v>
      </c>
      <c r="D305" s="72">
        <f>$D$210</f>
        <v>9.86</v>
      </c>
      <c r="E305" s="18"/>
      <c r="F305" s="21">
        <f>-ROUND(D305*$C305/100,0)</f>
        <v>0</v>
      </c>
      <c r="G305" s="72">
        <f>G295</f>
        <v>9.86</v>
      </c>
      <c r="H305" s="18"/>
      <c r="I305" s="21">
        <f>-ROUND(G305*$C305/100,0)</f>
        <v>0</v>
      </c>
      <c r="J305" s="22"/>
      <c r="K305" s="72" t="e">
        <f>K295</f>
        <v>#REF!</v>
      </c>
      <c r="L305" s="18"/>
      <c r="M305" s="21" t="e">
        <f>-ROUND(K305*$C305/100,0)</f>
        <v>#REF!</v>
      </c>
      <c r="N305" s="21"/>
      <c r="O305" s="72" t="e">
        <f>O295</f>
        <v>#REF!</v>
      </c>
      <c r="P305" s="18"/>
      <c r="Q305" s="21" t="e">
        <f>-ROUND(O305*$C305/100,0)</f>
        <v>#REF!</v>
      </c>
      <c r="R305" s="21"/>
      <c r="S305" s="72" t="e">
        <f>S295</f>
        <v>#REF!</v>
      </c>
      <c r="T305" s="18"/>
      <c r="U305" s="21" t="e">
        <f>-ROUND(S305*$C305/100,0)</f>
        <v>#REF!</v>
      </c>
      <c r="V305" s="21"/>
      <c r="AT305" s="18"/>
    </row>
    <row r="306" spans="1:46" ht="16.5" hidden="1" thickTop="1" x14ac:dyDescent="0.25">
      <c r="A306" s="39" t="s">
        <v>60</v>
      </c>
      <c r="B306" s="39"/>
      <c r="C306" s="19">
        <v>12</v>
      </c>
      <c r="D306" s="72">
        <f>$D$211</f>
        <v>14.7</v>
      </c>
      <c r="E306" s="18"/>
      <c r="F306" s="21">
        <f>-ROUND(D306*$C306/100,0)</f>
        <v>-2</v>
      </c>
      <c r="G306" s="72">
        <f>G296</f>
        <v>14.7</v>
      </c>
      <c r="H306" s="18"/>
      <c r="I306" s="21">
        <f>-ROUND(G306*$C306/100,0)</f>
        <v>-2</v>
      </c>
      <c r="J306" s="22"/>
      <c r="K306" s="72" t="e">
        <f>K296</f>
        <v>#REF!</v>
      </c>
      <c r="L306" s="18"/>
      <c r="M306" s="21" t="e">
        <f>-ROUND(K306*$C306/100,0)</f>
        <v>#REF!</v>
      </c>
      <c r="N306" s="21"/>
      <c r="O306" s="72" t="e">
        <f>O296</f>
        <v>#REF!</v>
      </c>
      <c r="P306" s="18"/>
      <c r="Q306" s="21" t="e">
        <f>-ROUND(O306*$C306/100,0)</f>
        <v>#REF!</v>
      </c>
      <c r="R306" s="21"/>
      <c r="S306" s="72" t="e">
        <f>S296</f>
        <v>#REF!</v>
      </c>
      <c r="T306" s="18"/>
      <c r="U306" s="21" t="e">
        <f>-ROUND(S306*$C306/100,0)</f>
        <v>#REF!</v>
      </c>
      <c r="V306" s="21"/>
      <c r="AT306" s="18"/>
    </row>
    <row r="307" spans="1:46" ht="16.5" hidden="1" thickTop="1" x14ac:dyDescent="0.25">
      <c r="A307" s="39" t="s">
        <v>70</v>
      </c>
      <c r="B307" s="39"/>
      <c r="C307" s="19">
        <v>3902</v>
      </c>
      <c r="D307" s="72">
        <f>$D$212</f>
        <v>1.04</v>
      </c>
      <c r="E307" s="18"/>
      <c r="F307" s="21">
        <f>-ROUND(D307*$C307/100,0)</f>
        <v>-41</v>
      </c>
      <c r="G307" s="72">
        <f>G297</f>
        <v>1.04</v>
      </c>
      <c r="H307" s="18"/>
      <c r="I307" s="21">
        <f>-ROUND(G307*$C307/100,0)</f>
        <v>-41</v>
      </c>
      <c r="J307" s="22"/>
      <c r="K307" s="72" t="e">
        <f>K297</f>
        <v>#REF!</v>
      </c>
      <c r="L307" s="18"/>
      <c r="M307" s="21" t="e">
        <f>-ROUND(K307*$C307/100,0)</f>
        <v>#REF!</v>
      </c>
      <c r="N307" s="21"/>
      <c r="O307" s="72" t="e">
        <f>O297</f>
        <v>#REF!</v>
      </c>
      <c r="P307" s="18"/>
      <c r="Q307" s="21" t="e">
        <f>-ROUND(O307*$C307/100,0)</f>
        <v>#REF!</v>
      </c>
      <c r="R307" s="21"/>
      <c r="S307" s="72" t="e">
        <f>S297</f>
        <v>#REF!</v>
      </c>
      <c r="T307" s="18"/>
      <c r="U307" s="21" t="e">
        <f>-ROUND(S307*$C307/100,0)</f>
        <v>#REF!</v>
      </c>
      <c r="V307" s="21"/>
      <c r="AT307" s="18"/>
    </row>
    <row r="308" spans="1:46" ht="16.5" hidden="1" thickTop="1" x14ac:dyDescent="0.25">
      <c r="A308" s="39" t="s">
        <v>71</v>
      </c>
      <c r="B308" s="39"/>
      <c r="C308" s="19">
        <v>952</v>
      </c>
      <c r="D308" s="72">
        <f>$D$214</f>
        <v>3.81</v>
      </c>
      <c r="F308" s="21">
        <f>-ROUND(D308*$C308/100,0)</f>
        <v>-36</v>
      </c>
      <c r="G308" s="72">
        <f>G299</f>
        <v>3.81</v>
      </c>
      <c r="I308" s="21">
        <f>-ROUND(G308*$C308/100,0)</f>
        <v>-36</v>
      </c>
      <c r="J308" s="22"/>
      <c r="K308" s="72" t="e">
        <f>K299</f>
        <v>#REF!</v>
      </c>
      <c r="M308" s="21" t="e">
        <f>-ROUND(K308*$C308/100,0)</f>
        <v>#REF!</v>
      </c>
      <c r="N308" s="21"/>
      <c r="O308" s="72" t="e">
        <f>O299</f>
        <v>#REF!</v>
      </c>
      <c r="Q308" s="21" t="e">
        <f>-ROUND(O308*$C308/100,0)</f>
        <v>#REF!</v>
      </c>
      <c r="R308" s="21"/>
      <c r="S308" s="72" t="e">
        <f>S299</f>
        <v>#REF!</v>
      </c>
      <c r="U308" s="21" t="e">
        <f>-ROUND(S308*$C308/100,0)</f>
        <v>#REF!</v>
      </c>
      <c r="V308" s="21"/>
      <c r="AT308" s="18"/>
    </row>
    <row r="309" spans="1:46" ht="16.5" hidden="1" thickTop="1" x14ac:dyDescent="0.25">
      <c r="A309" s="39" t="s">
        <v>72</v>
      </c>
      <c r="B309" s="39"/>
      <c r="C309" s="19">
        <v>12000</v>
      </c>
      <c r="D309" s="113">
        <f>$D$215</f>
        <v>10.853999999999999</v>
      </c>
      <c r="E309" t="s">
        <v>34</v>
      </c>
      <c r="F309" s="21">
        <f>ROUND(D309*$C309/100*D304,0)</f>
        <v>-13</v>
      </c>
      <c r="G309" s="113">
        <f>G300</f>
        <v>11.906000000000001</v>
      </c>
      <c r="H309" t="s">
        <v>34</v>
      </c>
      <c r="I309" s="21">
        <f>ROUND(G309*$C309/100*G304,0)</f>
        <v>-14</v>
      </c>
      <c r="J309" s="22"/>
      <c r="K309" s="113" t="e">
        <f>K300</f>
        <v>#REF!</v>
      </c>
      <c r="L309" t="s">
        <v>34</v>
      </c>
      <c r="M309" s="21" t="e">
        <f>ROUND(K309*$C309/100*K304,0)</f>
        <v>#REF!</v>
      </c>
      <c r="N309" s="21"/>
      <c r="O309" s="113" t="e">
        <f>O300</f>
        <v>#REF!</v>
      </c>
      <c r="P309" t="s">
        <v>34</v>
      </c>
      <c r="Q309" s="21" t="e">
        <f>ROUND(O309*$C309/100*O304,0)</f>
        <v>#REF!</v>
      </c>
      <c r="R309" s="21"/>
      <c r="S309" s="113" t="e">
        <f>S300</f>
        <v>#REF!</v>
      </c>
      <c r="T309" t="s">
        <v>34</v>
      </c>
      <c r="U309" s="21" t="e">
        <f>ROUND(S309*$C309/100*S304,0)</f>
        <v>#REF!</v>
      </c>
      <c r="V309" s="21"/>
      <c r="AT309" s="18"/>
    </row>
    <row r="310" spans="1:46" ht="16.5" hidden="1" thickTop="1" x14ac:dyDescent="0.25">
      <c r="A310" s="39" t="s">
        <v>66</v>
      </c>
      <c r="B310" s="39"/>
      <c r="C310" s="19">
        <v>91800</v>
      </c>
      <c r="D310" s="113">
        <f>$D$216</f>
        <v>7.3289999999999997</v>
      </c>
      <c r="E310" t="s">
        <v>34</v>
      </c>
      <c r="F310" s="21">
        <f>ROUND(D310*$C310/100*D304,0)</f>
        <v>-67</v>
      </c>
      <c r="G310" s="113">
        <f>G301</f>
        <v>8.3810000000000002</v>
      </c>
      <c r="H310" t="s">
        <v>34</v>
      </c>
      <c r="I310" s="21">
        <f>ROUND(G310*$C310/100*G304,0)</f>
        <v>-77</v>
      </c>
      <c r="J310" s="22"/>
      <c r="K310" s="113" t="e">
        <f>K301</f>
        <v>#REF!</v>
      </c>
      <c r="L310" t="s">
        <v>34</v>
      </c>
      <c r="M310" s="21" t="e">
        <f>ROUND(K310*$C310/100*K304,0)</f>
        <v>#REF!</v>
      </c>
      <c r="N310" s="21"/>
      <c r="O310" s="113" t="e">
        <f>O301</f>
        <v>#REF!</v>
      </c>
      <c r="P310" t="s">
        <v>34</v>
      </c>
      <c r="Q310" s="21" t="e">
        <f>ROUND(O310*$C310/100*O304,0)</f>
        <v>#REF!</v>
      </c>
      <c r="R310" s="21"/>
      <c r="S310" s="113" t="e">
        <f>S301</f>
        <v>#REF!</v>
      </c>
      <c r="T310" t="s">
        <v>34</v>
      </c>
      <c r="U310" s="21" t="e">
        <f>ROUND(S310*$C310/100*S304,0)</f>
        <v>#REF!</v>
      </c>
      <c r="V310" s="21"/>
      <c r="AT310" s="18"/>
    </row>
    <row r="311" spans="1:46" ht="16.5" hidden="1" thickTop="1" x14ac:dyDescent="0.25">
      <c r="A311" s="39" t="s">
        <v>67</v>
      </c>
      <c r="B311" s="39"/>
      <c r="C311" s="19">
        <v>59400</v>
      </c>
      <c r="D311" s="113">
        <f>$D$217</f>
        <v>6.8079999999999998</v>
      </c>
      <c r="E311" t="s">
        <v>34</v>
      </c>
      <c r="F311" s="21">
        <f>ROUND(D311*$C311/100*D304,0)</f>
        <v>-40</v>
      </c>
      <c r="G311" s="113">
        <f>G302</f>
        <v>7.86</v>
      </c>
      <c r="H311" t="s">
        <v>34</v>
      </c>
      <c r="I311" s="21">
        <f>ROUND(G311*$C311/100*G304,0)</f>
        <v>-47</v>
      </c>
      <c r="J311" s="22"/>
      <c r="K311" s="113" t="e">
        <f>K302</f>
        <v>#REF!</v>
      </c>
      <c r="L311" t="s">
        <v>34</v>
      </c>
      <c r="M311" s="21" t="e">
        <f>ROUND(K311*$C311/100*K304,0)</f>
        <v>#REF!</v>
      </c>
      <c r="N311" s="21"/>
      <c r="O311" s="113" t="e">
        <f>O302</f>
        <v>#REF!</v>
      </c>
      <c r="P311" t="s">
        <v>34</v>
      </c>
      <c r="Q311" s="21" t="e">
        <f>ROUND(O311*$C311/100*O304,0)</f>
        <v>#REF!</v>
      </c>
      <c r="R311" s="21"/>
      <c r="S311" s="113" t="e">
        <f>S302</f>
        <v>#REF!</v>
      </c>
      <c r="T311" t="s">
        <v>34</v>
      </c>
      <c r="U311" s="21" t="e">
        <f>ROUND(S311*$C311/100*S304,0)</f>
        <v>#REF!</v>
      </c>
      <c r="V311" s="21"/>
      <c r="AT311" s="18"/>
    </row>
    <row r="312" spans="1:46" ht="16.5" hidden="1" thickTop="1" x14ac:dyDescent="0.25">
      <c r="A312" s="39" t="s">
        <v>68</v>
      </c>
      <c r="B312" s="39"/>
      <c r="C312" s="19">
        <v>425</v>
      </c>
      <c r="D312" s="114">
        <f>$D$218</f>
        <v>58</v>
      </c>
      <c r="E312" t="s">
        <v>34</v>
      </c>
      <c r="F312" s="21">
        <f>ROUND(D312*$C312/100*D304,0)</f>
        <v>-2</v>
      </c>
      <c r="G312" s="114">
        <f>G303</f>
        <v>58</v>
      </c>
      <c r="H312" t="s">
        <v>34</v>
      </c>
      <c r="I312" s="21">
        <f>ROUND(G312*$C312/100*G304,0)</f>
        <v>-2</v>
      </c>
      <c r="J312" s="22"/>
      <c r="K312" s="114" t="e">
        <f>K303</f>
        <v>#REF!</v>
      </c>
      <c r="L312" t="s">
        <v>34</v>
      </c>
      <c r="M312" s="21" t="e">
        <f>ROUND(K312*$C312/100*K304,0)</f>
        <v>#REF!</v>
      </c>
      <c r="N312" s="21"/>
      <c r="O312" s="114" t="e">
        <f>O303</f>
        <v>#REF!</v>
      </c>
      <c r="P312" t="s">
        <v>34</v>
      </c>
      <c r="Q312" s="21" t="e">
        <f>ROUND(O312*$C312/100*O304,0)</f>
        <v>#REF!</v>
      </c>
      <c r="R312" s="21"/>
      <c r="S312" s="114" t="e">
        <f>S303</f>
        <v>#REF!</v>
      </c>
      <c r="T312" t="s">
        <v>34</v>
      </c>
      <c r="U312" s="21" t="e">
        <f>ROUND(S312*$C312/100*S304,0)</f>
        <v>#REF!</v>
      </c>
      <c r="V312" s="21"/>
      <c r="AT312" s="18"/>
    </row>
    <row r="313" spans="1:46" ht="16.5" hidden="1" thickTop="1" x14ac:dyDescent="0.25">
      <c r="A313" s="39" t="s">
        <v>73</v>
      </c>
      <c r="B313" s="39"/>
      <c r="C313" s="19">
        <v>12</v>
      </c>
      <c r="D313" s="27">
        <v>60</v>
      </c>
      <c r="F313" s="21">
        <f>ROUND(D313*C313,0)</f>
        <v>720</v>
      </c>
      <c r="G313" s="27">
        <f>$G$194</f>
        <v>60</v>
      </c>
      <c r="I313" s="21">
        <f>ROUND(G313*$C313,0)</f>
        <v>720</v>
      </c>
      <c r="J313" s="22"/>
      <c r="K313" s="27" t="str">
        <f>$K$194</f>
        <v xml:space="preserve"> </v>
      </c>
      <c r="M313" s="21">
        <f>ROUND(K313*$C313,0)</f>
        <v>0</v>
      </c>
      <c r="N313" s="21"/>
      <c r="O313" s="27" t="e">
        <f>$O$194</f>
        <v>#REF!</v>
      </c>
      <c r="Q313" s="21" t="e">
        <f>ROUND(O313*$C313,0)</f>
        <v>#REF!</v>
      </c>
      <c r="R313" s="21"/>
      <c r="S313" s="27" t="e">
        <f>$S$194</f>
        <v>#REF!</v>
      </c>
      <c r="U313" s="21" t="e">
        <f>ROUND(S313*$C313,0)</f>
        <v>#REF!</v>
      </c>
      <c r="V313" s="21"/>
      <c r="AT313" s="18"/>
    </row>
    <row r="314" spans="1:46" ht="16.5" hidden="1" thickTop="1" x14ac:dyDescent="0.25">
      <c r="A314" s="39" t="s">
        <v>74</v>
      </c>
      <c r="B314" s="39"/>
      <c r="C314" s="19">
        <v>3902</v>
      </c>
      <c r="D314" s="115">
        <v>-30</v>
      </c>
      <c r="E314" t="s">
        <v>34</v>
      </c>
      <c r="F314" s="21">
        <f>ROUND(D314*C314/100,0)</f>
        <v>-1171</v>
      </c>
      <c r="G314" s="115">
        <f>$G$195</f>
        <v>-30</v>
      </c>
      <c r="H314" t="s">
        <v>34</v>
      </c>
      <c r="I314" s="21">
        <f>ROUND(G314*$C314/100,0)</f>
        <v>-1171</v>
      </c>
      <c r="J314" s="22"/>
      <c r="K314" s="115" t="e">
        <f>$K$195</f>
        <v>#REF!</v>
      </c>
      <c r="L314" t="s">
        <v>34</v>
      </c>
      <c r="M314" s="21" t="e">
        <f>ROUND(K314*$C314/100,0)</f>
        <v>#REF!</v>
      </c>
      <c r="N314" s="21"/>
      <c r="O314" s="115" t="str">
        <f>$O$195</f>
        <v xml:space="preserve"> </v>
      </c>
      <c r="P314" t="s">
        <v>34</v>
      </c>
      <c r="Q314" s="21">
        <f>ROUND(O314*$C314/100,0)</f>
        <v>0</v>
      </c>
      <c r="R314" s="21"/>
      <c r="S314" s="115" t="str">
        <f>$S$195</f>
        <v xml:space="preserve"> </v>
      </c>
      <c r="T314" t="s">
        <v>34</v>
      </c>
      <c r="U314" s="21">
        <f>ROUND(S314*$C314/100,0)</f>
        <v>0</v>
      </c>
      <c r="V314" s="21"/>
      <c r="AT314" s="18"/>
    </row>
    <row r="315" spans="1:46" ht="16.5" hidden="1" thickTop="1" x14ac:dyDescent="0.25">
      <c r="A315" s="39" t="s">
        <v>43</v>
      </c>
      <c r="B315" s="39"/>
      <c r="C315" s="19">
        <f>SUM(C300:C302)</f>
        <v>16105524</v>
      </c>
      <c r="D315" s="110"/>
      <c r="F315" s="21">
        <f>SUM(F295:F314)</f>
        <v>1525302</v>
      </c>
      <c r="G315" s="110"/>
      <c r="I315" s="21">
        <f>SUM(I295:I314)</f>
        <v>1694714</v>
      </c>
      <c r="J315" s="22"/>
      <c r="K315" s="110"/>
      <c r="M315" s="21" t="e">
        <f>SUM(M295:M314)</f>
        <v>#REF!</v>
      </c>
      <c r="N315" s="21"/>
      <c r="O315" s="110"/>
      <c r="Q315" s="21" t="e">
        <f>SUM(Q295:Q314)</f>
        <v>#REF!</v>
      </c>
      <c r="R315" s="21"/>
      <c r="S315" s="110"/>
      <c r="U315" s="21" t="e">
        <f>SUM(U295:U314)</f>
        <v>#REF!</v>
      </c>
      <c r="V315" s="21"/>
      <c r="AT315" s="18"/>
    </row>
    <row r="316" spans="1:46" ht="16.5" hidden="1" thickTop="1" x14ac:dyDescent="0.25">
      <c r="A316" s="39" t="s">
        <v>25</v>
      </c>
      <c r="B316" s="39"/>
      <c r="C316" s="129">
        <v>300686.69518359675</v>
      </c>
      <c r="F316" s="119">
        <v>9128.2704464299368</v>
      </c>
      <c r="I316" s="119">
        <f>F316</f>
        <v>9128.2704464299368</v>
      </c>
      <c r="J316" s="22"/>
      <c r="M316" s="119" t="e">
        <f>M200/I200*I316</f>
        <v>#REF!</v>
      </c>
      <c r="N316" s="18"/>
      <c r="Q316" s="119" t="e">
        <f>Q200/I200*I316</f>
        <v>#REF!</v>
      </c>
      <c r="R316" s="18"/>
      <c r="U316" s="119" t="e">
        <f>U200/I200*I316</f>
        <v>#REF!</v>
      </c>
      <c r="V316" s="18"/>
      <c r="W316" s="53"/>
      <c r="X316" s="53"/>
      <c r="Y316" s="51"/>
      <c r="AT316" s="18"/>
    </row>
    <row r="317" spans="1:46" ht="17.25" hidden="1" thickTop="1" thickBot="1" x14ac:dyDescent="0.3">
      <c r="A317" s="39" t="s">
        <v>44</v>
      </c>
      <c r="B317" s="39"/>
      <c r="C317" s="92">
        <f>SUM(C315:C316)</f>
        <v>16406210.695183598</v>
      </c>
      <c r="D317" s="128"/>
      <c r="E317" s="121"/>
      <c r="F317" s="122">
        <f>F315+F316</f>
        <v>1534430.27044643</v>
      </c>
      <c r="G317" s="128"/>
      <c r="H317" s="121"/>
      <c r="I317" s="122">
        <f>I315+I316</f>
        <v>1703842.27044643</v>
      </c>
      <c r="J317" s="22"/>
      <c r="K317" s="128"/>
      <c r="L317" s="121"/>
      <c r="M317" s="122" t="e">
        <f>M315+M316</f>
        <v>#REF!</v>
      </c>
      <c r="N317" s="122"/>
      <c r="O317" s="128"/>
      <c r="P317" s="121"/>
      <c r="Q317" s="122" t="e">
        <f>Q315+Q316</f>
        <v>#REF!</v>
      </c>
      <c r="R317" s="122"/>
      <c r="S317" s="128"/>
      <c r="T317" s="121"/>
      <c r="U317" s="122" t="e">
        <f>U315+U316</f>
        <v>#REF!</v>
      </c>
      <c r="V317" s="18"/>
      <c r="W317" s="54"/>
      <c r="X317" s="54"/>
      <c r="Y317" s="55"/>
      <c r="AT317" s="18"/>
    </row>
    <row r="318" spans="1:46" ht="16.5" hidden="1" thickTop="1" x14ac:dyDescent="0.25">
      <c r="A318" s="39"/>
      <c r="B318" s="39"/>
      <c r="C318" s="19"/>
      <c r="D318" s="130"/>
      <c r="E318" s="39"/>
      <c r="F318" s="18"/>
      <c r="G318" s="130"/>
      <c r="H318" s="39"/>
      <c r="I318" s="18"/>
      <c r="J318" s="22"/>
      <c r="K318" s="130"/>
      <c r="L318" s="39"/>
      <c r="M318" s="18"/>
      <c r="N318" s="18"/>
      <c r="O318" s="130"/>
      <c r="P318" s="39"/>
      <c r="Q318" s="18"/>
      <c r="R318" s="18"/>
      <c r="S318" s="130"/>
      <c r="T318" s="39"/>
      <c r="U318" s="18"/>
      <c r="V318" s="18"/>
      <c r="AT318" s="18"/>
    </row>
    <row r="319" spans="1:46" ht="16.5" hidden="1" thickTop="1" x14ac:dyDescent="0.25">
      <c r="A319" s="17" t="s">
        <v>85</v>
      </c>
      <c r="B319" s="39"/>
      <c r="C319" s="39"/>
      <c r="D319" s="21"/>
      <c r="E319" s="39"/>
      <c r="F319" s="39"/>
      <c r="G319" s="21"/>
      <c r="H319" s="39"/>
      <c r="I319" s="39"/>
      <c r="J319" s="22"/>
      <c r="K319" s="21"/>
      <c r="L319" s="39"/>
      <c r="M319" s="39"/>
      <c r="N319" s="39"/>
      <c r="O319" s="21"/>
      <c r="P319" s="39"/>
      <c r="Q319" s="39"/>
      <c r="R319" s="39"/>
      <c r="S319" s="21"/>
      <c r="T319" s="39"/>
      <c r="U319" s="39"/>
      <c r="V319" s="39"/>
      <c r="AT319" s="18"/>
    </row>
    <row r="320" spans="1:46" ht="16.5" hidden="1" thickTop="1" x14ac:dyDescent="0.25">
      <c r="A320" s="39" t="s">
        <v>78</v>
      </c>
      <c r="B320" s="39"/>
      <c r="C320" s="39"/>
      <c r="D320" s="21"/>
      <c r="E320" s="39"/>
      <c r="F320" s="39"/>
      <c r="G320" s="21"/>
      <c r="H320" s="39"/>
      <c r="I320" s="39"/>
      <c r="J320" s="22"/>
      <c r="K320" s="21"/>
      <c r="L320" s="39"/>
      <c r="M320" s="39"/>
      <c r="N320" s="39"/>
      <c r="O320" s="21"/>
      <c r="P320" s="39"/>
      <c r="Q320" s="39"/>
      <c r="R320" s="39"/>
      <c r="S320" s="21"/>
      <c r="T320" s="39"/>
      <c r="U320" s="39"/>
      <c r="V320" s="39"/>
      <c r="AT320" s="18"/>
    </row>
    <row r="321" spans="1:46" ht="16.5" hidden="1" thickTop="1" x14ac:dyDescent="0.25">
      <c r="A321" s="39"/>
      <c r="B321" s="39"/>
      <c r="C321" s="39"/>
      <c r="D321" s="21"/>
      <c r="E321" s="39"/>
      <c r="F321" s="39"/>
      <c r="G321" s="21"/>
      <c r="H321" s="39"/>
      <c r="I321" s="39"/>
      <c r="J321" s="22"/>
      <c r="K321" s="21"/>
      <c r="L321" s="39"/>
      <c r="M321" s="39"/>
      <c r="N321" s="39"/>
      <c r="O321" s="21"/>
      <c r="P321" s="39"/>
      <c r="Q321" s="39"/>
      <c r="R321" s="39"/>
      <c r="S321" s="21"/>
      <c r="T321" s="39"/>
      <c r="U321" s="39"/>
      <c r="V321" s="39"/>
      <c r="AT321" s="18"/>
    </row>
    <row r="322" spans="1:46" ht="16.5" hidden="1" thickTop="1" x14ac:dyDescent="0.25">
      <c r="A322" s="39" t="s">
        <v>62</v>
      </c>
      <c r="B322" s="39"/>
      <c r="C322" s="19"/>
      <c r="D322" s="21"/>
      <c r="E322" s="39"/>
      <c r="F322" s="39"/>
      <c r="G322" s="21"/>
      <c r="H322" s="39"/>
      <c r="I322" s="39"/>
      <c r="J322" s="22"/>
      <c r="K322" s="21"/>
      <c r="L322" s="39"/>
      <c r="M322" s="39"/>
      <c r="N322" s="39"/>
      <c r="O322" s="21"/>
      <c r="P322" s="39"/>
      <c r="Q322" s="39"/>
      <c r="R322" s="39"/>
      <c r="S322" s="21"/>
      <c r="T322" s="39"/>
      <c r="U322" s="39"/>
      <c r="V322" s="39"/>
      <c r="AT322" s="18"/>
    </row>
    <row r="323" spans="1:46" ht="16.5" hidden="1" thickTop="1" x14ac:dyDescent="0.25">
      <c r="A323" s="39" t="s">
        <v>86</v>
      </c>
      <c r="B323" s="39"/>
      <c r="C323" s="19">
        <f>C352+C381</f>
        <v>4428.0001738685805</v>
      </c>
      <c r="D323" s="69">
        <f>$D$175</f>
        <v>9.86</v>
      </c>
      <c r="F323" s="21">
        <f>ROUND(D323*$C323,0)</f>
        <v>43660</v>
      </c>
      <c r="G323" s="69">
        <f>$G$175</f>
        <v>9.86</v>
      </c>
      <c r="I323" s="21">
        <f>I352+I381</f>
        <v>43660</v>
      </c>
      <c r="J323" s="22"/>
      <c r="K323" s="69" t="e">
        <f>$K$175</f>
        <v>#REF!</v>
      </c>
      <c r="M323" s="21" t="e">
        <f>M352+M381</f>
        <v>#REF!</v>
      </c>
      <c r="N323" s="21"/>
      <c r="O323" s="69" t="e">
        <f>$O$175</f>
        <v>#REF!</v>
      </c>
      <c r="Q323" s="21" t="e">
        <f>Q352+Q381</f>
        <v>#REF!</v>
      </c>
      <c r="R323" s="21"/>
      <c r="S323" s="69" t="e">
        <f>$S$175</f>
        <v>#REF!</v>
      </c>
      <c r="U323" s="21" t="e">
        <f>U352+U381</f>
        <v>#REF!</v>
      </c>
      <c r="V323" s="21"/>
      <c r="AT323" s="18"/>
    </row>
    <row r="324" spans="1:46" ht="16.5" hidden="1" thickTop="1" x14ac:dyDescent="0.25">
      <c r="A324" s="39" t="s">
        <v>60</v>
      </c>
      <c r="B324" s="39"/>
      <c r="C324" s="19">
        <f>C353+C382</f>
        <v>0</v>
      </c>
      <c r="D324" s="69">
        <f>$D$176</f>
        <v>14.7</v>
      </c>
      <c r="E324" s="102"/>
      <c r="F324" s="21">
        <f>ROUND(D324*$C324,0)</f>
        <v>0</v>
      </c>
      <c r="G324" s="69">
        <f>$G$176</f>
        <v>14.7</v>
      </c>
      <c r="H324" s="102"/>
      <c r="I324" s="21">
        <f>I353+I382</f>
        <v>0</v>
      </c>
      <c r="J324" s="22"/>
      <c r="K324" s="69" t="e">
        <f>$K$176</f>
        <v>#REF!</v>
      </c>
      <c r="L324" s="102"/>
      <c r="M324" s="21" t="e">
        <f>M353+M382</f>
        <v>#REF!</v>
      </c>
      <c r="N324" s="21"/>
      <c r="O324" s="69" t="e">
        <f>$O$176</f>
        <v>#REF!</v>
      </c>
      <c r="P324" s="102"/>
      <c r="Q324" s="21" t="e">
        <f>Q353+Q382</f>
        <v>#REF!</v>
      </c>
      <c r="R324" s="21"/>
      <c r="S324" s="69" t="e">
        <f>$S$176</f>
        <v>#REF!</v>
      </c>
      <c r="T324" s="102"/>
      <c r="U324" s="21" t="e">
        <f>U353+U382</f>
        <v>#REF!</v>
      </c>
      <c r="V324" s="21"/>
      <c r="AT324" s="18"/>
    </row>
    <row r="325" spans="1:46" ht="16.5" hidden="1" thickTop="1" x14ac:dyDescent="0.25">
      <c r="A325" s="39" t="s">
        <v>61</v>
      </c>
      <c r="B325" s="39"/>
      <c r="C325" s="19">
        <f>C354+C383</f>
        <v>0</v>
      </c>
      <c r="D325" s="69">
        <f>$D$177</f>
        <v>1.04</v>
      </c>
      <c r="E325" s="102"/>
      <c r="F325" s="21">
        <f>ROUND(D325*$C325,0)</f>
        <v>0</v>
      </c>
      <c r="G325" s="69">
        <f>$G$177</f>
        <v>1.04</v>
      </c>
      <c r="H325" s="102"/>
      <c r="I325" s="21">
        <f>I354+I383</f>
        <v>0</v>
      </c>
      <c r="J325" s="22"/>
      <c r="K325" s="69" t="e">
        <f>$K$177</f>
        <v>#REF!</v>
      </c>
      <c r="L325" s="102"/>
      <c r="M325" s="21" t="e">
        <f>M354+M383</f>
        <v>#REF!</v>
      </c>
      <c r="N325" s="21"/>
      <c r="O325" s="69" t="e">
        <f>$O$177</f>
        <v>#REF!</v>
      </c>
      <c r="P325" s="102"/>
      <c r="Q325" s="21" t="e">
        <f>Q354+Q383</f>
        <v>#REF!</v>
      </c>
      <c r="R325" s="21"/>
      <c r="S325" s="69" t="e">
        <f>$S$177</f>
        <v>#REF!</v>
      </c>
      <c r="T325" s="102"/>
      <c r="U325" s="21" t="e">
        <f>U354+U383</f>
        <v>#REF!</v>
      </c>
      <c r="V325" s="21"/>
      <c r="AT325" s="18"/>
    </row>
    <row r="326" spans="1:46" ht="16.5" hidden="1" thickTop="1" x14ac:dyDescent="0.25">
      <c r="A326" s="39" t="s">
        <v>63</v>
      </c>
      <c r="B326" s="39"/>
      <c r="C326" s="19">
        <f>SUM(C323:C324)</f>
        <v>4428.0001738685805</v>
      </c>
      <c r="D326" s="69"/>
      <c r="F326" s="21"/>
      <c r="G326" s="69"/>
      <c r="I326" s="21"/>
      <c r="J326" s="22"/>
      <c r="K326" s="69"/>
      <c r="M326" s="21"/>
      <c r="N326" s="21"/>
      <c r="O326" s="69"/>
      <c r="Q326" s="21"/>
      <c r="R326" s="21"/>
      <c r="S326" s="69"/>
      <c r="U326" s="21"/>
      <c r="V326" s="21"/>
      <c r="AT326" s="18"/>
    </row>
    <row r="327" spans="1:46" ht="16.5" hidden="1" thickTop="1" x14ac:dyDescent="0.25">
      <c r="A327" s="39" t="s">
        <v>23</v>
      </c>
      <c r="B327" s="39"/>
      <c r="C327" s="19">
        <f t="shared" ref="C327:C332" si="36">C356+C385</f>
        <v>1371.2</v>
      </c>
      <c r="D327" s="69"/>
      <c r="F327" s="21"/>
      <c r="G327" s="69"/>
      <c r="I327" s="21"/>
      <c r="J327" s="22"/>
      <c r="K327" s="69"/>
      <c r="M327" s="21"/>
      <c r="N327" s="21"/>
      <c r="O327" s="69"/>
      <c r="Q327" s="21"/>
      <c r="R327" s="21"/>
      <c r="S327" s="69"/>
      <c r="U327" s="21"/>
      <c r="V327" s="21"/>
      <c r="AT327" s="18"/>
    </row>
    <row r="328" spans="1:46" ht="16.5" hidden="1" thickTop="1" x14ac:dyDescent="0.25">
      <c r="A328" s="39" t="s">
        <v>64</v>
      </c>
      <c r="B328" s="39"/>
      <c r="C328" s="19">
        <f t="shared" si="36"/>
        <v>0</v>
      </c>
      <c r="D328" s="27">
        <f>$D$180</f>
        <v>3.81</v>
      </c>
      <c r="F328" s="21">
        <f>ROUND(D328*C328,0)</f>
        <v>0</v>
      </c>
      <c r="G328" s="27">
        <f>$G$180</f>
        <v>3.81</v>
      </c>
      <c r="I328" s="21">
        <f>I357+I386</f>
        <v>0</v>
      </c>
      <c r="J328" s="22"/>
      <c r="K328" s="27" t="e">
        <f>$K$180</f>
        <v>#REF!</v>
      </c>
      <c r="M328" s="21" t="e">
        <f>M357+M386</f>
        <v>#REF!</v>
      </c>
      <c r="N328" s="21"/>
      <c r="O328" s="27" t="e">
        <f>$O$180</f>
        <v>#REF!</v>
      </c>
      <c r="Q328" s="21" t="e">
        <f>Q357+Q386</f>
        <v>#REF!</v>
      </c>
      <c r="R328" s="21"/>
      <c r="S328" s="27" t="e">
        <f>$S$180</f>
        <v>#REF!</v>
      </c>
      <c r="U328" s="21" t="e">
        <f>U357+U386</f>
        <v>#REF!</v>
      </c>
      <c r="V328" s="21"/>
      <c r="AT328" s="18"/>
    </row>
    <row r="329" spans="1:46" ht="16.5" hidden="1" thickTop="1" x14ac:dyDescent="0.25">
      <c r="A329" s="39" t="s">
        <v>65</v>
      </c>
      <c r="B329" s="39"/>
      <c r="C329" s="19">
        <f t="shared" si="36"/>
        <v>1204399.1537199491</v>
      </c>
      <c r="D329" s="62">
        <f>$D$181</f>
        <v>10.853999999999999</v>
      </c>
      <c r="E329" t="s">
        <v>34</v>
      </c>
      <c r="F329" s="21">
        <f>F358+F387</f>
        <v>130726</v>
      </c>
      <c r="G329" s="62">
        <f>$G$181</f>
        <v>11.906000000000001</v>
      </c>
      <c r="H329" t="s">
        <v>34</v>
      </c>
      <c r="I329" s="21">
        <f>I358+I387</f>
        <v>143396</v>
      </c>
      <c r="J329" s="22"/>
      <c r="K329" s="62" t="e">
        <f>$K$181</f>
        <v>#REF!</v>
      </c>
      <c r="L329" t="s">
        <v>34</v>
      </c>
      <c r="M329" s="21" t="e">
        <f>M358+M387</f>
        <v>#REF!</v>
      </c>
      <c r="N329" s="21"/>
      <c r="O329" s="62" t="e">
        <f>$O$181</f>
        <v>#REF!</v>
      </c>
      <c r="P329" t="s">
        <v>34</v>
      </c>
      <c r="Q329" s="21" t="e">
        <f>Q358+Q387</f>
        <v>#REF!</v>
      </c>
      <c r="R329" s="21"/>
      <c r="S329" s="62" t="e">
        <f>$S$181</f>
        <v>#REF!</v>
      </c>
      <c r="T329" t="s">
        <v>34</v>
      </c>
      <c r="U329" s="21" t="e">
        <f>U358+U387</f>
        <v>#REF!</v>
      </c>
      <c r="V329" s="21"/>
      <c r="AT329" s="18"/>
    </row>
    <row r="330" spans="1:46" ht="16.5" hidden="1" thickTop="1" x14ac:dyDescent="0.25">
      <c r="A330" s="39" t="s">
        <v>66</v>
      </c>
      <c r="B330" s="39"/>
      <c r="C330" s="19">
        <f t="shared" si="36"/>
        <v>55032</v>
      </c>
      <c r="D330" s="62">
        <f>$D$182</f>
        <v>7.3289999999999997</v>
      </c>
      <c r="E330" t="s">
        <v>34</v>
      </c>
      <c r="F330" s="21">
        <f>ROUND(D330*C330/100,0)</f>
        <v>4033</v>
      </c>
      <c r="G330" s="62">
        <f>$G$182</f>
        <v>8.3810000000000002</v>
      </c>
      <c r="H330" t="s">
        <v>34</v>
      </c>
      <c r="I330" s="21">
        <f>I359+I388</f>
        <v>4612</v>
      </c>
      <c r="J330" s="22"/>
      <c r="K330" s="62" t="e">
        <f>$K$182</f>
        <v>#REF!</v>
      </c>
      <c r="L330" t="s">
        <v>34</v>
      </c>
      <c r="M330" s="21" t="e">
        <f>M359+M388</f>
        <v>#REF!</v>
      </c>
      <c r="N330" s="21"/>
      <c r="O330" s="62" t="e">
        <f>$O$182</f>
        <v>#REF!</v>
      </c>
      <c r="P330" t="s">
        <v>34</v>
      </c>
      <c r="Q330" s="21" t="e">
        <f>Q359+Q388</f>
        <v>#REF!</v>
      </c>
      <c r="R330" s="21"/>
      <c r="S330" s="62" t="e">
        <f>$S$182</f>
        <v>#REF!</v>
      </c>
      <c r="T330" t="s">
        <v>34</v>
      </c>
      <c r="U330" s="21" t="e">
        <f>U359+U388</f>
        <v>#REF!</v>
      </c>
      <c r="V330" s="21"/>
      <c r="AT330" s="18"/>
    </row>
    <row r="331" spans="1:46" ht="16.5" hidden="1" thickTop="1" x14ac:dyDescent="0.25">
      <c r="A331" s="39" t="s">
        <v>67</v>
      </c>
      <c r="B331" s="39"/>
      <c r="C331" s="19">
        <f t="shared" si="36"/>
        <v>0</v>
      </c>
      <c r="D331" s="62">
        <f>$D$183</f>
        <v>6.8079999999999998</v>
      </c>
      <c r="E331" t="s">
        <v>34</v>
      </c>
      <c r="F331" s="21">
        <f>ROUND(D331*C331/100,0)</f>
        <v>0</v>
      </c>
      <c r="G331" s="62">
        <f>$G$183</f>
        <v>7.86</v>
      </c>
      <c r="H331" t="s">
        <v>34</v>
      </c>
      <c r="I331" s="21">
        <f>I360+I389</f>
        <v>0</v>
      </c>
      <c r="J331" s="22"/>
      <c r="K331" s="62" t="e">
        <f>$K$183</f>
        <v>#REF!</v>
      </c>
      <c r="L331" t="s">
        <v>34</v>
      </c>
      <c r="M331" s="21" t="e">
        <f>M360+M389</f>
        <v>#REF!</v>
      </c>
      <c r="N331" s="21"/>
      <c r="O331" s="62" t="e">
        <f>$O$183</f>
        <v>#REF!</v>
      </c>
      <c r="P331" t="s">
        <v>34</v>
      </c>
      <c r="Q331" s="21" t="e">
        <f>Q360+Q389</f>
        <v>#REF!</v>
      </c>
      <c r="R331" s="21"/>
      <c r="S331" s="62" t="e">
        <f>$S$183</f>
        <v>#REF!</v>
      </c>
      <c r="T331" t="s">
        <v>34</v>
      </c>
      <c r="U331" s="21" t="e">
        <f>U360+U389</f>
        <v>#REF!</v>
      </c>
      <c r="V331" s="21"/>
      <c r="AT331" s="18"/>
    </row>
    <row r="332" spans="1:46" ht="16.5" hidden="1" thickTop="1" x14ac:dyDescent="0.25">
      <c r="A332" s="39" t="s">
        <v>68</v>
      </c>
      <c r="B332" s="39"/>
      <c r="C332" s="19">
        <f t="shared" si="36"/>
        <v>0</v>
      </c>
      <c r="D332" s="27">
        <f>$D$184</f>
        <v>58</v>
      </c>
      <c r="E332" t="s">
        <v>34</v>
      </c>
      <c r="F332" s="21">
        <f>ROUND(D332*C332/100,0)</f>
        <v>0</v>
      </c>
      <c r="G332" s="110">
        <f>$G$184</f>
        <v>58</v>
      </c>
      <c r="H332" t="s">
        <v>34</v>
      </c>
      <c r="I332" s="21">
        <f>I361+I390</f>
        <v>0</v>
      </c>
      <c r="J332" s="22"/>
      <c r="K332" s="110" t="e">
        <f>$K$184</f>
        <v>#REF!</v>
      </c>
      <c r="L332" t="s">
        <v>34</v>
      </c>
      <c r="M332" s="21" t="e">
        <f>M361+M390</f>
        <v>#REF!</v>
      </c>
      <c r="N332" s="21"/>
      <c r="O332" s="110" t="e">
        <f>$O$184</f>
        <v>#REF!</v>
      </c>
      <c r="P332" t="s">
        <v>34</v>
      </c>
      <c r="Q332" s="21" t="e">
        <f>Q361+Q390</f>
        <v>#REF!</v>
      </c>
      <c r="R332" s="21"/>
      <c r="S332" s="110" t="e">
        <f>$S$184</f>
        <v>#REF!</v>
      </c>
      <c r="T332" t="s">
        <v>34</v>
      </c>
      <c r="U332" s="21" t="e">
        <f>U361+U390</f>
        <v>#REF!</v>
      </c>
      <c r="V332" s="21"/>
      <c r="AT332" s="18"/>
    </row>
    <row r="333" spans="1:46" ht="16.5" hidden="1" thickTop="1" x14ac:dyDescent="0.25">
      <c r="A333" s="111" t="s">
        <v>69</v>
      </c>
      <c r="B333" s="39"/>
      <c r="C333" s="19"/>
      <c r="D333" s="112">
        <f>$D$185</f>
        <v>-0.01</v>
      </c>
      <c r="F333" s="21"/>
      <c r="G333" s="112">
        <v>-0.01</v>
      </c>
      <c r="I333" s="21"/>
      <c r="J333" s="22"/>
      <c r="K333" s="112">
        <v>-0.01</v>
      </c>
      <c r="M333" s="21"/>
      <c r="N333" s="21"/>
      <c r="O333" s="112">
        <v>-0.01</v>
      </c>
      <c r="Q333" s="21"/>
      <c r="R333" s="21"/>
      <c r="S333" s="112">
        <v>-0.01</v>
      </c>
      <c r="U333" s="21"/>
      <c r="V333" s="21"/>
      <c r="AT333" s="18"/>
    </row>
    <row r="334" spans="1:46" ht="16.5" hidden="1" thickTop="1" x14ac:dyDescent="0.25">
      <c r="A334" s="39" t="s">
        <v>59</v>
      </c>
      <c r="B334" s="39"/>
      <c r="C334" s="19">
        <v>0</v>
      </c>
      <c r="D334" s="72">
        <f>$D$210</f>
        <v>9.86</v>
      </c>
      <c r="E334" s="18"/>
      <c r="F334" s="21">
        <f>-ROUND(D334*$C334/100,0)</f>
        <v>0</v>
      </c>
      <c r="G334" s="72">
        <f>G323</f>
        <v>9.86</v>
      </c>
      <c r="H334" s="18"/>
      <c r="I334" s="21">
        <f t="shared" ref="I334:I344" si="37">I363+I392</f>
        <v>0</v>
      </c>
      <c r="J334" s="22"/>
      <c r="K334" s="72" t="e">
        <f>K323</f>
        <v>#REF!</v>
      </c>
      <c r="L334" s="18"/>
      <c r="M334" s="21" t="e">
        <f t="shared" ref="M334:M344" si="38">M363+M392</f>
        <v>#REF!</v>
      </c>
      <c r="N334" s="21"/>
      <c r="O334" s="72" t="e">
        <f>O323</f>
        <v>#REF!</v>
      </c>
      <c r="P334" s="18"/>
      <c r="Q334" s="21" t="e">
        <f t="shared" ref="Q334:Q344" si="39">Q363+Q392</f>
        <v>#REF!</v>
      </c>
      <c r="R334" s="21"/>
      <c r="S334" s="72" t="e">
        <f>S323</f>
        <v>#REF!</v>
      </c>
      <c r="T334" s="18"/>
      <c r="U334" s="21" t="e">
        <f t="shared" ref="U334:U344" si="40">U363+U392</f>
        <v>#REF!</v>
      </c>
      <c r="V334" s="21"/>
      <c r="AT334" s="18"/>
    </row>
    <row r="335" spans="1:46" ht="16.5" hidden="1" thickTop="1" x14ac:dyDescent="0.25">
      <c r="A335" s="39" t="s">
        <v>60</v>
      </c>
      <c r="B335" s="39"/>
      <c r="C335" s="19">
        <v>0</v>
      </c>
      <c r="D335" s="72">
        <f>$D$211</f>
        <v>14.7</v>
      </c>
      <c r="E335" s="18"/>
      <c r="F335" s="21">
        <f>-ROUND(D335*$C335/100,0)</f>
        <v>0</v>
      </c>
      <c r="G335" s="72">
        <f>G324</f>
        <v>14.7</v>
      </c>
      <c r="H335" s="18"/>
      <c r="I335" s="21">
        <f t="shared" si="37"/>
        <v>0</v>
      </c>
      <c r="J335" s="22"/>
      <c r="K335" s="72" t="e">
        <f>K324</f>
        <v>#REF!</v>
      </c>
      <c r="L335" s="18"/>
      <c r="M335" s="21" t="e">
        <f t="shared" si="38"/>
        <v>#REF!</v>
      </c>
      <c r="N335" s="21"/>
      <c r="O335" s="72" t="e">
        <f>O324</f>
        <v>#REF!</v>
      </c>
      <c r="P335" s="18"/>
      <c r="Q335" s="21" t="e">
        <f t="shared" si="39"/>
        <v>#REF!</v>
      </c>
      <c r="R335" s="21"/>
      <c r="S335" s="72" t="e">
        <f>S324</f>
        <v>#REF!</v>
      </c>
      <c r="T335" s="18"/>
      <c r="U335" s="21" t="e">
        <f t="shared" si="40"/>
        <v>#REF!</v>
      </c>
      <c r="V335" s="21"/>
      <c r="AT335" s="18"/>
    </row>
    <row r="336" spans="1:46" ht="16.5" hidden="1" thickTop="1" x14ac:dyDescent="0.25">
      <c r="A336" s="39" t="s">
        <v>70</v>
      </c>
      <c r="B336" s="39"/>
      <c r="C336" s="19">
        <v>0</v>
      </c>
      <c r="D336" s="72">
        <f>$D$212</f>
        <v>1.04</v>
      </c>
      <c r="E336" s="18"/>
      <c r="F336" s="21">
        <f>-ROUND(D336*$C336/100,0)</f>
        <v>0</v>
      </c>
      <c r="G336" s="72">
        <f>G325</f>
        <v>1.04</v>
      </c>
      <c r="H336" s="18"/>
      <c r="I336" s="21">
        <f t="shared" si="37"/>
        <v>0</v>
      </c>
      <c r="J336" s="22"/>
      <c r="K336" s="72" t="e">
        <f>K325</f>
        <v>#REF!</v>
      </c>
      <c r="L336" s="18"/>
      <c r="M336" s="21" t="e">
        <f t="shared" si="38"/>
        <v>#REF!</v>
      </c>
      <c r="N336" s="21"/>
      <c r="O336" s="72" t="e">
        <f>O325</f>
        <v>#REF!</v>
      </c>
      <c r="P336" s="18"/>
      <c r="Q336" s="21" t="e">
        <f t="shared" si="39"/>
        <v>#REF!</v>
      </c>
      <c r="R336" s="21"/>
      <c r="S336" s="72" t="e">
        <f>S325</f>
        <v>#REF!</v>
      </c>
      <c r="T336" s="18"/>
      <c r="U336" s="21" t="e">
        <f t="shared" si="40"/>
        <v>#REF!</v>
      </c>
      <c r="V336" s="21"/>
      <c r="AT336" s="18"/>
    </row>
    <row r="337" spans="1:46" ht="16.5" hidden="1" thickTop="1" x14ac:dyDescent="0.25">
      <c r="A337" s="39" t="s">
        <v>71</v>
      </c>
      <c r="B337" s="39"/>
      <c r="C337" s="19">
        <v>0</v>
      </c>
      <c r="D337" s="72">
        <f>$D$214</f>
        <v>3.81</v>
      </c>
      <c r="F337" s="21">
        <f>-ROUND(D337*$C337/100,0)</f>
        <v>0</v>
      </c>
      <c r="G337" s="72">
        <f>G328</f>
        <v>3.81</v>
      </c>
      <c r="I337" s="21">
        <f t="shared" si="37"/>
        <v>0</v>
      </c>
      <c r="J337" s="22"/>
      <c r="K337" s="72" t="e">
        <f>K328</f>
        <v>#REF!</v>
      </c>
      <c r="M337" s="21" t="e">
        <f t="shared" si="38"/>
        <v>#REF!</v>
      </c>
      <c r="N337" s="21"/>
      <c r="O337" s="72" t="e">
        <f>O328</f>
        <v>#REF!</v>
      </c>
      <c r="Q337" s="21" t="e">
        <f t="shared" si="39"/>
        <v>#REF!</v>
      </c>
      <c r="R337" s="21"/>
      <c r="S337" s="72" t="e">
        <f>S328</f>
        <v>#REF!</v>
      </c>
      <c r="U337" s="21" t="e">
        <f t="shared" si="40"/>
        <v>#REF!</v>
      </c>
      <c r="V337" s="21"/>
      <c r="AT337" s="18"/>
    </row>
    <row r="338" spans="1:46" ht="16.5" hidden="1" thickTop="1" x14ac:dyDescent="0.25">
      <c r="A338" s="39" t="s">
        <v>72</v>
      </c>
      <c r="B338" s="39"/>
      <c r="C338" s="19">
        <v>0</v>
      </c>
      <c r="D338" s="113">
        <f>$D$215</f>
        <v>10.853999999999999</v>
      </c>
      <c r="E338" t="s">
        <v>34</v>
      </c>
      <c r="F338" s="21">
        <f>ROUND(D338*$C338/100*D333,0)</f>
        <v>0</v>
      </c>
      <c r="G338" s="113">
        <f>G329</f>
        <v>11.906000000000001</v>
      </c>
      <c r="H338" t="s">
        <v>34</v>
      </c>
      <c r="I338" s="21">
        <f t="shared" si="37"/>
        <v>0</v>
      </c>
      <c r="J338" s="22"/>
      <c r="K338" s="113" t="e">
        <f>K329</f>
        <v>#REF!</v>
      </c>
      <c r="L338" t="s">
        <v>34</v>
      </c>
      <c r="M338" s="21" t="e">
        <f t="shared" si="38"/>
        <v>#REF!</v>
      </c>
      <c r="N338" s="21"/>
      <c r="O338" s="113" t="e">
        <f>O329</f>
        <v>#REF!</v>
      </c>
      <c r="P338" t="s">
        <v>34</v>
      </c>
      <c r="Q338" s="21" t="e">
        <f t="shared" si="39"/>
        <v>#REF!</v>
      </c>
      <c r="R338" s="21"/>
      <c r="S338" s="113" t="e">
        <f>S329</f>
        <v>#REF!</v>
      </c>
      <c r="T338" t="s">
        <v>34</v>
      </c>
      <c r="U338" s="21" t="e">
        <f t="shared" si="40"/>
        <v>#REF!</v>
      </c>
      <c r="V338" s="21"/>
      <c r="AT338" s="18"/>
    </row>
    <row r="339" spans="1:46" ht="16.5" hidden="1" thickTop="1" x14ac:dyDescent="0.25">
      <c r="A339" s="39" t="s">
        <v>66</v>
      </c>
      <c r="B339" s="39"/>
      <c r="C339" s="19">
        <v>0</v>
      </c>
      <c r="D339" s="113">
        <f>$D$216</f>
        <v>7.3289999999999997</v>
      </c>
      <c r="E339" t="s">
        <v>34</v>
      </c>
      <c r="F339" s="21">
        <f>ROUND(D339*$C339/100*D333,0)</f>
        <v>0</v>
      </c>
      <c r="G339" s="113">
        <f>G330</f>
        <v>8.3810000000000002</v>
      </c>
      <c r="H339" t="s">
        <v>34</v>
      </c>
      <c r="I339" s="21">
        <f t="shared" si="37"/>
        <v>0</v>
      </c>
      <c r="J339" s="22"/>
      <c r="K339" s="113" t="e">
        <f>K330</f>
        <v>#REF!</v>
      </c>
      <c r="L339" t="s">
        <v>34</v>
      </c>
      <c r="M339" s="21" t="e">
        <f t="shared" si="38"/>
        <v>#REF!</v>
      </c>
      <c r="N339" s="21"/>
      <c r="O339" s="113" t="e">
        <f>O330</f>
        <v>#REF!</v>
      </c>
      <c r="P339" t="s">
        <v>34</v>
      </c>
      <c r="Q339" s="21" t="e">
        <f t="shared" si="39"/>
        <v>#REF!</v>
      </c>
      <c r="R339" s="21"/>
      <c r="S339" s="113" t="e">
        <f>S330</f>
        <v>#REF!</v>
      </c>
      <c r="T339" t="s">
        <v>34</v>
      </c>
      <c r="U339" s="21" t="e">
        <f t="shared" si="40"/>
        <v>#REF!</v>
      </c>
      <c r="V339" s="21"/>
      <c r="AT339" s="18"/>
    </row>
    <row r="340" spans="1:46" ht="16.5" hidden="1" thickTop="1" x14ac:dyDescent="0.25">
      <c r="A340" s="39" t="s">
        <v>67</v>
      </c>
      <c r="B340" s="39"/>
      <c r="C340" s="19">
        <v>0</v>
      </c>
      <c r="D340" s="113">
        <f>$D$217</f>
        <v>6.8079999999999998</v>
      </c>
      <c r="E340" t="s">
        <v>34</v>
      </c>
      <c r="F340" s="21">
        <f>ROUND(D340*$C340/100*D333,0)</f>
        <v>0</v>
      </c>
      <c r="G340" s="113">
        <f>G331</f>
        <v>7.86</v>
      </c>
      <c r="H340" t="s">
        <v>34</v>
      </c>
      <c r="I340" s="21">
        <f t="shared" si="37"/>
        <v>0</v>
      </c>
      <c r="J340" s="22"/>
      <c r="K340" s="113" t="e">
        <f>K331</f>
        <v>#REF!</v>
      </c>
      <c r="L340" t="s">
        <v>34</v>
      </c>
      <c r="M340" s="21" t="e">
        <f t="shared" si="38"/>
        <v>#REF!</v>
      </c>
      <c r="N340" s="21"/>
      <c r="O340" s="113" t="e">
        <f>O331</f>
        <v>#REF!</v>
      </c>
      <c r="P340" t="s">
        <v>34</v>
      </c>
      <c r="Q340" s="21" t="e">
        <f t="shared" si="39"/>
        <v>#REF!</v>
      </c>
      <c r="R340" s="21"/>
      <c r="S340" s="113" t="e">
        <f>S331</f>
        <v>#REF!</v>
      </c>
      <c r="T340" t="s">
        <v>34</v>
      </c>
      <c r="U340" s="21" t="e">
        <f t="shared" si="40"/>
        <v>#REF!</v>
      </c>
      <c r="V340" s="21"/>
      <c r="AT340" s="18"/>
    </row>
    <row r="341" spans="1:46" ht="16.5" hidden="1" thickTop="1" x14ac:dyDescent="0.25">
      <c r="A341" s="39" t="s">
        <v>68</v>
      </c>
      <c r="B341" s="39"/>
      <c r="C341" s="19">
        <v>0</v>
      </c>
      <c r="D341" s="114">
        <f>$D$218</f>
        <v>58</v>
      </c>
      <c r="E341" t="s">
        <v>34</v>
      </c>
      <c r="F341" s="21">
        <f>ROUND(D341*$C341/100*D333,0)</f>
        <v>0</v>
      </c>
      <c r="G341" s="114">
        <f>G332</f>
        <v>58</v>
      </c>
      <c r="H341" t="s">
        <v>34</v>
      </c>
      <c r="I341" s="21">
        <f t="shared" si="37"/>
        <v>0</v>
      </c>
      <c r="J341" s="22"/>
      <c r="K341" s="114" t="e">
        <f>K332</f>
        <v>#REF!</v>
      </c>
      <c r="L341" t="s">
        <v>34</v>
      </c>
      <c r="M341" s="21" t="e">
        <f t="shared" si="38"/>
        <v>#REF!</v>
      </c>
      <c r="N341" s="21"/>
      <c r="O341" s="114" t="e">
        <f>O332</f>
        <v>#REF!</v>
      </c>
      <c r="P341" t="s">
        <v>34</v>
      </c>
      <c r="Q341" s="21" t="e">
        <f t="shared" si="39"/>
        <v>#REF!</v>
      </c>
      <c r="R341" s="21"/>
      <c r="S341" s="114" t="e">
        <f>S332</f>
        <v>#REF!</v>
      </c>
      <c r="T341" t="s">
        <v>34</v>
      </c>
      <c r="U341" s="21" t="e">
        <f t="shared" si="40"/>
        <v>#REF!</v>
      </c>
      <c r="V341" s="21"/>
      <c r="AT341" s="18"/>
    </row>
    <row r="342" spans="1:46" ht="16.5" hidden="1" thickTop="1" x14ac:dyDescent="0.25">
      <c r="A342" s="39" t="s">
        <v>73</v>
      </c>
      <c r="B342" s="39"/>
      <c r="C342" s="19">
        <v>0</v>
      </c>
      <c r="D342" s="27">
        <v>60</v>
      </c>
      <c r="F342" s="21">
        <f>ROUND(D342*C342,0)</f>
        <v>0</v>
      </c>
      <c r="G342" s="27">
        <f>$G$194</f>
        <v>60</v>
      </c>
      <c r="I342" s="21">
        <f t="shared" si="37"/>
        <v>0</v>
      </c>
      <c r="J342" s="22"/>
      <c r="K342" s="27" t="str">
        <f>$K$194</f>
        <v xml:space="preserve"> </v>
      </c>
      <c r="M342" s="21">
        <f t="shared" si="38"/>
        <v>0</v>
      </c>
      <c r="N342" s="21"/>
      <c r="O342" s="27" t="e">
        <f>$O$194</f>
        <v>#REF!</v>
      </c>
      <c r="Q342" s="21" t="e">
        <f t="shared" si="39"/>
        <v>#REF!</v>
      </c>
      <c r="R342" s="21"/>
      <c r="S342" s="27" t="e">
        <f>$S$194</f>
        <v>#REF!</v>
      </c>
      <c r="U342" s="21" t="e">
        <f t="shared" si="40"/>
        <v>#REF!</v>
      </c>
      <c r="V342" s="21"/>
      <c r="AT342" s="18"/>
    </row>
    <row r="343" spans="1:46" ht="16.5" hidden="1" thickTop="1" x14ac:dyDescent="0.25">
      <c r="A343" s="39" t="s">
        <v>74</v>
      </c>
      <c r="B343" s="39"/>
      <c r="C343" s="19">
        <v>0</v>
      </c>
      <c r="D343" s="115">
        <v>-30</v>
      </c>
      <c r="E343" t="s">
        <v>34</v>
      </c>
      <c r="F343" s="21">
        <f>ROUND(D343*C343/100,0)</f>
        <v>0</v>
      </c>
      <c r="G343" s="115">
        <f>$G$195</f>
        <v>-30</v>
      </c>
      <c r="H343" t="s">
        <v>34</v>
      </c>
      <c r="I343" s="21">
        <f t="shared" si="37"/>
        <v>0</v>
      </c>
      <c r="J343" s="22"/>
      <c r="K343" s="115" t="e">
        <f>$K$195</f>
        <v>#REF!</v>
      </c>
      <c r="L343" t="s">
        <v>34</v>
      </c>
      <c r="M343" s="21" t="e">
        <f t="shared" si="38"/>
        <v>#REF!</v>
      </c>
      <c r="N343" s="21"/>
      <c r="O343" s="115" t="str">
        <f>$O$195</f>
        <v xml:space="preserve"> </v>
      </c>
      <c r="P343" t="s">
        <v>34</v>
      </c>
      <c r="Q343" s="21">
        <f t="shared" si="39"/>
        <v>0</v>
      </c>
      <c r="R343" s="21"/>
      <c r="S343" s="115" t="str">
        <f>$S$195</f>
        <v xml:space="preserve"> </v>
      </c>
      <c r="T343" t="s">
        <v>34</v>
      </c>
      <c r="U343" s="21">
        <f t="shared" si="40"/>
        <v>0</v>
      </c>
      <c r="V343" s="21"/>
      <c r="AT343" s="18"/>
    </row>
    <row r="344" spans="1:46" ht="16.5" hidden="1" thickTop="1" x14ac:dyDescent="0.25">
      <c r="A344" s="39" t="s">
        <v>43</v>
      </c>
      <c r="B344" s="39"/>
      <c r="C344" s="19">
        <f>C373+C402</f>
        <v>1259431.1537199491</v>
      </c>
      <c r="D344" s="110"/>
      <c r="F344" s="21">
        <f>F373+F402</f>
        <v>178419</v>
      </c>
      <c r="G344" s="110"/>
      <c r="I344" s="21">
        <f t="shared" si="37"/>
        <v>191668</v>
      </c>
      <c r="J344" s="22"/>
      <c r="K344" s="110"/>
      <c r="M344" s="21" t="e">
        <f t="shared" si="38"/>
        <v>#REF!</v>
      </c>
      <c r="N344" s="21"/>
      <c r="O344" s="110"/>
      <c r="Q344" s="21" t="e">
        <f t="shared" si="39"/>
        <v>#REF!</v>
      </c>
      <c r="R344" s="21"/>
      <c r="S344" s="110"/>
      <c r="U344" s="21" t="e">
        <f t="shared" si="40"/>
        <v>#REF!</v>
      </c>
      <c r="V344" s="21"/>
      <c r="AT344" s="18"/>
    </row>
    <row r="345" spans="1:46" ht="16.5" hidden="1" thickTop="1" x14ac:dyDescent="0.25">
      <c r="A345" s="39" t="s">
        <v>25</v>
      </c>
      <c r="B345" s="39"/>
      <c r="C345" s="118">
        <f>C374+C403</f>
        <v>11778.668952023776</v>
      </c>
      <c r="F345" s="119">
        <f>F374+F403</f>
        <v>2289.9420988606521</v>
      </c>
      <c r="I345" s="119">
        <f>F345</f>
        <v>2289.9420988606521</v>
      </c>
      <c r="J345" s="22"/>
      <c r="M345" s="119" t="e">
        <f>M200/I200*I345</f>
        <v>#REF!</v>
      </c>
      <c r="N345" s="18"/>
      <c r="Q345" s="119" t="e">
        <f>Q200/I200*I345</f>
        <v>#REF!</v>
      </c>
      <c r="R345" s="18"/>
      <c r="U345" s="119" t="e">
        <f>U200/I200*I345</f>
        <v>#REF!</v>
      </c>
      <c r="V345" s="18"/>
      <c r="W345" s="53"/>
      <c r="X345" s="53"/>
      <c r="Y345" s="51"/>
      <c r="AT345" s="18"/>
    </row>
    <row r="346" spans="1:46" ht="17.25" hidden="1" thickTop="1" thickBot="1" x14ac:dyDescent="0.3">
      <c r="A346" s="39" t="s">
        <v>44</v>
      </c>
      <c r="B346" s="39"/>
      <c r="C346" s="92">
        <f>SUM(C344:C345)</f>
        <v>1271209.8226719729</v>
      </c>
      <c r="D346" s="128"/>
      <c r="E346" s="121"/>
      <c r="F346" s="122">
        <f>F344+F345</f>
        <v>180708.94209886066</v>
      </c>
      <c r="G346" s="128"/>
      <c r="H346" s="121"/>
      <c r="I346" s="122">
        <f>I344+I345</f>
        <v>193957.94209886066</v>
      </c>
      <c r="J346" s="22"/>
      <c r="K346" s="128"/>
      <c r="L346" s="121"/>
      <c r="M346" s="122" t="e">
        <f>M344+M345</f>
        <v>#REF!</v>
      </c>
      <c r="N346" s="122"/>
      <c r="O346" s="128"/>
      <c r="P346" s="121"/>
      <c r="Q346" s="122" t="e">
        <f>Q344+Q345</f>
        <v>#REF!</v>
      </c>
      <c r="R346" s="122"/>
      <c r="S346" s="128"/>
      <c r="T346" s="121"/>
      <c r="U346" s="122" t="e">
        <f>U344+U345</f>
        <v>#REF!</v>
      </c>
      <c r="V346" s="18"/>
      <c r="W346" s="54"/>
      <c r="X346" s="54"/>
      <c r="Y346" s="55"/>
      <c r="AT346" s="18"/>
    </row>
    <row r="347" spans="1:46" ht="16.5" hidden="1" thickTop="1" x14ac:dyDescent="0.25">
      <c r="A347" s="39"/>
      <c r="B347" s="39"/>
      <c r="C347" s="56"/>
      <c r="D347" s="27"/>
      <c r="E347" s="39"/>
      <c r="F347" s="21"/>
      <c r="G347" s="27"/>
      <c r="H347" s="39"/>
      <c r="I347" s="21" t="s">
        <v>20</v>
      </c>
      <c r="J347" s="22"/>
      <c r="K347" s="27"/>
      <c r="L347" s="39"/>
      <c r="M347" s="21" t="s">
        <v>20</v>
      </c>
      <c r="N347" s="21"/>
      <c r="O347" s="27"/>
      <c r="P347" s="39"/>
      <c r="Q347" s="21" t="s">
        <v>20</v>
      </c>
      <c r="R347" s="21"/>
      <c r="S347" s="27"/>
      <c r="T347" s="39"/>
      <c r="U347" s="21" t="s">
        <v>20</v>
      </c>
      <c r="V347" s="21"/>
      <c r="AT347" s="18"/>
    </row>
    <row r="348" spans="1:46" ht="16.5" hidden="1" thickTop="1" x14ac:dyDescent="0.25">
      <c r="A348" s="17" t="s">
        <v>85</v>
      </c>
      <c r="B348" s="39"/>
      <c r="C348" s="39"/>
      <c r="D348" s="21"/>
      <c r="E348" s="39"/>
      <c r="F348" s="39"/>
      <c r="G348" s="21"/>
      <c r="H348" s="39"/>
      <c r="I348" s="39"/>
      <c r="J348" s="22"/>
      <c r="K348" s="21"/>
      <c r="L348" s="39"/>
      <c r="M348" s="39"/>
      <c r="N348" s="39"/>
      <c r="O348" s="21"/>
      <c r="P348" s="39"/>
      <c r="Q348" s="39"/>
      <c r="R348" s="39"/>
      <c r="S348" s="21"/>
      <c r="T348" s="39"/>
      <c r="U348" s="39"/>
      <c r="V348" s="39"/>
      <c r="AT348" s="18"/>
    </row>
    <row r="349" spans="1:46" ht="16.5" hidden="1" thickTop="1" x14ac:dyDescent="0.25">
      <c r="A349" s="39" t="s">
        <v>82</v>
      </c>
      <c r="B349" s="39"/>
      <c r="C349" s="39"/>
      <c r="D349" s="21"/>
      <c r="E349" s="39"/>
      <c r="F349" s="39"/>
      <c r="G349" s="21"/>
      <c r="H349" s="39"/>
      <c r="I349" s="39"/>
      <c r="J349" s="22"/>
      <c r="K349" s="21"/>
      <c r="L349" s="39"/>
      <c r="M349" s="39"/>
      <c r="N349" s="39"/>
      <c r="O349" s="21"/>
      <c r="P349" s="39"/>
      <c r="Q349" s="39"/>
      <c r="R349" s="39"/>
      <c r="S349" s="21"/>
      <c r="T349" s="39"/>
      <c r="U349" s="39"/>
      <c r="V349" s="39"/>
      <c r="AT349" s="18"/>
    </row>
    <row r="350" spans="1:46" ht="16.5" hidden="1" thickTop="1" x14ac:dyDescent="0.25">
      <c r="A350" s="39"/>
      <c r="B350" s="39"/>
      <c r="C350" s="39"/>
      <c r="D350" s="21"/>
      <c r="E350" s="39"/>
      <c r="F350" s="39"/>
      <c r="G350" s="21"/>
      <c r="H350" s="39"/>
      <c r="I350" s="39"/>
      <c r="J350" s="22"/>
      <c r="K350" s="21"/>
      <c r="L350" s="39"/>
      <c r="M350" s="39"/>
      <c r="N350" s="39"/>
      <c r="O350" s="21"/>
      <c r="P350" s="39"/>
      <c r="Q350" s="39"/>
      <c r="R350" s="39"/>
      <c r="S350" s="21"/>
      <c r="T350" s="39"/>
      <c r="U350" s="39"/>
      <c r="V350" s="39"/>
      <c r="AT350" s="18"/>
    </row>
    <row r="351" spans="1:46" ht="16.5" hidden="1" thickTop="1" x14ac:dyDescent="0.25">
      <c r="A351" s="39" t="s">
        <v>62</v>
      </c>
      <c r="B351" s="39"/>
      <c r="C351" s="19"/>
      <c r="D351" s="21"/>
      <c r="E351" s="39"/>
      <c r="F351" s="39"/>
      <c r="G351" s="21"/>
      <c r="H351" s="39"/>
      <c r="I351" s="39"/>
      <c r="J351" s="22"/>
      <c r="K351" s="21"/>
      <c r="L351" s="39"/>
      <c r="M351" s="39"/>
      <c r="N351" s="39"/>
      <c r="O351" s="21"/>
      <c r="P351" s="39"/>
      <c r="Q351" s="39"/>
      <c r="R351" s="39"/>
      <c r="S351" s="21"/>
      <c r="T351" s="39"/>
      <c r="U351" s="39"/>
      <c r="V351" s="39"/>
      <c r="AT351" s="18"/>
    </row>
    <row r="352" spans="1:46" ht="16.5" hidden="1" thickTop="1" x14ac:dyDescent="0.25">
      <c r="A352" s="39" t="s">
        <v>86</v>
      </c>
      <c r="B352" s="39"/>
      <c r="C352" s="19">
        <v>3912.0001738685801</v>
      </c>
      <c r="D352" s="69">
        <f>$D$175</f>
        <v>9.86</v>
      </c>
      <c r="F352" s="21">
        <f>ROUND(D352*$C352,0)</f>
        <v>38572</v>
      </c>
      <c r="G352" s="69">
        <f>$G$175</f>
        <v>9.86</v>
      </c>
      <c r="I352" s="21">
        <f>ROUND(G352*$C352,0)</f>
        <v>38572</v>
      </c>
      <c r="J352" s="22"/>
      <c r="K352" s="69" t="e">
        <f>$K$175</f>
        <v>#REF!</v>
      </c>
      <c r="M352" s="21" t="e">
        <f>ROUND(K352*$C352,0)</f>
        <v>#REF!</v>
      </c>
      <c r="N352" s="21"/>
      <c r="O352" s="69" t="e">
        <f>$O$175</f>
        <v>#REF!</v>
      </c>
      <c r="Q352" s="21" t="e">
        <f>ROUND(O352*$C352,0)</f>
        <v>#REF!</v>
      </c>
      <c r="R352" s="21"/>
      <c r="S352" s="69" t="e">
        <f>$S$175</f>
        <v>#REF!</v>
      </c>
      <c r="U352" s="21" t="e">
        <f>ROUND(S352*$C352,0)</f>
        <v>#REF!</v>
      </c>
      <c r="V352" s="21"/>
      <c r="AT352" s="18"/>
    </row>
    <row r="353" spans="1:46" ht="16.5" hidden="1" thickTop="1" x14ac:dyDescent="0.25">
      <c r="A353" s="39" t="s">
        <v>60</v>
      </c>
      <c r="B353" s="39"/>
      <c r="C353" s="19">
        <v>0</v>
      </c>
      <c r="D353" s="69">
        <f>$D$176</f>
        <v>14.7</v>
      </c>
      <c r="E353" s="102"/>
      <c r="F353" s="21">
        <f>ROUND(D353*$C353,0)</f>
        <v>0</v>
      </c>
      <c r="G353" s="69">
        <f>$G$176</f>
        <v>14.7</v>
      </c>
      <c r="H353" s="102"/>
      <c r="I353" s="21">
        <f>ROUND(G353*$C353,0)</f>
        <v>0</v>
      </c>
      <c r="J353" s="22"/>
      <c r="K353" s="69" t="e">
        <f>$K$176</f>
        <v>#REF!</v>
      </c>
      <c r="L353" s="102"/>
      <c r="M353" s="21" t="e">
        <f>ROUND(K353*$C353,0)</f>
        <v>#REF!</v>
      </c>
      <c r="N353" s="21"/>
      <c r="O353" s="69" t="e">
        <f>$O$176</f>
        <v>#REF!</v>
      </c>
      <c r="P353" s="102"/>
      <c r="Q353" s="21" t="e">
        <f>ROUND(O353*$C353,0)</f>
        <v>#REF!</v>
      </c>
      <c r="R353" s="21"/>
      <c r="S353" s="69" t="e">
        <f>$S$176</f>
        <v>#REF!</v>
      </c>
      <c r="T353" s="102"/>
      <c r="U353" s="21" t="e">
        <f>ROUND(S353*$C353,0)</f>
        <v>#REF!</v>
      </c>
      <c r="V353" s="21"/>
      <c r="AT353" s="18"/>
    </row>
    <row r="354" spans="1:46" ht="16.5" hidden="1" thickTop="1" x14ac:dyDescent="0.25">
      <c r="A354" s="39" t="s">
        <v>61</v>
      </c>
      <c r="B354" s="39"/>
      <c r="C354" s="19">
        <v>0</v>
      </c>
      <c r="D354" s="69">
        <f>$D$177</f>
        <v>1.04</v>
      </c>
      <c r="E354" s="102"/>
      <c r="F354" s="21">
        <f>ROUND(D354*$C354,0)</f>
        <v>0</v>
      </c>
      <c r="G354" s="69">
        <f>$G$177</f>
        <v>1.04</v>
      </c>
      <c r="H354" s="102"/>
      <c r="I354" s="21">
        <f>ROUND(G354*$C354,0)</f>
        <v>0</v>
      </c>
      <c r="J354" s="22"/>
      <c r="K354" s="69" t="e">
        <f>$K$177</f>
        <v>#REF!</v>
      </c>
      <c r="L354" s="102"/>
      <c r="M354" s="21" t="e">
        <f>ROUND(K354*$C354,0)</f>
        <v>#REF!</v>
      </c>
      <c r="N354" s="21"/>
      <c r="O354" s="69" t="e">
        <f>$O$177</f>
        <v>#REF!</v>
      </c>
      <c r="P354" s="102"/>
      <c r="Q354" s="21" t="e">
        <f>ROUND(O354*$C354,0)</f>
        <v>#REF!</v>
      </c>
      <c r="R354" s="21"/>
      <c r="S354" s="69" t="e">
        <f>$S$177</f>
        <v>#REF!</v>
      </c>
      <c r="T354" s="102"/>
      <c r="U354" s="21" t="e">
        <f>ROUND(S354*$C354,0)</f>
        <v>#REF!</v>
      </c>
      <c r="V354" s="21"/>
      <c r="AT354" s="18"/>
    </row>
    <row r="355" spans="1:46" ht="16.5" hidden="1" thickTop="1" x14ac:dyDescent="0.25">
      <c r="A355" s="39" t="s">
        <v>63</v>
      </c>
      <c r="B355" s="39"/>
      <c r="C355" s="19">
        <f>SUM(C352:C353)</f>
        <v>3912.0001738685801</v>
      </c>
      <c r="D355" s="69"/>
      <c r="F355" s="21"/>
      <c r="G355" s="69"/>
      <c r="I355" s="21"/>
      <c r="J355" s="22"/>
      <c r="K355" s="69"/>
      <c r="M355" s="21"/>
      <c r="N355" s="21"/>
      <c r="O355" s="69"/>
      <c r="Q355" s="21"/>
      <c r="R355" s="21"/>
      <c r="S355" s="69"/>
      <c r="U355" s="21"/>
      <c r="V355" s="21"/>
      <c r="AT355" s="18"/>
    </row>
    <row r="356" spans="1:46" ht="16.5" hidden="1" thickTop="1" x14ac:dyDescent="0.25">
      <c r="A356" s="39" t="s">
        <v>23</v>
      </c>
      <c r="B356" s="39"/>
      <c r="C356" s="19">
        <v>1323.2</v>
      </c>
      <c r="D356" s="69"/>
      <c r="F356" s="21"/>
      <c r="G356" s="69"/>
      <c r="I356" s="21"/>
      <c r="J356" s="22"/>
      <c r="K356" s="69"/>
      <c r="M356" s="21"/>
      <c r="N356" s="21"/>
      <c r="O356" s="69"/>
      <c r="Q356" s="21"/>
      <c r="R356" s="21"/>
      <c r="S356" s="69"/>
      <c r="U356" s="21"/>
      <c r="V356" s="21"/>
      <c r="AT356" s="18"/>
    </row>
    <row r="357" spans="1:46" ht="16.5" hidden="1" thickTop="1" x14ac:dyDescent="0.25">
      <c r="A357" s="39" t="s">
        <v>64</v>
      </c>
      <c r="B357" s="39"/>
      <c r="C357" s="19">
        <v>0</v>
      </c>
      <c r="D357" s="27">
        <f>$D$180</f>
        <v>3.81</v>
      </c>
      <c r="F357" s="21">
        <f>ROUND(D357*C357,0)</f>
        <v>0</v>
      </c>
      <c r="G357" s="27">
        <f>$G$180</f>
        <v>3.81</v>
      </c>
      <c r="I357" s="21">
        <f>ROUND(G357*$C357,0)</f>
        <v>0</v>
      </c>
      <c r="J357" s="22"/>
      <c r="K357" s="27" t="e">
        <f>$K$180</f>
        <v>#REF!</v>
      </c>
      <c r="M357" s="21" t="e">
        <f>ROUND(K357*$C357,0)</f>
        <v>#REF!</v>
      </c>
      <c r="N357" s="21"/>
      <c r="O357" s="27" t="e">
        <f>$O$180</f>
        <v>#REF!</v>
      </c>
      <c r="Q357" s="21" t="e">
        <f>ROUND(O357*$C357,0)</f>
        <v>#REF!</v>
      </c>
      <c r="R357" s="21"/>
      <c r="S357" s="27" t="e">
        <f>$S$180</f>
        <v>#REF!</v>
      </c>
      <c r="U357" s="21" t="e">
        <f>ROUND(S357*$C357,0)</f>
        <v>#REF!</v>
      </c>
      <c r="V357" s="21"/>
      <c r="AT357" s="18"/>
    </row>
    <row r="358" spans="1:46" ht="16.5" hidden="1" thickTop="1" x14ac:dyDescent="0.25">
      <c r="A358" s="39" t="s">
        <v>65</v>
      </c>
      <c r="B358" s="39"/>
      <c r="C358" s="19">
        <v>1171087.1537199491</v>
      </c>
      <c r="D358" s="62">
        <f>$D$181</f>
        <v>10.853999999999999</v>
      </c>
      <c r="E358" t="s">
        <v>34</v>
      </c>
      <c r="F358" s="21">
        <f>ROUND(D358*C358/100,0)</f>
        <v>127110</v>
      </c>
      <c r="G358" s="62">
        <f>$G$181</f>
        <v>11.906000000000001</v>
      </c>
      <c r="H358" t="s">
        <v>34</v>
      </c>
      <c r="I358" s="21">
        <f t="shared" ref="I358:I361" si="41">ROUND(G358*$C358/100,0)</f>
        <v>139430</v>
      </c>
      <c r="J358" s="22"/>
      <c r="K358" s="62" t="e">
        <f>$K$181</f>
        <v>#REF!</v>
      </c>
      <c r="L358" t="s">
        <v>34</v>
      </c>
      <c r="M358" s="21" t="e">
        <f t="shared" ref="M358:M361" si="42">ROUND(K358*$C358/100,0)</f>
        <v>#REF!</v>
      </c>
      <c r="N358" s="21"/>
      <c r="O358" s="62" t="e">
        <f>$O$181</f>
        <v>#REF!</v>
      </c>
      <c r="P358" t="s">
        <v>34</v>
      </c>
      <c r="Q358" s="21" t="e">
        <f t="shared" ref="Q358:Q361" si="43">ROUND(O358*$C358/100,0)</f>
        <v>#REF!</v>
      </c>
      <c r="R358" s="21"/>
      <c r="S358" s="62" t="e">
        <f>$S$181</f>
        <v>#REF!</v>
      </c>
      <c r="T358" t="s">
        <v>34</v>
      </c>
      <c r="U358" s="21" t="e">
        <f t="shared" ref="U358:U361" si="44">ROUND(S358*$C358/100,0)</f>
        <v>#REF!</v>
      </c>
      <c r="V358" s="21"/>
      <c r="AT358" s="18"/>
    </row>
    <row r="359" spans="1:46" ht="16.5" hidden="1" thickTop="1" x14ac:dyDescent="0.25">
      <c r="A359" s="39" t="s">
        <v>66</v>
      </c>
      <c r="B359" s="56"/>
      <c r="C359" s="19">
        <v>55032</v>
      </c>
      <c r="D359" s="62">
        <f>$D$182</f>
        <v>7.3289999999999997</v>
      </c>
      <c r="E359" t="s">
        <v>34</v>
      </c>
      <c r="F359" s="21">
        <f>ROUND(D359*C359/100,0)</f>
        <v>4033</v>
      </c>
      <c r="G359" s="62">
        <f>$G$182</f>
        <v>8.3810000000000002</v>
      </c>
      <c r="H359" t="s">
        <v>34</v>
      </c>
      <c r="I359" s="21">
        <f t="shared" si="41"/>
        <v>4612</v>
      </c>
      <c r="J359" s="22"/>
      <c r="K359" s="62" t="e">
        <f>$K$182</f>
        <v>#REF!</v>
      </c>
      <c r="L359" t="s">
        <v>34</v>
      </c>
      <c r="M359" s="21" t="e">
        <f t="shared" si="42"/>
        <v>#REF!</v>
      </c>
      <c r="N359" s="21"/>
      <c r="O359" s="62" t="e">
        <f>$O$182</f>
        <v>#REF!</v>
      </c>
      <c r="P359" t="s">
        <v>34</v>
      </c>
      <c r="Q359" s="21" t="e">
        <f t="shared" si="43"/>
        <v>#REF!</v>
      </c>
      <c r="R359" s="21"/>
      <c r="S359" s="62" t="e">
        <f>$S$182</f>
        <v>#REF!</v>
      </c>
      <c r="T359" t="s">
        <v>34</v>
      </c>
      <c r="U359" s="21" t="e">
        <f t="shared" si="44"/>
        <v>#REF!</v>
      </c>
      <c r="V359" s="21"/>
      <c r="AT359" s="18"/>
    </row>
    <row r="360" spans="1:46" ht="16.5" hidden="1" thickTop="1" x14ac:dyDescent="0.25">
      <c r="A360" s="39" t="s">
        <v>67</v>
      </c>
      <c r="B360" s="39"/>
      <c r="C360" s="19">
        <v>0</v>
      </c>
      <c r="D360" s="62">
        <f>$D$183</f>
        <v>6.8079999999999998</v>
      </c>
      <c r="E360" t="s">
        <v>34</v>
      </c>
      <c r="F360" s="21">
        <f>ROUND(D360*C360/100,0)</f>
        <v>0</v>
      </c>
      <c r="G360" s="62">
        <f>$G$183</f>
        <v>7.86</v>
      </c>
      <c r="H360" t="s">
        <v>34</v>
      </c>
      <c r="I360" s="21">
        <f t="shared" si="41"/>
        <v>0</v>
      </c>
      <c r="J360" s="22"/>
      <c r="K360" s="62" t="e">
        <f>$K$183</f>
        <v>#REF!</v>
      </c>
      <c r="L360" t="s">
        <v>34</v>
      </c>
      <c r="M360" s="21" t="e">
        <f t="shared" si="42"/>
        <v>#REF!</v>
      </c>
      <c r="N360" s="21"/>
      <c r="O360" s="62" t="e">
        <f>$O$183</f>
        <v>#REF!</v>
      </c>
      <c r="P360" t="s">
        <v>34</v>
      </c>
      <c r="Q360" s="21" t="e">
        <f t="shared" si="43"/>
        <v>#REF!</v>
      </c>
      <c r="R360" s="21"/>
      <c r="S360" s="62" t="e">
        <f>$S$183</f>
        <v>#REF!</v>
      </c>
      <c r="T360" t="s">
        <v>34</v>
      </c>
      <c r="U360" s="21" t="e">
        <f t="shared" si="44"/>
        <v>#REF!</v>
      </c>
      <c r="V360" s="21"/>
      <c r="AT360" s="18"/>
    </row>
    <row r="361" spans="1:46" ht="16.5" hidden="1" thickTop="1" x14ac:dyDescent="0.25">
      <c r="A361" s="39" t="s">
        <v>68</v>
      </c>
      <c r="B361" s="39"/>
      <c r="C361" s="19">
        <v>0</v>
      </c>
      <c r="D361" s="27">
        <f>$D$184</f>
        <v>58</v>
      </c>
      <c r="E361" t="s">
        <v>34</v>
      </c>
      <c r="F361" s="21">
        <f>ROUND(D361*C361/100,0)</f>
        <v>0</v>
      </c>
      <c r="G361" s="110">
        <f>$G$184</f>
        <v>58</v>
      </c>
      <c r="H361" t="s">
        <v>34</v>
      </c>
      <c r="I361" s="21">
        <f t="shared" si="41"/>
        <v>0</v>
      </c>
      <c r="J361" s="22"/>
      <c r="K361" s="110" t="e">
        <f>$K$184</f>
        <v>#REF!</v>
      </c>
      <c r="L361" t="s">
        <v>34</v>
      </c>
      <c r="M361" s="21" t="e">
        <f t="shared" si="42"/>
        <v>#REF!</v>
      </c>
      <c r="N361" s="21"/>
      <c r="O361" s="110" t="e">
        <f>$O$184</f>
        <v>#REF!</v>
      </c>
      <c r="P361" t="s">
        <v>34</v>
      </c>
      <c r="Q361" s="21" t="e">
        <f t="shared" si="43"/>
        <v>#REF!</v>
      </c>
      <c r="R361" s="21"/>
      <c r="S361" s="110" t="e">
        <f>$S$184</f>
        <v>#REF!</v>
      </c>
      <c r="T361" t="s">
        <v>34</v>
      </c>
      <c r="U361" s="21" t="e">
        <f t="shared" si="44"/>
        <v>#REF!</v>
      </c>
      <c r="V361" s="21"/>
      <c r="AT361" s="18"/>
    </row>
    <row r="362" spans="1:46" ht="16.5" hidden="1" thickTop="1" x14ac:dyDescent="0.25">
      <c r="A362" s="111" t="s">
        <v>69</v>
      </c>
      <c r="B362" s="39"/>
      <c r="C362" s="19"/>
      <c r="D362" s="112">
        <f>$D$185</f>
        <v>-0.01</v>
      </c>
      <c r="F362" s="21"/>
      <c r="G362" s="112">
        <v>-0.01</v>
      </c>
      <c r="I362" s="21"/>
      <c r="J362" s="22"/>
      <c r="K362" s="112">
        <v>-0.01</v>
      </c>
      <c r="M362" s="21"/>
      <c r="N362" s="21"/>
      <c r="O362" s="112">
        <v>-0.01</v>
      </c>
      <c r="Q362" s="21"/>
      <c r="R362" s="21"/>
      <c r="S362" s="112">
        <v>-0.01</v>
      </c>
      <c r="U362" s="21"/>
      <c r="V362" s="21"/>
      <c r="AT362" s="18"/>
    </row>
    <row r="363" spans="1:46" ht="16.5" hidden="1" thickTop="1" x14ac:dyDescent="0.25">
      <c r="A363" s="39" t="s">
        <v>59</v>
      </c>
      <c r="B363" s="39"/>
      <c r="C363" s="19">
        <v>0</v>
      </c>
      <c r="D363" s="72">
        <f>$D$210</f>
        <v>9.86</v>
      </c>
      <c r="E363" s="18"/>
      <c r="F363" s="21">
        <f>-ROUND(D363*$C363/100,0)</f>
        <v>0</v>
      </c>
      <c r="G363" s="72">
        <f>G352</f>
        <v>9.86</v>
      </c>
      <c r="H363" s="18"/>
      <c r="I363" s="21">
        <f>-ROUND(G363*$C363/100,0)</f>
        <v>0</v>
      </c>
      <c r="J363" s="22"/>
      <c r="K363" s="72" t="e">
        <f>K352</f>
        <v>#REF!</v>
      </c>
      <c r="L363" s="18"/>
      <c r="M363" s="21" t="e">
        <f>-ROUND(K363*$C363/100,0)</f>
        <v>#REF!</v>
      </c>
      <c r="N363" s="21"/>
      <c r="O363" s="72" t="e">
        <f>O352</f>
        <v>#REF!</v>
      </c>
      <c r="P363" s="18"/>
      <c r="Q363" s="21" t="e">
        <f>-ROUND(O363*$C363/100,0)</f>
        <v>#REF!</v>
      </c>
      <c r="R363" s="21"/>
      <c r="S363" s="72" t="e">
        <f>S352</f>
        <v>#REF!</v>
      </c>
      <c r="T363" s="18"/>
      <c r="U363" s="21" t="e">
        <f>-ROUND(S363*$C363/100,0)</f>
        <v>#REF!</v>
      </c>
      <c r="V363" s="21"/>
      <c r="AT363" s="18"/>
    </row>
    <row r="364" spans="1:46" ht="16.5" hidden="1" thickTop="1" x14ac:dyDescent="0.25">
      <c r="A364" s="39" t="s">
        <v>60</v>
      </c>
      <c r="B364" s="39"/>
      <c r="C364" s="19">
        <v>0</v>
      </c>
      <c r="D364" s="72">
        <f>$D$211</f>
        <v>14.7</v>
      </c>
      <c r="E364" s="18"/>
      <c r="F364" s="21">
        <f>-ROUND(D364*$C364/100,0)</f>
        <v>0</v>
      </c>
      <c r="G364" s="72">
        <f>G353</f>
        <v>14.7</v>
      </c>
      <c r="H364" s="18"/>
      <c r="I364" s="21">
        <f>-ROUND(G364*$C364/100,0)</f>
        <v>0</v>
      </c>
      <c r="J364" s="22"/>
      <c r="K364" s="72" t="e">
        <f>K353</f>
        <v>#REF!</v>
      </c>
      <c r="L364" s="18"/>
      <c r="M364" s="21" t="e">
        <f>-ROUND(K364*$C364/100,0)</f>
        <v>#REF!</v>
      </c>
      <c r="N364" s="21"/>
      <c r="O364" s="72" t="e">
        <f>O353</f>
        <v>#REF!</v>
      </c>
      <c r="P364" s="18"/>
      <c r="Q364" s="21" t="e">
        <f>-ROUND(O364*$C364/100,0)</f>
        <v>#REF!</v>
      </c>
      <c r="R364" s="21"/>
      <c r="S364" s="72" t="e">
        <f>S353</f>
        <v>#REF!</v>
      </c>
      <c r="T364" s="18"/>
      <c r="U364" s="21" t="e">
        <f>-ROUND(S364*$C364/100,0)</f>
        <v>#REF!</v>
      </c>
      <c r="V364" s="21"/>
      <c r="AT364" s="18"/>
    </row>
    <row r="365" spans="1:46" ht="16.5" hidden="1" thickTop="1" x14ac:dyDescent="0.25">
      <c r="A365" s="39" t="s">
        <v>70</v>
      </c>
      <c r="B365" s="39"/>
      <c r="C365" s="19">
        <v>0</v>
      </c>
      <c r="D365" s="72">
        <f>$D$212</f>
        <v>1.04</v>
      </c>
      <c r="E365" s="18"/>
      <c r="F365" s="21">
        <f>-ROUND(D365*$C365/100,0)</f>
        <v>0</v>
      </c>
      <c r="G365" s="72">
        <f>G354</f>
        <v>1.04</v>
      </c>
      <c r="H365" s="18"/>
      <c r="I365" s="21">
        <f>-ROUND(G365*$C365/100,0)</f>
        <v>0</v>
      </c>
      <c r="J365" s="22"/>
      <c r="K365" s="72" t="e">
        <f>K354</f>
        <v>#REF!</v>
      </c>
      <c r="L365" s="18"/>
      <c r="M365" s="21" t="e">
        <f>-ROUND(K365*$C365/100,0)</f>
        <v>#REF!</v>
      </c>
      <c r="N365" s="21"/>
      <c r="O365" s="72" t="e">
        <f>O354</f>
        <v>#REF!</v>
      </c>
      <c r="P365" s="18"/>
      <c r="Q365" s="21" t="e">
        <f>-ROUND(O365*$C365/100,0)</f>
        <v>#REF!</v>
      </c>
      <c r="R365" s="21"/>
      <c r="S365" s="72" t="e">
        <f>S354</f>
        <v>#REF!</v>
      </c>
      <c r="T365" s="18"/>
      <c r="U365" s="21" t="e">
        <f>-ROUND(S365*$C365/100,0)</f>
        <v>#REF!</v>
      </c>
      <c r="V365" s="21"/>
      <c r="AT365" s="18"/>
    </row>
    <row r="366" spans="1:46" ht="16.5" hidden="1" thickTop="1" x14ac:dyDescent="0.25">
      <c r="A366" s="39" t="s">
        <v>71</v>
      </c>
      <c r="B366" s="39"/>
      <c r="C366" s="19">
        <v>0</v>
      </c>
      <c r="D366" s="72">
        <f>$D$214</f>
        <v>3.81</v>
      </c>
      <c r="F366" s="21">
        <f>-ROUND(D366*$C366/100,0)</f>
        <v>0</v>
      </c>
      <c r="G366" s="72">
        <f>G357</f>
        <v>3.81</v>
      </c>
      <c r="I366" s="21">
        <f>-ROUND(G366*$C366/100,0)</f>
        <v>0</v>
      </c>
      <c r="J366" s="22"/>
      <c r="K366" s="72" t="e">
        <f>K357</f>
        <v>#REF!</v>
      </c>
      <c r="M366" s="21" t="e">
        <f>-ROUND(K366*$C366/100,0)</f>
        <v>#REF!</v>
      </c>
      <c r="N366" s="21"/>
      <c r="O366" s="72" t="e">
        <f>O357</f>
        <v>#REF!</v>
      </c>
      <c r="Q366" s="21" t="e">
        <f>-ROUND(O366*$C366/100,0)</f>
        <v>#REF!</v>
      </c>
      <c r="R366" s="21"/>
      <c r="S366" s="72" t="e">
        <f>S357</f>
        <v>#REF!</v>
      </c>
      <c r="U366" s="21" t="e">
        <f>-ROUND(S366*$C366/100,0)</f>
        <v>#REF!</v>
      </c>
      <c r="V366" s="21"/>
      <c r="AT366" s="18"/>
    </row>
    <row r="367" spans="1:46" ht="16.5" hidden="1" thickTop="1" x14ac:dyDescent="0.25">
      <c r="A367" s="39" t="s">
        <v>72</v>
      </c>
      <c r="B367" s="39"/>
      <c r="C367" s="19">
        <v>0</v>
      </c>
      <c r="D367" s="113">
        <f>$D$215</f>
        <v>10.853999999999999</v>
      </c>
      <c r="E367" t="s">
        <v>34</v>
      </c>
      <c r="F367" s="21">
        <f>ROUND(D367*$C367/100*D362,0)</f>
        <v>0</v>
      </c>
      <c r="G367" s="113">
        <f>G358</f>
        <v>11.906000000000001</v>
      </c>
      <c r="H367" t="s">
        <v>34</v>
      </c>
      <c r="I367" s="21">
        <f>ROUND(G367*$C367/100*G362,0)</f>
        <v>0</v>
      </c>
      <c r="J367" s="22"/>
      <c r="K367" s="113" t="e">
        <f>K358</f>
        <v>#REF!</v>
      </c>
      <c r="L367" t="s">
        <v>34</v>
      </c>
      <c r="M367" s="21" t="e">
        <f>ROUND(K367*$C367/100*K362,0)</f>
        <v>#REF!</v>
      </c>
      <c r="N367" s="21"/>
      <c r="O367" s="113" t="e">
        <f>O358</f>
        <v>#REF!</v>
      </c>
      <c r="P367" t="s">
        <v>34</v>
      </c>
      <c r="Q367" s="21" t="e">
        <f>ROUND(O367*$C367/100*O362,0)</f>
        <v>#REF!</v>
      </c>
      <c r="R367" s="21"/>
      <c r="S367" s="113" t="e">
        <f>S358</f>
        <v>#REF!</v>
      </c>
      <c r="T367" t="s">
        <v>34</v>
      </c>
      <c r="U367" s="21" t="e">
        <f>ROUND(S367*$C367/100*S362,0)</f>
        <v>#REF!</v>
      </c>
      <c r="V367" s="21"/>
      <c r="AT367" s="18"/>
    </row>
    <row r="368" spans="1:46" ht="16.5" hidden="1" thickTop="1" x14ac:dyDescent="0.25">
      <c r="A368" s="39" t="s">
        <v>66</v>
      </c>
      <c r="B368" s="39"/>
      <c r="C368" s="19">
        <v>0</v>
      </c>
      <c r="D368" s="113">
        <f>$D$216</f>
        <v>7.3289999999999997</v>
      </c>
      <c r="E368" t="s">
        <v>34</v>
      </c>
      <c r="F368" s="21">
        <f>ROUND(D368*$C368/100*D362,0)</f>
        <v>0</v>
      </c>
      <c r="G368" s="113">
        <f>G359</f>
        <v>8.3810000000000002</v>
      </c>
      <c r="H368" t="s">
        <v>34</v>
      </c>
      <c r="I368" s="21">
        <f>ROUND(G368*$C368/100*G362,0)</f>
        <v>0</v>
      </c>
      <c r="J368" s="22"/>
      <c r="K368" s="113" t="e">
        <f>K359</f>
        <v>#REF!</v>
      </c>
      <c r="L368" t="s">
        <v>34</v>
      </c>
      <c r="M368" s="21" t="e">
        <f>ROUND(K368*$C368/100*K362,0)</f>
        <v>#REF!</v>
      </c>
      <c r="N368" s="21"/>
      <c r="O368" s="113" t="e">
        <f>O359</f>
        <v>#REF!</v>
      </c>
      <c r="P368" t="s">
        <v>34</v>
      </c>
      <c r="Q368" s="21" t="e">
        <f>ROUND(O368*$C368/100*O362,0)</f>
        <v>#REF!</v>
      </c>
      <c r="R368" s="21"/>
      <c r="S368" s="113" t="e">
        <f>S359</f>
        <v>#REF!</v>
      </c>
      <c r="T368" t="s">
        <v>34</v>
      </c>
      <c r="U368" s="21" t="e">
        <f>ROUND(S368*$C368/100*S362,0)</f>
        <v>#REF!</v>
      </c>
      <c r="V368" s="21"/>
      <c r="AT368" s="18"/>
    </row>
    <row r="369" spans="1:46" ht="16.5" hidden="1" thickTop="1" x14ac:dyDescent="0.25">
      <c r="A369" s="39" t="s">
        <v>67</v>
      </c>
      <c r="B369" s="39"/>
      <c r="C369" s="19">
        <v>0</v>
      </c>
      <c r="D369" s="113">
        <f>$D$217</f>
        <v>6.8079999999999998</v>
      </c>
      <c r="E369" t="s">
        <v>34</v>
      </c>
      <c r="F369" s="21">
        <f>ROUND(D369*$C369/100*D362,0)</f>
        <v>0</v>
      </c>
      <c r="G369" s="113">
        <f>G360</f>
        <v>7.86</v>
      </c>
      <c r="H369" t="s">
        <v>34</v>
      </c>
      <c r="I369" s="21">
        <f>ROUND(G369*$C369/100*G362,0)</f>
        <v>0</v>
      </c>
      <c r="J369" s="22"/>
      <c r="K369" s="113" t="e">
        <f>K360</f>
        <v>#REF!</v>
      </c>
      <c r="L369" t="s">
        <v>34</v>
      </c>
      <c r="M369" s="21" t="e">
        <f>ROUND(K369*$C369/100*K362,0)</f>
        <v>#REF!</v>
      </c>
      <c r="N369" s="21"/>
      <c r="O369" s="113" t="e">
        <f>O360</f>
        <v>#REF!</v>
      </c>
      <c r="P369" t="s">
        <v>34</v>
      </c>
      <c r="Q369" s="21" t="e">
        <f>ROUND(O369*$C369/100*O362,0)</f>
        <v>#REF!</v>
      </c>
      <c r="R369" s="21"/>
      <c r="S369" s="113" t="e">
        <f>S360</f>
        <v>#REF!</v>
      </c>
      <c r="T369" t="s">
        <v>34</v>
      </c>
      <c r="U369" s="21" t="e">
        <f>ROUND(S369*$C369/100*S362,0)</f>
        <v>#REF!</v>
      </c>
      <c r="V369" s="21"/>
      <c r="AT369" s="18"/>
    </row>
    <row r="370" spans="1:46" ht="16.5" hidden="1" thickTop="1" x14ac:dyDescent="0.25">
      <c r="A370" s="39" t="s">
        <v>68</v>
      </c>
      <c r="B370" s="39"/>
      <c r="C370" s="19">
        <v>0</v>
      </c>
      <c r="D370" s="114">
        <f>$D$218</f>
        <v>58</v>
      </c>
      <c r="E370" t="s">
        <v>34</v>
      </c>
      <c r="F370" s="21">
        <f>ROUND(D370*$C370/100*D362,0)</f>
        <v>0</v>
      </c>
      <c r="G370" s="114">
        <f>G361</f>
        <v>58</v>
      </c>
      <c r="H370" t="s">
        <v>34</v>
      </c>
      <c r="I370" s="21">
        <f>ROUND(G370*$C370/100*G362,0)</f>
        <v>0</v>
      </c>
      <c r="J370" s="22"/>
      <c r="K370" s="114" t="e">
        <f>K361</f>
        <v>#REF!</v>
      </c>
      <c r="L370" t="s">
        <v>34</v>
      </c>
      <c r="M370" s="21" t="e">
        <f>ROUND(K370*$C370/100*K362,0)</f>
        <v>#REF!</v>
      </c>
      <c r="N370" s="21"/>
      <c r="O370" s="114" t="e">
        <f>O361</f>
        <v>#REF!</v>
      </c>
      <c r="P370" t="s">
        <v>34</v>
      </c>
      <c r="Q370" s="21" t="e">
        <f>ROUND(O370*$C370/100*O362,0)</f>
        <v>#REF!</v>
      </c>
      <c r="R370" s="21"/>
      <c r="S370" s="114" t="e">
        <f>S361</f>
        <v>#REF!</v>
      </c>
      <c r="T370" t="s">
        <v>34</v>
      </c>
      <c r="U370" s="21" t="e">
        <f>ROUND(S370*$C370/100*S362,0)</f>
        <v>#REF!</v>
      </c>
      <c r="V370" s="21"/>
      <c r="AT370" s="18"/>
    </row>
    <row r="371" spans="1:46" ht="16.5" hidden="1" thickTop="1" x14ac:dyDescent="0.25">
      <c r="A371" s="39" t="s">
        <v>73</v>
      </c>
      <c r="B371" s="39"/>
      <c r="C371" s="19">
        <v>0</v>
      </c>
      <c r="D371" s="27">
        <v>60</v>
      </c>
      <c r="F371" s="21">
        <f>ROUND(D371*C371,0)</f>
        <v>0</v>
      </c>
      <c r="G371" s="27">
        <f>$G$194</f>
        <v>60</v>
      </c>
      <c r="I371" s="21">
        <f>ROUND(G371*$C371,0)</f>
        <v>0</v>
      </c>
      <c r="J371" s="22"/>
      <c r="K371" s="27" t="str">
        <f>$K$194</f>
        <v xml:space="preserve"> </v>
      </c>
      <c r="M371" s="21">
        <f>ROUND(K371*$C371,0)</f>
        <v>0</v>
      </c>
      <c r="N371" s="21"/>
      <c r="O371" s="27" t="e">
        <f>$O$194</f>
        <v>#REF!</v>
      </c>
      <c r="Q371" s="21" t="e">
        <f>ROUND(O371*$C371,0)</f>
        <v>#REF!</v>
      </c>
      <c r="R371" s="21"/>
      <c r="S371" s="27" t="e">
        <f>$S$194</f>
        <v>#REF!</v>
      </c>
      <c r="U371" s="21" t="e">
        <f>ROUND(S371*$C371,0)</f>
        <v>#REF!</v>
      </c>
      <c r="V371" s="21"/>
      <c r="AT371" s="18"/>
    </row>
    <row r="372" spans="1:46" ht="16.5" hidden="1" thickTop="1" x14ac:dyDescent="0.25">
      <c r="A372" s="39" t="s">
        <v>74</v>
      </c>
      <c r="B372" s="39"/>
      <c r="C372" s="19">
        <v>0</v>
      </c>
      <c r="D372" s="115">
        <v>-30</v>
      </c>
      <c r="E372" t="s">
        <v>34</v>
      </c>
      <c r="F372" s="21">
        <f>ROUND(D372*C372/100,0)</f>
        <v>0</v>
      </c>
      <c r="G372" s="115">
        <f>$G$195</f>
        <v>-30</v>
      </c>
      <c r="H372" t="s">
        <v>34</v>
      </c>
      <c r="I372" s="21">
        <f>ROUND(G372*$C372/100,0)</f>
        <v>0</v>
      </c>
      <c r="J372" s="22"/>
      <c r="K372" s="115" t="e">
        <f>$K$195</f>
        <v>#REF!</v>
      </c>
      <c r="L372" t="s">
        <v>34</v>
      </c>
      <c r="M372" s="21" t="e">
        <f>ROUND(K372*$C372/100,0)</f>
        <v>#REF!</v>
      </c>
      <c r="N372" s="21"/>
      <c r="O372" s="115" t="str">
        <f>$O$195</f>
        <v xml:space="preserve"> </v>
      </c>
      <c r="P372" t="s">
        <v>34</v>
      </c>
      <c r="Q372" s="21">
        <f>ROUND(O372*$C372/100,0)</f>
        <v>0</v>
      </c>
      <c r="R372" s="21"/>
      <c r="S372" s="115" t="str">
        <f>$S$195</f>
        <v xml:space="preserve"> </v>
      </c>
      <c r="T372" t="s">
        <v>34</v>
      </c>
      <c r="U372" s="21">
        <f>ROUND(S372*$C372/100,0)</f>
        <v>0</v>
      </c>
      <c r="V372" s="21"/>
      <c r="AT372" s="18"/>
    </row>
    <row r="373" spans="1:46" ht="16.5" hidden="1" thickTop="1" x14ac:dyDescent="0.25">
      <c r="A373" s="39" t="s">
        <v>43</v>
      </c>
      <c r="B373" s="39"/>
      <c r="C373" s="19">
        <f>SUM(C358:C360)</f>
        <v>1226119.1537199491</v>
      </c>
      <c r="D373" s="110"/>
      <c r="F373" s="21">
        <f>SUM(F352:F372)</f>
        <v>169715</v>
      </c>
      <c r="G373" s="110"/>
      <c r="I373" s="21">
        <f>SUM(I352:I372)</f>
        <v>182614</v>
      </c>
      <c r="J373" s="22"/>
      <c r="K373" s="110"/>
      <c r="M373" s="21" t="e">
        <f>SUM(M352:M372)</f>
        <v>#REF!</v>
      </c>
      <c r="N373" s="21"/>
      <c r="O373" s="110"/>
      <c r="Q373" s="21" t="e">
        <f>SUM(Q352:Q372)</f>
        <v>#REF!</v>
      </c>
      <c r="R373" s="21"/>
      <c r="S373" s="110"/>
      <c r="U373" s="21" t="e">
        <f>SUM(U352:U372)</f>
        <v>#REF!</v>
      </c>
      <c r="V373" s="21"/>
      <c r="AT373" s="18"/>
    </row>
    <row r="374" spans="1:46" ht="16.5" hidden="1" thickTop="1" x14ac:dyDescent="0.25">
      <c r="A374" s="39" t="s">
        <v>25</v>
      </c>
      <c r="B374" s="39"/>
      <c r="C374" s="129">
        <v>11154.755411402928</v>
      </c>
      <c r="F374" s="119">
        <v>2236.8149479250023</v>
      </c>
      <c r="I374" s="119">
        <f>F374</f>
        <v>2236.8149479250023</v>
      </c>
      <c r="J374" s="22"/>
      <c r="M374" s="119" t="e">
        <f>M200/I200*I374</f>
        <v>#REF!</v>
      </c>
      <c r="N374" s="18"/>
      <c r="Q374" s="119" t="e">
        <f>Q200/I200*I374</f>
        <v>#REF!</v>
      </c>
      <c r="R374" s="18"/>
      <c r="U374" s="119" t="e">
        <f>U200/I200*I374</f>
        <v>#REF!</v>
      </c>
      <c r="V374" s="18"/>
      <c r="W374" s="53"/>
      <c r="X374" s="53"/>
      <c r="Y374" s="51"/>
      <c r="AT374" s="18"/>
    </row>
    <row r="375" spans="1:46" ht="17.25" hidden="1" thickTop="1" thickBot="1" x14ac:dyDescent="0.3">
      <c r="A375" s="39" t="s">
        <v>44</v>
      </c>
      <c r="B375" s="39"/>
      <c r="C375" s="92">
        <f>SUM(C373:C374)</f>
        <v>1237273.9091313521</v>
      </c>
      <c r="D375" s="128"/>
      <c r="E375" s="121"/>
      <c r="F375" s="122">
        <f>F373+F374</f>
        <v>171951.81494792501</v>
      </c>
      <c r="G375" s="128"/>
      <c r="H375" s="121"/>
      <c r="I375" s="122">
        <f>I373+I374</f>
        <v>184850.81494792501</v>
      </c>
      <c r="J375" s="22"/>
      <c r="K375" s="128"/>
      <c r="L375" s="121"/>
      <c r="M375" s="122" t="e">
        <f>M373+M374</f>
        <v>#REF!</v>
      </c>
      <c r="N375" s="122"/>
      <c r="O375" s="128"/>
      <c r="P375" s="121"/>
      <c r="Q375" s="122" t="e">
        <f>Q373+Q374</f>
        <v>#REF!</v>
      </c>
      <c r="R375" s="122"/>
      <c r="S375" s="128"/>
      <c r="T375" s="121"/>
      <c r="U375" s="122" t="e">
        <f>U373+U374</f>
        <v>#REF!</v>
      </c>
      <c r="V375" s="18"/>
      <c r="W375" s="54"/>
      <c r="X375" s="54"/>
      <c r="Y375" s="55"/>
      <c r="AT375" s="18"/>
    </row>
    <row r="376" spans="1:46" ht="16.5" hidden="1" thickTop="1" x14ac:dyDescent="0.25">
      <c r="A376" s="39"/>
      <c r="B376" s="39"/>
      <c r="C376" s="56"/>
      <c r="D376" s="27"/>
      <c r="E376" s="39"/>
      <c r="F376" s="21"/>
      <c r="G376" s="27"/>
      <c r="H376" s="39"/>
      <c r="I376" s="21" t="s">
        <v>20</v>
      </c>
      <c r="J376" s="22"/>
      <c r="K376" s="27"/>
      <c r="L376" s="39"/>
      <c r="M376" s="21" t="s">
        <v>20</v>
      </c>
      <c r="N376" s="21"/>
      <c r="O376" s="27"/>
      <c r="P376" s="39"/>
      <c r="Q376" s="21" t="s">
        <v>20</v>
      </c>
      <c r="R376" s="21"/>
      <c r="S376" s="27"/>
      <c r="T376" s="39"/>
      <c r="U376" s="21" t="s">
        <v>20</v>
      </c>
      <c r="V376" s="21"/>
      <c r="AT376" s="18"/>
    </row>
    <row r="377" spans="1:46" ht="16.5" hidden="1" thickTop="1" x14ac:dyDescent="0.25">
      <c r="A377" s="17" t="s">
        <v>85</v>
      </c>
      <c r="B377" s="39"/>
      <c r="C377" s="39"/>
      <c r="D377" s="21"/>
      <c r="E377" s="39"/>
      <c r="F377" s="39"/>
      <c r="G377" s="21"/>
      <c r="H377" s="39"/>
      <c r="I377" s="39"/>
      <c r="J377" s="22"/>
      <c r="K377" s="21"/>
      <c r="L377" s="39"/>
      <c r="M377" s="39"/>
      <c r="N377" s="39"/>
      <c r="O377" s="21"/>
      <c r="P377" s="39"/>
      <c r="Q377" s="39"/>
      <c r="R377" s="39"/>
      <c r="S377" s="21"/>
      <c r="T377" s="39"/>
      <c r="U377" s="39"/>
      <c r="V377" s="39"/>
      <c r="AT377" s="18"/>
    </row>
    <row r="378" spans="1:46" ht="16.5" hidden="1" thickTop="1" x14ac:dyDescent="0.25">
      <c r="A378" s="39" t="s">
        <v>84</v>
      </c>
      <c r="B378" s="39"/>
      <c r="C378" s="39"/>
      <c r="D378" s="21"/>
      <c r="E378" s="39"/>
      <c r="F378" s="39"/>
      <c r="G378" s="21"/>
      <c r="H378" s="39"/>
      <c r="I378" s="39"/>
      <c r="J378" s="22"/>
      <c r="K378" s="21"/>
      <c r="L378" s="39"/>
      <c r="M378" s="39"/>
      <c r="N378" s="39"/>
      <c r="O378" s="21"/>
      <c r="P378" s="39"/>
      <c r="Q378" s="39"/>
      <c r="R378" s="39"/>
      <c r="S378" s="21"/>
      <c r="T378" s="39"/>
      <c r="U378" s="39"/>
      <c r="V378" s="39"/>
      <c r="AT378" s="18"/>
    </row>
    <row r="379" spans="1:46" ht="16.5" hidden="1" thickTop="1" x14ac:dyDescent="0.25">
      <c r="A379" s="39"/>
      <c r="B379" s="39"/>
      <c r="C379" s="39"/>
      <c r="D379" s="21"/>
      <c r="E379" s="39"/>
      <c r="F379" s="39"/>
      <c r="G379" s="21"/>
      <c r="H379" s="39"/>
      <c r="I379" s="39"/>
      <c r="J379" s="22"/>
      <c r="K379" s="21"/>
      <c r="L379" s="39"/>
      <c r="M379" s="39"/>
      <c r="N379" s="39"/>
      <c r="O379" s="21"/>
      <c r="P379" s="39"/>
      <c r="Q379" s="39"/>
      <c r="R379" s="39"/>
      <c r="S379" s="21"/>
      <c r="T379" s="39"/>
      <c r="U379" s="39"/>
      <c r="V379" s="39"/>
      <c r="AT379" s="18"/>
    </row>
    <row r="380" spans="1:46" ht="16.5" hidden="1" thickTop="1" x14ac:dyDescent="0.25">
      <c r="A380" s="39" t="s">
        <v>62</v>
      </c>
      <c r="B380" s="39"/>
      <c r="C380" s="19"/>
      <c r="D380" s="21"/>
      <c r="E380" s="39"/>
      <c r="F380" s="39"/>
      <c r="G380" s="21"/>
      <c r="H380" s="39"/>
      <c r="I380" s="39"/>
      <c r="J380" s="22"/>
      <c r="K380" s="21"/>
      <c r="L380" s="39"/>
      <c r="M380" s="39"/>
      <c r="N380" s="39"/>
      <c r="O380" s="21"/>
      <c r="P380" s="39"/>
      <c r="Q380" s="39"/>
      <c r="R380" s="39"/>
      <c r="S380" s="21"/>
      <c r="T380" s="39"/>
      <c r="U380" s="39"/>
      <c r="V380" s="39"/>
      <c r="AT380" s="18"/>
    </row>
    <row r="381" spans="1:46" ht="16.5" hidden="1" thickTop="1" x14ac:dyDescent="0.25">
      <c r="A381" s="39" t="s">
        <v>86</v>
      </c>
      <c r="B381" s="39"/>
      <c r="C381" s="19">
        <v>516</v>
      </c>
      <c r="D381" s="69">
        <f>$D$175</f>
        <v>9.86</v>
      </c>
      <c r="F381" s="21">
        <f>ROUND(D381*$C381,0)</f>
        <v>5088</v>
      </c>
      <c r="G381" s="69">
        <f>$G$175</f>
        <v>9.86</v>
      </c>
      <c r="I381" s="21">
        <f>ROUND(G381*$C381,0)</f>
        <v>5088</v>
      </c>
      <c r="J381" s="22"/>
      <c r="K381" s="69" t="e">
        <f>$K$175</f>
        <v>#REF!</v>
      </c>
      <c r="M381" s="21" t="e">
        <f>ROUND(K381*$C381,0)</f>
        <v>#REF!</v>
      </c>
      <c r="N381" s="21"/>
      <c r="O381" s="69" t="e">
        <f>$O$175</f>
        <v>#REF!</v>
      </c>
      <c r="Q381" s="21" t="e">
        <f>ROUND(O381*$C381,0)</f>
        <v>#REF!</v>
      </c>
      <c r="R381" s="21"/>
      <c r="S381" s="69" t="e">
        <f>$S$175</f>
        <v>#REF!</v>
      </c>
      <c r="U381" s="21" t="e">
        <f>ROUND(S381*$C381,0)</f>
        <v>#REF!</v>
      </c>
      <c r="V381" s="21"/>
      <c r="AT381" s="18"/>
    </row>
    <row r="382" spans="1:46" ht="16.5" hidden="1" thickTop="1" x14ac:dyDescent="0.25">
      <c r="A382" s="39" t="s">
        <v>60</v>
      </c>
      <c r="B382" s="39"/>
      <c r="C382" s="19">
        <v>0</v>
      </c>
      <c r="D382" s="69">
        <f>$D$176</f>
        <v>14.7</v>
      </c>
      <c r="E382" s="102"/>
      <c r="F382" s="21">
        <f>ROUND(D382*$C382,0)</f>
        <v>0</v>
      </c>
      <c r="G382" s="69">
        <f>$G$176</f>
        <v>14.7</v>
      </c>
      <c r="H382" s="102"/>
      <c r="I382" s="21">
        <f>ROUND(G382*$C382,0)</f>
        <v>0</v>
      </c>
      <c r="J382" s="22"/>
      <c r="K382" s="69" t="e">
        <f>$K$176</f>
        <v>#REF!</v>
      </c>
      <c r="L382" s="102"/>
      <c r="M382" s="21" t="e">
        <f>ROUND(K382*$C382,0)</f>
        <v>#REF!</v>
      </c>
      <c r="N382" s="21"/>
      <c r="O382" s="69" t="e">
        <f>$O$176</f>
        <v>#REF!</v>
      </c>
      <c r="P382" s="102"/>
      <c r="Q382" s="21" t="e">
        <f>ROUND(O382*$C382,0)</f>
        <v>#REF!</v>
      </c>
      <c r="R382" s="21"/>
      <c r="S382" s="69" t="e">
        <f>$S$176</f>
        <v>#REF!</v>
      </c>
      <c r="T382" s="102"/>
      <c r="U382" s="21" t="e">
        <f>ROUND(S382*$C382,0)</f>
        <v>#REF!</v>
      </c>
      <c r="V382" s="21"/>
      <c r="AT382" s="18"/>
    </row>
    <row r="383" spans="1:46" ht="16.5" hidden="1" thickTop="1" x14ac:dyDescent="0.25">
      <c r="A383" s="39" t="s">
        <v>61</v>
      </c>
      <c r="B383" s="39"/>
      <c r="C383" s="19">
        <v>0</v>
      </c>
      <c r="D383" s="69">
        <f>$D$177</f>
        <v>1.04</v>
      </c>
      <c r="E383" s="102"/>
      <c r="F383" s="21">
        <f>ROUND(D383*$C383,0)</f>
        <v>0</v>
      </c>
      <c r="G383" s="69">
        <f>$G$177</f>
        <v>1.04</v>
      </c>
      <c r="H383" s="102"/>
      <c r="I383" s="21">
        <f>ROUND(G383*$C383,0)</f>
        <v>0</v>
      </c>
      <c r="J383" s="22"/>
      <c r="K383" s="69" t="e">
        <f>$K$177</f>
        <v>#REF!</v>
      </c>
      <c r="L383" s="102"/>
      <c r="M383" s="21" t="e">
        <f>ROUND(K383*$C383,0)</f>
        <v>#REF!</v>
      </c>
      <c r="N383" s="21"/>
      <c r="O383" s="69" t="e">
        <f>$O$177</f>
        <v>#REF!</v>
      </c>
      <c r="P383" s="102"/>
      <c r="Q383" s="21" t="e">
        <f>ROUND(O383*$C383,0)</f>
        <v>#REF!</v>
      </c>
      <c r="R383" s="21"/>
      <c r="S383" s="69" t="e">
        <f>$S$177</f>
        <v>#REF!</v>
      </c>
      <c r="T383" s="102"/>
      <c r="U383" s="21" t="e">
        <f>ROUND(S383*$C383,0)</f>
        <v>#REF!</v>
      </c>
      <c r="V383" s="21"/>
      <c r="AT383" s="18"/>
    </row>
    <row r="384" spans="1:46" ht="16.5" hidden="1" thickTop="1" x14ac:dyDescent="0.25">
      <c r="A384" s="39" t="s">
        <v>63</v>
      </c>
      <c r="B384" s="39"/>
      <c r="C384" s="19">
        <f>SUM(C381:C382)</f>
        <v>516</v>
      </c>
      <c r="D384" s="69"/>
      <c r="F384" s="21"/>
      <c r="G384" s="69"/>
      <c r="I384" s="21"/>
      <c r="J384" s="22"/>
      <c r="K384" s="69"/>
      <c r="M384" s="21"/>
      <c r="N384" s="21"/>
      <c r="O384" s="69"/>
      <c r="Q384" s="21"/>
      <c r="R384" s="21"/>
      <c r="S384" s="69"/>
      <c r="U384" s="21"/>
      <c r="V384" s="21"/>
      <c r="AT384" s="18"/>
    </row>
    <row r="385" spans="1:46" ht="16.5" hidden="1" thickTop="1" x14ac:dyDescent="0.25">
      <c r="A385" s="39" t="s">
        <v>23</v>
      </c>
      <c r="B385" s="39"/>
      <c r="C385" s="19">
        <v>48</v>
      </c>
      <c r="D385" s="69"/>
      <c r="F385" s="21"/>
      <c r="G385" s="69"/>
      <c r="I385" s="21"/>
      <c r="J385" s="22"/>
      <c r="K385" s="69"/>
      <c r="M385" s="21"/>
      <c r="N385" s="21"/>
      <c r="O385" s="69"/>
      <c r="Q385" s="21"/>
      <c r="R385" s="21"/>
      <c r="S385" s="69"/>
      <c r="U385" s="21"/>
      <c r="V385" s="21"/>
      <c r="AT385" s="18"/>
    </row>
    <row r="386" spans="1:46" ht="16.5" hidden="1" thickTop="1" x14ac:dyDescent="0.25">
      <c r="A386" s="39" t="s">
        <v>64</v>
      </c>
      <c r="B386" s="39"/>
      <c r="C386" s="19">
        <v>0</v>
      </c>
      <c r="D386" s="27">
        <f>$D$180</f>
        <v>3.81</v>
      </c>
      <c r="F386" s="21">
        <f>ROUND(D386*C386,0)</f>
        <v>0</v>
      </c>
      <c r="G386" s="27">
        <f>$G$180</f>
        <v>3.81</v>
      </c>
      <c r="I386" s="21">
        <f>ROUND(G386*$C386,0)</f>
        <v>0</v>
      </c>
      <c r="J386" s="22"/>
      <c r="K386" s="27" t="e">
        <f>$K$180</f>
        <v>#REF!</v>
      </c>
      <c r="M386" s="21" t="e">
        <f>ROUND(K386*$C386,0)</f>
        <v>#REF!</v>
      </c>
      <c r="N386" s="21"/>
      <c r="O386" s="27" t="e">
        <f>$O$180</f>
        <v>#REF!</v>
      </c>
      <c r="Q386" s="21" t="e">
        <f>ROUND(O386*$C386,0)</f>
        <v>#REF!</v>
      </c>
      <c r="R386" s="21"/>
      <c r="S386" s="27" t="e">
        <f>$S$180</f>
        <v>#REF!</v>
      </c>
      <c r="U386" s="21" t="e">
        <f>ROUND(S386*$C386,0)</f>
        <v>#REF!</v>
      </c>
      <c r="V386" s="21"/>
      <c r="AT386" s="18"/>
    </row>
    <row r="387" spans="1:46" ht="16.5" hidden="1" thickTop="1" x14ac:dyDescent="0.25">
      <c r="A387" s="39" t="s">
        <v>65</v>
      </c>
      <c r="B387" s="39"/>
      <c r="C387" s="19">
        <v>33312</v>
      </c>
      <c r="D387" s="62">
        <f>$D$181</f>
        <v>10.853999999999999</v>
      </c>
      <c r="E387" t="s">
        <v>34</v>
      </c>
      <c r="F387" s="21">
        <f>ROUND(D387*C387/100,0)</f>
        <v>3616</v>
      </c>
      <c r="G387" s="62">
        <f>$G$181</f>
        <v>11.906000000000001</v>
      </c>
      <c r="H387" t="s">
        <v>34</v>
      </c>
      <c r="I387" s="21">
        <f t="shared" ref="I387:I390" si="45">ROUND(G387*$C387/100,0)</f>
        <v>3966</v>
      </c>
      <c r="J387" s="22"/>
      <c r="K387" s="62" t="e">
        <f>$K$181</f>
        <v>#REF!</v>
      </c>
      <c r="L387" t="s">
        <v>34</v>
      </c>
      <c r="M387" s="21" t="e">
        <f t="shared" ref="M387:M390" si="46">ROUND(K387*$C387/100,0)</f>
        <v>#REF!</v>
      </c>
      <c r="N387" s="21"/>
      <c r="O387" s="62" t="e">
        <f>$O$181</f>
        <v>#REF!</v>
      </c>
      <c r="P387" t="s">
        <v>34</v>
      </c>
      <c r="Q387" s="21" t="e">
        <f t="shared" ref="Q387:Q390" si="47">ROUND(O387*$C387/100,0)</f>
        <v>#REF!</v>
      </c>
      <c r="R387" s="21"/>
      <c r="S387" s="62" t="e">
        <f>$S$181</f>
        <v>#REF!</v>
      </c>
      <c r="T387" t="s">
        <v>34</v>
      </c>
      <c r="U387" s="21" t="e">
        <f t="shared" ref="U387:U390" si="48">ROUND(S387*$C387/100,0)</f>
        <v>#REF!</v>
      </c>
      <c r="V387" s="21"/>
      <c r="AT387" s="18"/>
    </row>
    <row r="388" spans="1:46" ht="16.5" hidden="1" thickTop="1" x14ac:dyDescent="0.25">
      <c r="A388" s="39" t="s">
        <v>66</v>
      </c>
      <c r="B388" s="39"/>
      <c r="C388" s="19">
        <v>0</v>
      </c>
      <c r="D388" s="62">
        <f>$D$182</f>
        <v>7.3289999999999997</v>
      </c>
      <c r="E388" t="s">
        <v>34</v>
      </c>
      <c r="F388" s="21">
        <f>ROUND(D388*C388/100,0)</f>
        <v>0</v>
      </c>
      <c r="G388" s="62">
        <f>$G$182</f>
        <v>8.3810000000000002</v>
      </c>
      <c r="H388" t="s">
        <v>34</v>
      </c>
      <c r="I388" s="21">
        <f t="shared" si="45"/>
        <v>0</v>
      </c>
      <c r="J388" s="22"/>
      <c r="K388" s="62" t="e">
        <f>$K$182</f>
        <v>#REF!</v>
      </c>
      <c r="L388" t="s">
        <v>34</v>
      </c>
      <c r="M388" s="21" t="e">
        <f t="shared" si="46"/>
        <v>#REF!</v>
      </c>
      <c r="N388" s="21"/>
      <c r="O388" s="62" t="e">
        <f>$O$182</f>
        <v>#REF!</v>
      </c>
      <c r="P388" t="s">
        <v>34</v>
      </c>
      <c r="Q388" s="21" t="e">
        <f t="shared" si="47"/>
        <v>#REF!</v>
      </c>
      <c r="R388" s="21"/>
      <c r="S388" s="62" t="e">
        <f>$S$182</f>
        <v>#REF!</v>
      </c>
      <c r="T388" t="s">
        <v>34</v>
      </c>
      <c r="U388" s="21" t="e">
        <f t="shared" si="48"/>
        <v>#REF!</v>
      </c>
      <c r="V388" s="21"/>
      <c r="AT388" s="18"/>
    </row>
    <row r="389" spans="1:46" ht="16.5" hidden="1" thickTop="1" x14ac:dyDescent="0.25">
      <c r="A389" s="39" t="s">
        <v>67</v>
      </c>
      <c r="B389" s="39"/>
      <c r="C389" s="19">
        <v>0</v>
      </c>
      <c r="D389" s="62">
        <f>$D$183</f>
        <v>6.8079999999999998</v>
      </c>
      <c r="E389" t="s">
        <v>34</v>
      </c>
      <c r="F389" s="21">
        <f>ROUND(D389*C389/100,0)</f>
        <v>0</v>
      </c>
      <c r="G389" s="62">
        <f>$G$183</f>
        <v>7.86</v>
      </c>
      <c r="H389" t="s">
        <v>34</v>
      </c>
      <c r="I389" s="21">
        <f t="shared" si="45"/>
        <v>0</v>
      </c>
      <c r="J389" s="22"/>
      <c r="K389" s="62" t="e">
        <f>$K$183</f>
        <v>#REF!</v>
      </c>
      <c r="L389" t="s">
        <v>34</v>
      </c>
      <c r="M389" s="21" t="e">
        <f t="shared" si="46"/>
        <v>#REF!</v>
      </c>
      <c r="N389" s="21"/>
      <c r="O389" s="62" t="e">
        <f>$O$183</f>
        <v>#REF!</v>
      </c>
      <c r="P389" t="s">
        <v>34</v>
      </c>
      <c r="Q389" s="21" t="e">
        <f t="shared" si="47"/>
        <v>#REF!</v>
      </c>
      <c r="R389" s="21"/>
      <c r="S389" s="62" t="e">
        <f>$S$183</f>
        <v>#REF!</v>
      </c>
      <c r="T389" t="s">
        <v>34</v>
      </c>
      <c r="U389" s="21" t="e">
        <f t="shared" si="48"/>
        <v>#REF!</v>
      </c>
      <c r="V389" s="21"/>
      <c r="AT389" s="18"/>
    </row>
    <row r="390" spans="1:46" ht="16.5" hidden="1" thickTop="1" x14ac:dyDescent="0.25">
      <c r="A390" s="39" t="s">
        <v>68</v>
      </c>
      <c r="B390" s="39"/>
      <c r="C390" s="19">
        <v>0</v>
      </c>
      <c r="D390" s="27">
        <f>$D$184</f>
        <v>58</v>
      </c>
      <c r="E390" t="s">
        <v>34</v>
      </c>
      <c r="F390" s="21">
        <f>ROUND(D390*C390/100,0)</f>
        <v>0</v>
      </c>
      <c r="G390" s="110">
        <f>$G$184</f>
        <v>58</v>
      </c>
      <c r="H390" t="s">
        <v>34</v>
      </c>
      <c r="I390" s="21">
        <f t="shared" si="45"/>
        <v>0</v>
      </c>
      <c r="J390" s="22"/>
      <c r="K390" s="110" t="e">
        <f>$K$184</f>
        <v>#REF!</v>
      </c>
      <c r="L390" t="s">
        <v>34</v>
      </c>
      <c r="M390" s="21" t="e">
        <f t="shared" si="46"/>
        <v>#REF!</v>
      </c>
      <c r="N390" s="21"/>
      <c r="O390" s="110" t="e">
        <f>$O$184</f>
        <v>#REF!</v>
      </c>
      <c r="P390" t="s">
        <v>34</v>
      </c>
      <c r="Q390" s="21" t="e">
        <f t="shared" si="47"/>
        <v>#REF!</v>
      </c>
      <c r="R390" s="21"/>
      <c r="S390" s="110" t="e">
        <f>$S$184</f>
        <v>#REF!</v>
      </c>
      <c r="T390" t="s">
        <v>34</v>
      </c>
      <c r="U390" s="21" t="e">
        <f t="shared" si="48"/>
        <v>#REF!</v>
      </c>
      <c r="V390" s="21"/>
      <c r="AT390" s="18"/>
    </row>
    <row r="391" spans="1:46" ht="16.5" hidden="1" thickTop="1" x14ac:dyDescent="0.25">
      <c r="A391" s="111" t="s">
        <v>69</v>
      </c>
      <c r="B391" s="39"/>
      <c r="C391" s="19"/>
      <c r="D391" s="112">
        <f>$D$185</f>
        <v>-0.01</v>
      </c>
      <c r="F391" s="21"/>
      <c r="G391" s="112">
        <v>-0.01</v>
      </c>
      <c r="I391" s="21"/>
      <c r="J391" s="22"/>
      <c r="K391" s="112">
        <v>-0.01</v>
      </c>
      <c r="M391" s="21"/>
      <c r="N391" s="21"/>
      <c r="O391" s="112">
        <v>-0.01</v>
      </c>
      <c r="Q391" s="21"/>
      <c r="R391" s="21"/>
      <c r="S391" s="112">
        <v>-0.01</v>
      </c>
      <c r="U391" s="21"/>
      <c r="V391" s="21"/>
      <c r="AT391" s="18"/>
    </row>
    <row r="392" spans="1:46" ht="16.5" hidden="1" thickTop="1" x14ac:dyDescent="0.25">
      <c r="A392" s="39" t="s">
        <v>59</v>
      </c>
      <c r="B392" s="39"/>
      <c r="C392" s="19">
        <v>0</v>
      </c>
      <c r="D392" s="72">
        <f>$D$210</f>
        <v>9.86</v>
      </c>
      <c r="E392" s="18"/>
      <c r="F392" s="21">
        <f>-ROUND(D392*$C392/100,0)</f>
        <v>0</v>
      </c>
      <c r="G392" s="72">
        <f>G381</f>
        <v>9.86</v>
      </c>
      <c r="H392" s="18"/>
      <c r="I392" s="21">
        <f>-ROUND(G392*$C392/100,0)</f>
        <v>0</v>
      </c>
      <c r="J392" s="22"/>
      <c r="K392" s="72" t="e">
        <f>K381</f>
        <v>#REF!</v>
      </c>
      <c r="L392" s="18"/>
      <c r="M392" s="21" t="e">
        <f>-ROUND(K392*$C392/100,0)</f>
        <v>#REF!</v>
      </c>
      <c r="N392" s="21"/>
      <c r="O392" s="72" t="e">
        <f>O381</f>
        <v>#REF!</v>
      </c>
      <c r="P392" s="18"/>
      <c r="Q392" s="21" t="e">
        <f>-ROUND(O392*$C392/100,0)</f>
        <v>#REF!</v>
      </c>
      <c r="R392" s="21"/>
      <c r="S392" s="72" t="e">
        <f>S381</f>
        <v>#REF!</v>
      </c>
      <c r="T392" s="18"/>
      <c r="U392" s="21" t="e">
        <f>-ROUND(S392*$C392/100,0)</f>
        <v>#REF!</v>
      </c>
      <c r="V392" s="21"/>
      <c r="AT392" s="18"/>
    </row>
    <row r="393" spans="1:46" ht="16.5" hidden="1" thickTop="1" x14ac:dyDescent="0.25">
      <c r="A393" s="39" t="s">
        <v>60</v>
      </c>
      <c r="B393" s="39"/>
      <c r="C393" s="19">
        <v>0</v>
      </c>
      <c r="D393" s="72">
        <f>$D$211</f>
        <v>14.7</v>
      </c>
      <c r="E393" s="18"/>
      <c r="F393" s="21">
        <f>-ROUND(D393*$C393/100,0)</f>
        <v>0</v>
      </c>
      <c r="G393" s="72">
        <f>G382</f>
        <v>14.7</v>
      </c>
      <c r="H393" s="18"/>
      <c r="I393" s="21">
        <f>-ROUND(G393*$C393/100,0)</f>
        <v>0</v>
      </c>
      <c r="J393" s="22"/>
      <c r="K393" s="72" t="e">
        <f>K382</f>
        <v>#REF!</v>
      </c>
      <c r="L393" s="18"/>
      <c r="M393" s="21" t="e">
        <f>-ROUND(K393*$C393/100,0)</f>
        <v>#REF!</v>
      </c>
      <c r="N393" s="21"/>
      <c r="O393" s="72" t="e">
        <f>O382</f>
        <v>#REF!</v>
      </c>
      <c r="P393" s="18"/>
      <c r="Q393" s="21" t="e">
        <f>-ROUND(O393*$C393/100,0)</f>
        <v>#REF!</v>
      </c>
      <c r="R393" s="21"/>
      <c r="S393" s="72" t="e">
        <f>S382</f>
        <v>#REF!</v>
      </c>
      <c r="T393" s="18"/>
      <c r="U393" s="21" t="e">
        <f>-ROUND(S393*$C393/100,0)</f>
        <v>#REF!</v>
      </c>
      <c r="V393" s="21"/>
      <c r="AT393" s="18"/>
    </row>
    <row r="394" spans="1:46" ht="16.5" hidden="1" thickTop="1" x14ac:dyDescent="0.25">
      <c r="A394" s="39" t="s">
        <v>70</v>
      </c>
      <c r="B394" s="39"/>
      <c r="C394" s="19">
        <v>0</v>
      </c>
      <c r="D394" s="72">
        <f>$D$212</f>
        <v>1.04</v>
      </c>
      <c r="E394" s="18"/>
      <c r="F394" s="21">
        <f>-ROUND(D394*$C394/100,0)</f>
        <v>0</v>
      </c>
      <c r="G394" s="72">
        <f>G383</f>
        <v>1.04</v>
      </c>
      <c r="H394" s="18"/>
      <c r="I394" s="21">
        <f>-ROUND(G394*$C394/100,0)</f>
        <v>0</v>
      </c>
      <c r="J394" s="22"/>
      <c r="K394" s="72" t="e">
        <f>K383</f>
        <v>#REF!</v>
      </c>
      <c r="L394" s="18"/>
      <c r="M394" s="21" t="e">
        <f>-ROUND(K394*$C394/100,0)</f>
        <v>#REF!</v>
      </c>
      <c r="N394" s="21"/>
      <c r="O394" s="72" t="e">
        <f>O383</f>
        <v>#REF!</v>
      </c>
      <c r="P394" s="18"/>
      <c r="Q394" s="21" t="e">
        <f>-ROUND(O394*$C394/100,0)</f>
        <v>#REF!</v>
      </c>
      <c r="R394" s="21"/>
      <c r="S394" s="72" t="e">
        <f>S383</f>
        <v>#REF!</v>
      </c>
      <c r="T394" s="18"/>
      <c r="U394" s="21" t="e">
        <f>-ROUND(S394*$C394/100,0)</f>
        <v>#REF!</v>
      </c>
      <c r="V394" s="21"/>
      <c r="AT394" s="18"/>
    </row>
    <row r="395" spans="1:46" ht="16.5" hidden="1" thickTop="1" x14ac:dyDescent="0.25">
      <c r="A395" s="39" t="s">
        <v>71</v>
      </c>
      <c r="B395" s="39"/>
      <c r="C395" s="19">
        <v>0</v>
      </c>
      <c r="D395" s="72">
        <f>$D$214</f>
        <v>3.81</v>
      </c>
      <c r="F395" s="21">
        <f>-ROUND(D395*$C395/100,0)</f>
        <v>0</v>
      </c>
      <c r="G395" s="72">
        <f>G386</f>
        <v>3.81</v>
      </c>
      <c r="I395" s="21">
        <f>-ROUND(G395*$C395/100,0)</f>
        <v>0</v>
      </c>
      <c r="J395" s="22"/>
      <c r="K395" s="72" t="e">
        <f>K386</f>
        <v>#REF!</v>
      </c>
      <c r="M395" s="21" t="e">
        <f>-ROUND(K395*$C395/100,0)</f>
        <v>#REF!</v>
      </c>
      <c r="N395" s="21"/>
      <c r="O395" s="72" t="e">
        <f>O386</f>
        <v>#REF!</v>
      </c>
      <c r="Q395" s="21" t="e">
        <f>-ROUND(O395*$C395/100,0)</f>
        <v>#REF!</v>
      </c>
      <c r="R395" s="21"/>
      <c r="S395" s="72" t="e">
        <f>S386</f>
        <v>#REF!</v>
      </c>
      <c r="U395" s="21" t="e">
        <f>-ROUND(S395*$C395/100,0)</f>
        <v>#REF!</v>
      </c>
      <c r="V395" s="21"/>
      <c r="AT395" s="18"/>
    </row>
    <row r="396" spans="1:46" ht="16.5" hidden="1" thickTop="1" x14ac:dyDescent="0.25">
      <c r="A396" s="39" t="s">
        <v>72</v>
      </c>
      <c r="B396" s="39"/>
      <c r="C396" s="19">
        <v>0</v>
      </c>
      <c r="D396" s="113">
        <f>$D$215</f>
        <v>10.853999999999999</v>
      </c>
      <c r="E396" t="s">
        <v>34</v>
      </c>
      <c r="F396" s="21">
        <f>ROUND(D396*$C396/100*D391,0)</f>
        <v>0</v>
      </c>
      <c r="G396" s="113">
        <f>G387</f>
        <v>11.906000000000001</v>
      </c>
      <c r="H396" t="s">
        <v>34</v>
      </c>
      <c r="I396" s="21">
        <f>ROUND(G396*$C396/100*G391,0)</f>
        <v>0</v>
      </c>
      <c r="J396" s="22"/>
      <c r="K396" s="113" t="e">
        <f>K387</f>
        <v>#REF!</v>
      </c>
      <c r="L396" t="s">
        <v>34</v>
      </c>
      <c r="M396" s="21" t="e">
        <f>ROUND(K396*$C396/100*K391,0)</f>
        <v>#REF!</v>
      </c>
      <c r="N396" s="21"/>
      <c r="O396" s="113" t="e">
        <f>O387</f>
        <v>#REF!</v>
      </c>
      <c r="P396" t="s">
        <v>34</v>
      </c>
      <c r="Q396" s="21" t="e">
        <f>ROUND(O396*$C396/100*O391,0)</f>
        <v>#REF!</v>
      </c>
      <c r="R396" s="21"/>
      <c r="S396" s="113" t="e">
        <f>S387</f>
        <v>#REF!</v>
      </c>
      <c r="T396" t="s">
        <v>34</v>
      </c>
      <c r="U396" s="21" t="e">
        <f>ROUND(S396*$C396/100*S391,0)</f>
        <v>#REF!</v>
      </c>
      <c r="V396" s="21"/>
      <c r="AT396" s="18"/>
    </row>
    <row r="397" spans="1:46" ht="16.5" hidden="1" thickTop="1" x14ac:dyDescent="0.25">
      <c r="A397" s="39" t="s">
        <v>66</v>
      </c>
      <c r="B397" s="39"/>
      <c r="C397" s="19">
        <v>0</v>
      </c>
      <c r="D397" s="113">
        <f>$D$216</f>
        <v>7.3289999999999997</v>
      </c>
      <c r="E397" t="s">
        <v>34</v>
      </c>
      <c r="F397" s="21">
        <f>ROUND(D397*$C397/100*D391,0)</f>
        <v>0</v>
      </c>
      <c r="G397" s="113">
        <f>G388</f>
        <v>8.3810000000000002</v>
      </c>
      <c r="H397" t="s">
        <v>34</v>
      </c>
      <c r="I397" s="21">
        <f>ROUND(G397*$C397/100*G391,0)</f>
        <v>0</v>
      </c>
      <c r="J397" s="22"/>
      <c r="K397" s="113" t="e">
        <f>K388</f>
        <v>#REF!</v>
      </c>
      <c r="L397" t="s">
        <v>34</v>
      </c>
      <c r="M397" s="21" t="e">
        <f>ROUND(K397*$C397/100*K391,0)</f>
        <v>#REF!</v>
      </c>
      <c r="N397" s="21"/>
      <c r="O397" s="113" t="e">
        <f>O388</f>
        <v>#REF!</v>
      </c>
      <c r="P397" t="s">
        <v>34</v>
      </c>
      <c r="Q397" s="21" t="e">
        <f>ROUND(O397*$C397/100*O391,0)</f>
        <v>#REF!</v>
      </c>
      <c r="R397" s="21"/>
      <c r="S397" s="113" t="e">
        <f>S388</f>
        <v>#REF!</v>
      </c>
      <c r="T397" t="s">
        <v>34</v>
      </c>
      <c r="U397" s="21" t="e">
        <f>ROUND(S397*$C397/100*S391,0)</f>
        <v>#REF!</v>
      </c>
      <c r="V397" s="21"/>
      <c r="AT397" s="18"/>
    </row>
    <row r="398" spans="1:46" ht="16.5" hidden="1" thickTop="1" x14ac:dyDescent="0.25">
      <c r="A398" s="39" t="s">
        <v>67</v>
      </c>
      <c r="B398" s="39"/>
      <c r="C398" s="19">
        <v>0</v>
      </c>
      <c r="D398" s="113">
        <f>$D$217</f>
        <v>6.8079999999999998</v>
      </c>
      <c r="E398" t="s">
        <v>34</v>
      </c>
      <c r="F398" s="21">
        <f>ROUND(D398*$C398/100*D391,0)</f>
        <v>0</v>
      </c>
      <c r="G398" s="113">
        <f>G389</f>
        <v>7.86</v>
      </c>
      <c r="H398" t="s">
        <v>34</v>
      </c>
      <c r="I398" s="21">
        <f>ROUND(G398*$C398/100*G391,0)</f>
        <v>0</v>
      </c>
      <c r="J398" s="22"/>
      <c r="K398" s="113" t="e">
        <f>K389</f>
        <v>#REF!</v>
      </c>
      <c r="L398" t="s">
        <v>34</v>
      </c>
      <c r="M398" s="21" t="e">
        <f>ROUND(K398*$C398/100*K391,0)</f>
        <v>#REF!</v>
      </c>
      <c r="N398" s="21"/>
      <c r="O398" s="113" t="e">
        <f>O389</f>
        <v>#REF!</v>
      </c>
      <c r="P398" t="s">
        <v>34</v>
      </c>
      <c r="Q398" s="21" t="e">
        <f>ROUND(O398*$C398/100*O391,0)</f>
        <v>#REF!</v>
      </c>
      <c r="R398" s="21"/>
      <c r="S398" s="113" t="e">
        <f>S389</f>
        <v>#REF!</v>
      </c>
      <c r="T398" t="s">
        <v>34</v>
      </c>
      <c r="U398" s="21" t="e">
        <f>ROUND(S398*$C398/100*S391,0)</f>
        <v>#REF!</v>
      </c>
      <c r="V398" s="21"/>
      <c r="AT398" s="18"/>
    </row>
    <row r="399" spans="1:46" ht="16.5" hidden="1" thickTop="1" x14ac:dyDescent="0.25">
      <c r="A399" s="39" t="s">
        <v>68</v>
      </c>
      <c r="B399" s="39"/>
      <c r="C399" s="19">
        <v>0</v>
      </c>
      <c r="D399" s="114">
        <f>$D$218</f>
        <v>58</v>
      </c>
      <c r="E399" t="s">
        <v>34</v>
      </c>
      <c r="F399" s="21">
        <f>ROUND(D399*$C399/100*D391,0)</f>
        <v>0</v>
      </c>
      <c r="G399" s="114">
        <f>G390</f>
        <v>58</v>
      </c>
      <c r="H399" t="s">
        <v>34</v>
      </c>
      <c r="I399" s="21">
        <f>ROUND(G399*$C399/100*G391,0)</f>
        <v>0</v>
      </c>
      <c r="J399" s="22"/>
      <c r="K399" s="114" t="e">
        <f>K390</f>
        <v>#REF!</v>
      </c>
      <c r="L399" t="s">
        <v>34</v>
      </c>
      <c r="M399" s="21" t="e">
        <f>ROUND(K399*$C399/100*K391,0)</f>
        <v>#REF!</v>
      </c>
      <c r="N399" s="21"/>
      <c r="O399" s="114" t="e">
        <f>O390</f>
        <v>#REF!</v>
      </c>
      <c r="P399" t="s">
        <v>34</v>
      </c>
      <c r="Q399" s="21" t="e">
        <f>ROUND(O399*$C399/100*O391,0)</f>
        <v>#REF!</v>
      </c>
      <c r="R399" s="21"/>
      <c r="S399" s="114" t="e">
        <f>S390</f>
        <v>#REF!</v>
      </c>
      <c r="T399" t="s">
        <v>34</v>
      </c>
      <c r="U399" s="21" t="e">
        <f>ROUND(S399*$C399/100*S391,0)</f>
        <v>#REF!</v>
      </c>
      <c r="V399" s="21"/>
      <c r="AT399" s="18"/>
    </row>
    <row r="400" spans="1:46" ht="16.5" hidden="1" thickTop="1" x14ac:dyDescent="0.25">
      <c r="A400" s="39" t="s">
        <v>73</v>
      </c>
      <c r="B400" s="39"/>
      <c r="C400" s="19">
        <v>0</v>
      </c>
      <c r="D400" s="27">
        <v>60</v>
      </c>
      <c r="F400" s="21">
        <f>ROUND(D400*C400,0)</f>
        <v>0</v>
      </c>
      <c r="G400" s="27">
        <f>$G$194</f>
        <v>60</v>
      </c>
      <c r="I400" s="21">
        <f>ROUND(G400*$C400,0)</f>
        <v>0</v>
      </c>
      <c r="J400" s="22"/>
      <c r="K400" s="27" t="str">
        <f>$K$194</f>
        <v xml:space="preserve"> </v>
      </c>
      <c r="M400" s="21">
        <f>ROUND(K400*$C400,0)</f>
        <v>0</v>
      </c>
      <c r="N400" s="21"/>
      <c r="O400" s="27" t="e">
        <f>$O$194</f>
        <v>#REF!</v>
      </c>
      <c r="Q400" s="21" t="e">
        <f>ROUND(O400*$C400,0)</f>
        <v>#REF!</v>
      </c>
      <c r="R400" s="21"/>
      <c r="S400" s="27" t="e">
        <f>$S$194</f>
        <v>#REF!</v>
      </c>
      <c r="U400" s="21" t="e">
        <f>ROUND(S400*$C400,0)</f>
        <v>#REF!</v>
      </c>
      <c r="V400" s="21"/>
      <c r="AT400" s="18"/>
    </row>
    <row r="401" spans="1:46" ht="16.5" hidden="1" thickTop="1" x14ac:dyDescent="0.25">
      <c r="A401" s="39" t="s">
        <v>74</v>
      </c>
      <c r="B401" s="39"/>
      <c r="C401" s="19">
        <v>0</v>
      </c>
      <c r="D401" s="115">
        <v>-30</v>
      </c>
      <c r="E401" t="s">
        <v>34</v>
      </c>
      <c r="F401" s="21">
        <f>ROUND(D401*C401/100,0)</f>
        <v>0</v>
      </c>
      <c r="G401" s="115">
        <f>$G$195</f>
        <v>-30</v>
      </c>
      <c r="H401" t="s">
        <v>34</v>
      </c>
      <c r="I401" s="21">
        <f>ROUND(G401*$C401/100,0)</f>
        <v>0</v>
      </c>
      <c r="J401" s="22"/>
      <c r="K401" s="115" t="e">
        <f>$K$195</f>
        <v>#REF!</v>
      </c>
      <c r="L401" t="s">
        <v>34</v>
      </c>
      <c r="M401" s="21" t="e">
        <f>ROUND(K401*$C401/100,0)</f>
        <v>#REF!</v>
      </c>
      <c r="N401" s="21"/>
      <c r="O401" s="115" t="str">
        <f>$O$195</f>
        <v xml:space="preserve"> </v>
      </c>
      <c r="P401" t="s">
        <v>34</v>
      </c>
      <c r="Q401" s="21">
        <f>ROUND(O401*$C401/100,0)</f>
        <v>0</v>
      </c>
      <c r="R401" s="21"/>
      <c r="S401" s="115" t="str">
        <f>$S$195</f>
        <v xml:space="preserve"> </v>
      </c>
      <c r="T401" t="s">
        <v>34</v>
      </c>
      <c r="U401" s="21">
        <f>ROUND(S401*$C401/100,0)</f>
        <v>0</v>
      </c>
      <c r="V401" s="21"/>
      <c r="AT401" s="18"/>
    </row>
    <row r="402" spans="1:46" ht="16.5" hidden="1" thickTop="1" x14ac:dyDescent="0.25">
      <c r="A402" s="39" t="s">
        <v>43</v>
      </c>
      <c r="B402" s="39"/>
      <c r="C402" s="19">
        <f>SUM(C387:C389)</f>
        <v>33312</v>
      </c>
      <c r="D402" s="110"/>
      <c r="F402" s="21">
        <f>SUM(F381:F401)</f>
        <v>8704</v>
      </c>
      <c r="G402" s="110"/>
      <c r="I402" s="21">
        <f>SUM(I381:I401)</f>
        <v>9054</v>
      </c>
      <c r="J402" s="22"/>
      <c r="K402" s="110"/>
      <c r="M402" s="21" t="e">
        <f>SUM(M381:M401)</f>
        <v>#REF!</v>
      </c>
      <c r="N402" s="21"/>
      <c r="O402" s="110"/>
      <c r="Q402" s="21" t="e">
        <f>SUM(Q381:Q401)</f>
        <v>#REF!</v>
      </c>
      <c r="R402" s="21"/>
      <c r="S402" s="110"/>
      <c r="U402" s="21" t="e">
        <f>SUM(U381:U401)</f>
        <v>#REF!</v>
      </c>
      <c r="V402" s="21"/>
      <c r="AT402" s="18"/>
    </row>
    <row r="403" spans="1:46" ht="16.5" hidden="1" thickTop="1" x14ac:dyDescent="0.25">
      <c r="A403" s="39" t="s">
        <v>25</v>
      </c>
      <c r="B403" s="39"/>
      <c r="C403" s="129">
        <v>623.9135406208477</v>
      </c>
      <c r="F403" s="119">
        <v>53.127150935649873</v>
      </c>
      <c r="I403" s="119">
        <f>F403</f>
        <v>53.127150935649873</v>
      </c>
      <c r="J403" s="22"/>
      <c r="M403" s="119" t="e">
        <f>M200/I200*I403</f>
        <v>#REF!</v>
      </c>
      <c r="N403" s="18"/>
      <c r="Q403" s="119" t="e">
        <f>Q200/I200*I403</f>
        <v>#REF!</v>
      </c>
      <c r="R403" s="18"/>
      <c r="U403" s="119" t="e">
        <f>U200/I200*I403</f>
        <v>#REF!</v>
      </c>
      <c r="V403" s="18"/>
      <c r="W403" s="53"/>
      <c r="X403" s="53"/>
      <c r="Y403" s="51"/>
      <c r="AT403" s="18"/>
    </row>
    <row r="404" spans="1:46" ht="17.25" hidden="1" thickTop="1" thickBot="1" x14ac:dyDescent="0.3">
      <c r="A404" s="39" t="s">
        <v>44</v>
      </c>
      <c r="B404" s="39"/>
      <c r="C404" s="92">
        <f>SUM(C402:C403)</f>
        <v>33935.913540620844</v>
      </c>
      <c r="D404" s="128"/>
      <c r="E404" s="121"/>
      <c r="F404" s="122">
        <f>F402+F403</f>
        <v>8757.1271509356502</v>
      </c>
      <c r="G404" s="128"/>
      <c r="H404" s="121"/>
      <c r="I404" s="122">
        <f>I402+I403</f>
        <v>9107.1271509356502</v>
      </c>
      <c r="J404" s="22"/>
      <c r="K404" s="128"/>
      <c r="L404" s="121"/>
      <c r="M404" s="122" t="e">
        <f>M402+M403</f>
        <v>#REF!</v>
      </c>
      <c r="N404" s="122"/>
      <c r="O404" s="128"/>
      <c r="P404" s="121"/>
      <c r="Q404" s="122" t="e">
        <f>Q402+Q403</f>
        <v>#REF!</v>
      </c>
      <c r="R404" s="122"/>
      <c r="S404" s="128"/>
      <c r="T404" s="121"/>
      <c r="U404" s="122" t="e">
        <f>U402+U403</f>
        <v>#REF!</v>
      </c>
      <c r="V404" s="18"/>
      <c r="W404" s="54"/>
      <c r="X404" s="54"/>
      <c r="Y404" s="55"/>
      <c r="AT404" s="18"/>
    </row>
    <row r="405" spans="1:46" ht="16.5" hidden="1" thickTop="1" x14ac:dyDescent="0.25">
      <c r="A405" s="39"/>
      <c r="B405" s="39"/>
      <c r="C405" s="56"/>
      <c r="D405" s="27" t="s">
        <v>20</v>
      </c>
      <c r="E405" s="39"/>
      <c r="F405" s="21"/>
      <c r="G405" s="131" t="s">
        <v>20</v>
      </c>
      <c r="H405" s="39"/>
      <c r="I405" s="21" t="s">
        <v>20</v>
      </c>
      <c r="J405" s="22"/>
      <c r="K405" s="131" t="s">
        <v>20</v>
      </c>
      <c r="L405" s="39"/>
      <c r="M405" s="21" t="s">
        <v>20</v>
      </c>
      <c r="N405" s="21"/>
      <c r="O405" s="131" t="s">
        <v>20</v>
      </c>
      <c r="P405" s="39"/>
      <c r="Q405" s="21" t="s">
        <v>20</v>
      </c>
      <c r="R405" s="21"/>
      <c r="S405" s="131" t="s">
        <v>20</v>
      </c>
      <c r="T405" s="39"/>
      <c r="U405" s="21" t="s">
        <v>20</v>
      </c>
      <c r="V405" s="21"/>
      <c r="AT405" s="18"/>
    </row>
    <row r="406" spans="1:46" ht="16.5" hidden="1" thickTop="1" x14ac:dyDescent="0.25">
      <c r="A406" s="39"/>
      <c r="B406" s="39"/>
      <c r="C406" s="56"/>
      <c r="D406" s="27" t="s">
        <v>20</v>
      </c>
      <c r="E406" s="39"/>
      <c r="F406" s="21"/>
      <c r="G406" s="131" t="s">
        <v>20</v>
      </c>
      <c r="H406" s="39"/>
      <c r="I406" s="21" t="s">
        <v>20</v>
      </c>
      <c r="J406" s="22"/>
      <c r="K406" s="131" t="s">
        <v>20</v>
      </c>
      <c r="L406" s="39"/>
      <c r="M406" s="21" t="s">
        <v>20</v>
      </c>
      <c r="N406" s="21"/>
      <c r="O406" s="131" t="s">
        <v>20</v>
      </c>
      <c r="P406" s="39"/>
      <c r="Q406" s="21" t="s">
        <v>20</v>
      </c>
      <c r="R406" s="21"/>
      <c r="S406" s="131" t="s">
        <v>20</v>
      </c>
      <c r="T406" s="39"/>
      <c r="U406" s="21" t="s">
        <v>20</v>
      </c>
      <c r="V406" s="21"/>
      <c r="AT406" s="18"/>
    </row>
    <row r="407" spans="1:46" ht="16.5" hidden="1" thickTop="1" x14ac:dyDescent="0.25">
      <c r="A407" s="17" t="s">
        <v>87</v>
      </c>
      <c r="B407" s="39"/>
      <c r="C407" s="39"/>
      <c r="D407" s="21"/>
      <c r="E407" s="39"/>
      <c r="F407" s="39"/>
      <c r="G407" s="21"/>
      <c r="H407" s="39"/>
      <c r="I407" s="39"/>
      <c r="J407" s="22"/>
      <c r="K407" s="21"/>
      <c r="L407" s="39"/>
      <c r="M407" s="39"/>
      <c r="N407" s="39"/>
      <c r="O407" s="21"/>
      <c r="P407" s="39"/>
      <c r="Q407" s="39"/>
      <c r="R407" s="39"/>
      <c r="S407" s="21"/>
      <c r="T407" s="39"/>
      <c r="U407" s="39"/>
      <c r="V407" s="39"/>
      <c r="AT407" s="18"/>
    </row>
    <row r="408" spans="1:46" ht="16.5" hidden="1" thickTop="1" x14ac:dyDescent="0.25">
      <c r="A408" s="39" t="s">
        <v>78</v>
      </c>
      <c r="B408" s="39"/>
      <c r="C408" s="39"/>
      <c r="D408" s="21"/>
      <c r="E408" s="39"/>
      <c r="F408" s="39"/>
      <c r="G408" s="21"/>
      <c r="H408" s="39"/>
      <c r="I408" s="39"/>
      <c r="J408" s="22"/>
      <c r="K408" s="21"/>
      <c r="L408" s="39"/>
      <c r="M408" s="39"/>
      <c r="N408" s="39"/>
      <c r="O408" s="21"/>
      <c r="P408" s="39"/>
      <c r="Q408" s="39"/>
      <c r="R408" s="39"/>
      <c r="S408" s="21"/>
      <c r="T408" s="39"/>
      <c r="U408" s="39"/>
      <c r="V408" s="39"/>
    </row>
    <row r="409" spans="1:46" ht="16.5" hidden="1" thickTop="1" x14ac:dyDescent="0.25">
      <c r="A409" s="39" t="s">
        <v>88</v>
      </c>
      <c r="B409" s="39"/>
      <c r="C409" s="39"/>
      <c r="D409" s="21"/>
      <c r="E409" s="39"/>
      <c r="F409" s="39"/>
      <c r="G409" s="21"/>
      <c r="H409" s="39"/>
      <c r="I409" s="39"/>
      <c r="J409" s="22"/>
      <c r="K409" s="21"/>
      <c r="L409" s="39"/>
      <c r="M409" s="39"/>
      <c r="N409" s="39"/>
      <c r="O409" s="21"/>
      <c r="P409" s="39"/>
      <c r="Q409" s="39"/>
      <c r="R409" s="39"/>
      <c r="S409" s="21"/>
      <c r="T409" s="39"/>
      <c r="U409" s="39"/>
      <c r="V409" s="39"/>
    </row>
    <row r="410" spans="1:46" ht="16.5" hidden="1" thickTop="1" x14ac:dyDescent="0.25">
      <c r="A410" s="39" t="s">
        <v>62</v>
      </c>
      <c r="B410" s="39"/>
      <c r="C410" s="19"/>
      <c r="D410" s="21"/>
      <c r="E410" s="39"/>
      <c r="F410" s="39"/>
      <c r="G410" s="21"/>
      <c r="H410" s="39"/>
      <c r="I410" s="39"/>
      <c r="J410" s="22"/>
      <c r="K410" s="21"/>
      <c r="L410" s="39"/>
      <c r="M410" s="39"/>
      <c r="N410" s="39"/>
      <c r="O410" s="21"/>
      <c r="P410" s="39"/>
      <c r="Q410" s="39"/>
      <c r="R410" s="39"/>
      <c r="S410" s="21"/>
      <c r="T410" s="39"/>
      <c r="U410" s="39"/>
      <c r="V410" s="39"/>
    </row>
    <row r="411" spans="1:46" ht="16.5" hidden="1" thickTop="1" x14ac:dyDescent="0.25">
      <c r="A411" s="39" t="s">
        <v>59</v>
      </c>
      <c r="B411" s="39"/>
      <c r="C411" s="19">
        <f t="shared" ref="C411:C420" si="49">C440+C469</f>
        <v>3</v>
      </c>
      <c r="D411" s="69">
        <f>$D$171</f>
        <v>118.32</v>
      </c>
      <c r="F411" s="21">
        <f>F440+F469</f>
        <v>355</v>
      </c>
      <c r="G411" s="69">
        <f>$G$171</f>
        <v>118.32</v>
      </c>
      <c r="I411" s="21">
        <f>I440+I469</f>
        <v>355</v>
      </c>
      <c r="J411" s="22"/>
      <c r="K411" s="69" t="e">
        <f>$K$171</f>
        <v>#REF!</v>
      </c>
      <c r="M411" s="21" t="e">
        <f>M440+M469</f>
        <v>#REF!</v>
      </c>
      <c r="N411" s="21"/>
      <c r="O411" s="69" t="e">
        <f>$O$171</f>
        <v>#REF!</v>
      </c>
      <c r="Q411" s="21" t="e">
        <f>Q440+Q469</f>
        <v>#REF!</v>
      </c>
      <c r="R411" s="21"/>
      <c r="S411" s="69" t="e">
        <f>$S$171</f>
        <v>#REF!</v>
      </c>
      <c r="U411" s="21" t="e">
        <f>U440+U469</f>
        <v>#REF!</v>
      </c>
      <c r="V411" s="21"/>
    </row>
    <row r="412" spans="1:46" ht="16.5" hidden="1" thickTop="1" x14ac:dyDescent="0.25">
      <c r="A412" s="39" t="s">
        <v>60</v>
      </c>
      <c r="B412" s="39"/>
      <c r="C412" s="19">
        <f t="shared" si="49"/>
        <v>74.671232876712295</v>
      </c>
      <c r="D412" s="69">
        <f>$D$172</f>
        <v>176.39999999999998</v>
      </c>
      <c r="E412" s="102"/>
      <c r="F412" s="21">
        <f>F441+F470</f>
        <v>13172</v>
      </c>
      <c r="G412" s="69">
        <f>$G$172</f>
        <v>176.39999999999998</v>
      </c>
      <c r="H412" s="102"/>
      <c r="I412" s="21">
        <f>I441+I470</f>
        <v>13172</v>
      </c>
      <c r="J412" s="22"/>
      <c r="K412" s="69" t="e">
        <f>$K$172</f>
        <v>#REF!</v>
      </c>
      <c r="L412" s="102"/>
      <c r="M412" s="21" t="e">
        <f>M441+M470</f>
        <v>#REF!</v>
      </c>
      <c r="N412" s="21"/>
      <c r="O412" s="69" t="e">
        <f>$O$172</f>
        <v>#REF!</v>
      </c>
      <c r="P412" s="102"/>
      <c r="Q412" s="21" t="e">
        <f>Q441+Q470</f>
        <v>#REF!</v>
      </c>
      <c r="R412" s="21"/>
      <c r="S412" s="69" t="e">
        <f>$S$172</f>
        <v>#REF!</v>
      </c>
      <c r="T412" s="102"/>
      <c r="U412" s="21" t="e">
        <f>U441+U470</f>
        <v>#REF!</v>
      </c>
      <c r="V412" s="21"/>
    </row>
    <row r="413" spans="1:46" ht="16.5" hidden="1" thickTop="1" x14ac:dyDescent="0.25">
      <c r="A413" s="39" t="s">
        <v>61</v>
      </c>
      <c r="B413" s="39"/>
      <c r="C413" s="19">
        <f t="shared" si="49"/>
        <v>2454.0986301369899</v>
      </c>
      <c r="D413" s="69">
        <f>$D$173</f>
        <v>12.48</v>
      </c>
      <c r="E413" s="102"/>
      <c r="F413" s="21">
        <f>F442+F471</f>
        <v>30627</v>
      </c>
      <c r="G413" s="69">
        <f>$G$173</f>
        <v>12.48</v>
      </c>
      <c r="H413" s="102"/>
      <c r="I413" s="21">
        <f>I442+I471</f>
        <v>30627</v>
      </c>
      <c r="J413" s="22"/>
      <c r="K413" s="69" t="e">
        <f>$K$173</f>
        <v>#REF!</v>
      </c>
      <c r="L413" s="102"/>
      <c r="M413" s="21" t="e">
        <f>M442+M471</f>
        <v>#REF!</v>
      </c>
      <c r="N413" s="21"/>
      <c r="O413" s="69" t="e">
        <f>$O$173</f>
        <v>#REF!</v>
      </c>
      <c r="P413" s="102"/>
      <c r="Q413" s="21" t="e">
        <f>Q442+Q471</f>
        <v>#REF!</v>
      </c>
      <c r="R413" s="21"/>
      <c r="S413" s="69" t="e">
        <f>$S$173</f>
        <v>#REF!</v>
      </c>
      <c r="T413" s="102"/>
      <c r="U413" s="21" t="e">
        <f>U442+U471</f>
        <v>#REF!</v>
      </c>
      <c r="V413" s="21"/>
    </row>
    <row r="414" spans="1:46" ht="16.5" hidden="1" thickTop="1" x14ac:dyDescent="0.25">
      <c r="A414" s="39" t="s">
        <v>63</v>
      </c>
      <c r="B414" s="39"/>
      <c r="C414" s="19">
        <f t="shared" si="49"/>
        <v>77.671232876712295</v>
      </c>
      <c r="D414" s="69"/>
      <c r="F414" s="21"/>
      <c r="G414" s="69"/>
      <c r="I414" s="21"/>
      <c r="J414" s="22"/>
      <c r="K414" s="69"/>
      <c r="M414" s="21"/>
      <c r="N414" s="21"/>
      <c r="O414" s="69"/>
      <c r="Q414" s="21"/>
      <c r="R414" s="21"/>
      <c r="S414" s="69"/>
      <c r="U414" s="21"/>
      <c r="V414" s="21"/>
    </row>
    <row r="415" spans="1:46" ht="16.5" hidden="1" thickTop="1" x14ac:dyDescent="0.25">
      <c r="A415" s="39" t="s">
        <v>89</v>
      </c>
      <c r="B415" s="39"/>
      <c r="C415" s="19">
        <f t="shared" si="49"/>
        <v>862.95333333333394</v>
      </c>
      <c r="D415" s="69"/>
      <c r="F415" s="21"/>
      <c r="G415" s="69"/>
      <c r="I415" s="21"/>
      <c r="J415" s="22"/>
      <c r="K415" s="69"/>
      <c r="M415" s="21"/>
      <c r="N415" s="21"/>
      <c r="O415" s="69"/>
      <c r="Q415" s="21"/>
      <c r="R415" s="21"/>
      <c r="S415" s="69"/>
      <c r="U415" s="21"/>
      <c r="V415" s="21"/>
    </row>
    <row r="416" spans="1:46" ht="16.5" hidden="1" thickTop="1" x14ac:dyDescent="0.25">
      <c r="A416" s="39" t="s">
        <v>64</v>
      </c>
      <c r="B416" s="39"/>
      <c r="C416" s="19">
        <f t="shared" si="49"/>
        <v>3462.2</v>
      </c>
      <c r="D416" s="27">
        <f>$D$180</f>
        <v>3.81</v>
      </c>
      <c r="F416" s="21">
        <f>F445+F474</f>
        <v>13191</v>
      </c>
      <c r="G416" s="27">
        <f>$G$180</f>
        <v>3.81</v>
      </c>
      <c r="I416" s="21">
        <f>I445+I474</f>
        <v>13191</v>
      </c>
      <c r="J416" s="22"/>
      <c r="K416" s="27" t="e">
        <f>$K$180</f>
        <v>#REF!</v>
      </c>
      <c r="M416" s="21" t="e">
        <f>M445+M474</f>
        <v>#REF!</v>
      </c>
      <c r="N416" s="21"/>
      <c r="O416" s="27" t="e">
        <f>$O$180</f>
        <v>#REF!</v>
      </c>
      <c r="Q416" s="21" t="e">
        <f>Q445+Q474</f>
        <v>#REF!</v>
      </c>
      <c r="R416" s="21"/>
      <c r="S416" s="27" t="e">
        <f>$S$180</f>
        <v>#REF!</v>
      </c>
      <c r="U416" s="21" t="e">
        <f>U445+U474</f>
        <v>#REF!</v>
      </c>
      <c r="V416" s="21"/>
    </row>
    <row r="417" spans="1:26" ht="16.5" hidden="1" thickTop="1" x14ac:dyDescent="0.25">
      <c r="A417" s="39" t="s">
        <v>65</v>
      </c>
      <c r="B417" s="39"/>
      <c r="C417" s="19">
        <f t="shared" si="49"/>
        <v>86775</v>
      </c>
      <c r="D417" s="62">
        <f>$D$181</f>
        <v>10.853999999999999</v>
      </c>
      <c r="E417" t="s">
        <v>34</v>
      </c>
      <c r="F417" s="21">
        <f>F446+F475</f>
        <v>9419</v>
      </c>
      <c r="G417" s="62">
        <f>$G$181</f>
        <v>11.906000000000001</v>
      </c>
      <c r="H417" t="s">
        <v>34</v>
      </c>
      <c r="I417" s="21">
        <f>I446+I475</f>
        <v>10331</v>
      </c>
      <c r="J417" s="22"/>
      <c r="K417" s="62" t="e">
        <f>$K$181</f>
        <v>#REF!</v>
      </c>
      <c r="L417" t="s">
        <v>34</v>
      </c>
      <c r="M417" s="21" t="e">
        <f>M446+M475</f>
        <v>#REF!</v>
      </c>
      <c r="N417" s="21"/>
      <c r="O417" s="62" t="e">
        <f>$O$181</f>
        <v>#REF!</v>
      </c>
      <c r="P417" t="s">
        <v>34</v>
      </c>
      <c r="Q417" s="21" t="e">
        <f>Q446+Q475</f>
        <v>#REF!</v>
      </c>
      <c r="R417" s="21"/>
      <c r="S417" s="62" t="e">
        <f>$S$181</f>
        <v>#REF!</v>
      </c>
      <c r="T417" t="s">
        <v>34</v>
      </c>
      <c r="U417" s="21" t="e">
        <f>U446+U475</f>
        <v>#REF!</v>
      </c>
      <c r="V417" s="21"/>
    </row>
    <row r="418" spans="1:26" ht="16.5" hidden="1" thickTop="1" x14ac:dyDescent="0.25">
      <c r="A418" s="39" t="s">
        <v>66</v>
      </c>
      <c r="B418" s="39"/>
      <c r="C418" s="19">
        <f t="shared" si="49"/>
        <v>47493</v>
      </c>
      <c r="D418" s="62">
        <f>$D$182</f>
        <v>7.3289999999999997</v>
      </c>
      <c r="E418" t="s">
        <v>34</v>
      </c>
      <c r="F418" s="21">
        <f>F447+F476</f>
        <v>3480</v>
      </c>
      <c r="G418" s="62">
        <f>$G$182</f>
        <v>8.3810000000000002</v>
      </c>
      <c r="H418" t="s">
        <v>34</v>
      </c>
      <c r="I418" s="21">
        <f>I447+I476</f>
        <v>3980</v>
      </c>
      <c r="J418" s="22"/>
      <c r="K418" s="62" t="e">
        <f>$K$182</f>
        <v>#REF!</v>
      </c>
      <c r="L418" t="s">
        <v>34</v>
      </c>
      <c r="M418" s="21" t="e">
        <f>M447+M476</f>
        <v>#REF!</v>
      </c>
      <c r="N418" s="21"/>
      <c r="O418" s="62" t="e">
        <f>$O$182</f>
        <v>#REF!</v>
      </c>
      <c r="P418" t="s">
        <v>34</v>
      </c>
      <c r="Q418" s="21" t="e">
        <f>Q447+Q476</f>
        <v>#REF!</v>
      </c>
      <c r="R418" s="21"/>
      <c r="S418" s="62" t="e">
        <f>$S$182</f>
        <v>#REF!</v>
      </c>
      <c r="T418" t="s">
        <v>34</v>
      </c>
      <c r="U418" s="21" t="e">
        <f>U447+U476</f>
        <v>#REF!</v>
      </c>
      <c r="V418" s="21"/>
    </row>
    <row r="419" spans="1:26" ht="16.5" hidden="1" thickTop="1" x14ac:dyDescent="0.25">
      <c r="A419" s="39" t="s">
        <v>67</v>
      </c>
      <c r="B419" s="39"/>
      <c r="C419" s="19">
        <f t="shared" si="49"/>
        <v>0</v>
      </c>
      <c r="D419" s="62">
        <f>$D$183</f>
        <v>6.8079999999999998</v>
      </c>
      <c r="E419" t="s">
        <v>34</v>
      </c>
      <c r="F419" s="21">
        <f>F448+F477</f>
        <v>0</v>
      </c>
      <c r="G419" s="62">
        <f>$G$183</f>
        <v>7.86</v>
      </c>
      <c r="H419" t="s">
        <v>34</v>
      </c>
      <c r="I419" s="21">
        <f>I448+I477</f>
        <v>0</v>
      </c>
      <c r="J419" s="22"/>
      <c r="K419" s="62" t="e">
        <f>$K$183</f>
        <v>#REF!</v>
      </c>
      <c r="L419" t="s">
        <v>34</v>
      </c>
      <c r="M419" s="21" t="e">
        <f>M448+M477</f>
        <v>#REF!</v>
      </c>
      <c r="N419" s="21"/>
      <c r="O419" s="62" t="e">
        <f>$O$183</f>
        <v>#REF!</v>
      </c>
      <c r="P419" t="s">
        <v>34</v>
      </c>
      <c r="Q419" s="21" t="e">
        <f>Q448+Q477</f>
        <v>#REF!</v>
      </c>
      <c r="R419" s="21"/>
      <c r="S419" s="62" t="e">
        <f>$S$183</f>
        <v>#REF!</v>
      </c>
      <c r="T419" t="s">
        <v>34</v>
      </c>
      <c r="U419" s="21" t="e">
        <f>U448+U477</f>
        <v>#REF!</v>
      </c>
      <c r="V419" s="21"/>
    </row>
    <row r="420" spans="1:26" ht="16.5" hidden="1" thickTop="1" x14ac:dyDescent="0.25">
      <c r="A420" s="39" t="s">
        <v>68</v>
      </c>
      <c r="B420" s="39"/>
      <c r="C420" s="19">
        <f t="shared" si="49"/>
        <v>783.52388888888902</v>
      </c>
      <c r="D420" s="110">
        <f>$D$184</f>
        <v>58</v>
      </c>
      <c r="E420" t="s">
        <v>34</v>
      </c>
      <c r="F420" s="21">
        <f>F449+F478</f>
        <v>454</v>
      </c>
      <c r="G420" s="110">
        <f>$G$184</f>
        <v>58</v>
      </c>
      <c r="H420" t="s">
        <v>34</v>
      </c>
      <c r="I420" s="21">
        <f>I449+I478</f>
        <v>454</v>
      </c>
      <c r="J420" s="22"/>
      <c r="K420" s="110" t="e">
        <f>$K$184</f>
        <v>#REF!</v>
      </c>
      <c r="L420" t="s">
        <v>34</v>
      </c>
      <c r="M420" s="21" t="e">
        <f>M449+M478</f>
        <v>#REF!</v>
      </c>
      <c r="N420" s="21"/>
      <c r="O420" s="110" t="e">
        <f>$O$184</f>
        <v>#REF!</v>
      </c>
      <c r="P420" t="s">
        <v>34</v>
      </c>
      <c r="Q420" s="21" t="e">
        <f>Q449+Q478</f>
        <v>#REF!</v>
      </c>
      <c r="R420" s="21"/>
      <c r="S420" s="110" t="e">
        <f>$S$184</f>
        <v>#REF!</v>
      </c>
      <c r="T420" t="s">
        <v>34</v>
      </c>
      <c r="U420" s="21" t="e">
        <f>U449+U478</f>
        <v>#REF!</v>
      </c>
      <c r="V420" s="21"/>
    </row>
    <row r="421" spans="1:26" ht="16.5" hidden="1" thickTop="1" x14ac:dyDescent="0.25">
      <c r="A421" s="111" t="s">
        <v>69</v>
      </c>
      <c r="B421" s="39"/>
      <c r="C421" s="19"/>
      <c r="D421" s="112">
        <f>$D$185</f>
        <v>-0.01</v>
      </c>
      <c r="F421" s="21"/>
      <c r="G421" s="112">
        <v>-0.01</v>
      </c>
      <c r="I421" s="21"/>
      <c r="J421" s="22"/>
      <c r="K421" s="112">
        <v>-0.01</v>
      </c>
      <c r="M421" s="21"/>
      <c r="N421" s="21"/>
      <c r="O421" s="112">
        <v>-0.01</v>
      </c>
      <c r="Q421" s="21"/>
      <c r="R421" s="21"/>
      <c r="S421" s="112">
        <v>-0.01</v>
      </c>
      <c r="U421" s="21"/>
      <c r="V421" s="21"/>
    </row>
    <row r="422" spans="1:26" ht="16.5" hidden="1" thickTop="1" x14ac:dyDescent="0.25">
      <c r="A422" s="39" t="s">
        <v>59</v>
      </c>
      <c r="B422" s="39"/>
      <c r="C422" s="19">
        <v>0</v>
      </c>
      <c r="D422" s="72">
        <f>D411</f>
        <v>118.32</v>
      </c>
      <c r="E422" s="18"/>
      <c r="F422" s="21">
        <f t="shared" ref="F422:F433" si="50">F451+F480</f>
        <v>0</v>
      </c>
      <c r="G422" s="72">
        <f>G411</f>
        <v>118.32</v>
      </c>
      <c r="H422" s="18"/>
      <c r="I422" s="21">
        <f t="shared" ref="I422:I432" si="51">I451+I480</f>
        <v>0</v>
      </c>
      <c r="J422" s="22"/>
      <c r="K422" s="72" t="e">
        <f>K411</f>
        <v>#REF!</v>
      </c>
      <c r="L422" s="18"/>
      <c r="M422" s="21" t="e">
        <f t="shared" ref="M422:M432" si="52">M451+M480</f>
        <v>#REF!</v>
      </c>
      <c r="N422" s="21"/>
      <c r="O422" s="72" t="e">
        <f>O411</f>
        <v>#REF!</v>
      </c>
      <c r="P422" s="18"/>
      <c r="Q422" s="21" t="e">
        <f t="shared" ref="Q422:Q432" si="53">Q451+Q480</f>
        <v>#REF!</v>
      </c>
      <c r="R422" s="21"/>
      <c r="S422" s="72" t="e">
        <f>S411</f>
        <v>#REF!</v>
      </c>
      <c r="T422" s="18"/>
      <c r="U422" s="21" t="e">
        <f t="shared" ref="U422:U432" si="54">U451+U480</f>
        <v>#REF!</v>
      </c>
      <c r="V422" s="21"/>
    </row>
    <row r="423" spans="1:26" ht="16.5" hidden="1" thickTop="1" x14ac:dyDescent="0.25">
      <c r="A423" s="39" t="s">
        <v>60</v>
      </c>
      <c r="B423" s="39"/>
      <c r="C423" s="19">
        <v>0</v>
      </c>
      <c r="D423" s="72">
        <f>D412</f>
        <v>176.39999999999998</v>
      </c>
      <c r="E423" s="18"/>
      <c r="F423" s="21">
        <f t="shared" si="50"/>
        <v>0</v>
      </c>
      <c r="G423" s="72">
        <f>G412</f>
        <v>176.39999999999998</v>
      </c>
      <c r="H423" s="18"/>
      <c r="I423" s="21">
        <f t="shared" si="51"/>
        <v>0</v>
      </c>
      <c r="J423" s="22"/>
      <c r="K423" s="72" t="e">
        <f>K412</f>
        <v>#REF!</v>
      </c>
      <c r="L423" s="18"/>
      <c r="M423" s="21" t="e">
        <f t="shared" si="52"/>
        <v>#REF!</v>
      </c>
      <c r="N423" s="21"/>
      <c r="O423" s="72" t="e">
        <f>O412</f>
        <v>#REF!</v>
      </c>
      <c r="P423" s="18"/>
      <c r="Q423" s="21" t="e">
        <f t="shared" si="53"/>
        <v>#REF!</v>
      </c>
      <c r="R423" s="21"/>
      <c r="S423" s="72" t="e">
        <f>S412</f>
        <v>#REF!</v>
      </c>
      <c r="T423" s="18"/>
      <c r="U423" s="21" t="e">
        <f t="shared" si="54"/>
        <v>#REF!</v>
      </c>
      <c r="V423" s="21"/>
      <c r="Z423" s="70"/>
    </row>
    <row r="424" spans="1:26" ht="16.5" hidden="1" thickTop="1" x14ac:dyDescent="0.25">
      <c r="A424" s="39" t="s">
        <v>70</v>
      </c>
      <c r="B424" s="39"/>
      <c r="C424" s="19">
        <v>0</v>
      </c>
      <c r="D424" s="72">
        <f>D413</f>
        <v>12.48</v>
      </c>
      <c r="E424" s="18"/>
      <c r="F424" s="21">
        <f t="shared" si="50"/>
        <v>0</v>
      </c>
      <c r="G424" s="72">
        <f>G413</f>
        <v>12.48</v>
      </c>
      <c r="H424" s="18"/>
      <c r="I424" s="21">
        <f t="shared" si="51"/>
        <v>0</v>
      </c>
      <c r="J424" s="22"/>
      <c r="K424" s="72" t="e">
        <f>K413</f>
        <v>#REF!</v>
      </c>
      <c r="L424" s="18"/>
      <c r="M424" s="21" t="e">
        <f t="shared" si="52"/>
        <v>#REF!</v>
      </c>
      <c r="N424" s="21"/>
      <c r="O424" s="72" t="e">
        <f>O413</f>
        <v>#REF!</v>
      </c>
      <c r="P424" s="18"/>
      <c r="Q424" s="21" t="e">
        <f t="shared" si="53"/>
        <v>#REF!</v>
      </c>
      <c r="R424" s="21"/>
      <c r="S424" s="72" t="e">
        <f>S413</f>
        <v>#REF!</v>
      </c>
      <c r="T424" s="18"/>
      <c r="U424" s="21" t="e">
        <f t="shared" si="54"/>
        <v>#REF!</v>
      </c>
      <c r="V424" s="21"/>
    </row>
    <row r="425" spans="1:26" ht="16.5" hidden="1" thickTop="1" x14ac:dyDescent="0.25">
      <c r="A425" s="39" t="s">
        <v>71</v>
      </c>
      <c r="B425" s="39"/>
      <c r="C425" s="19">
        <v>0</v>
      </c>
      <c r="D425" s="72">
        <f>D416</f>
        <v>3.81</v>
      </c>
      <c r="F425" s="21">
        <f t="shared" si="50"/>
        <v>0</v>
      </c>
      <c r="G425" s="72">
        <f>G416</f>
        <v>3.81</v>
      </c>
      <c r="I425" s="21">
        <f t="shared" si="51"/>
        <v>0</v>
      </c>
      <c r="J425" s="22"/>
      <c r="K425" s="72" t="e">
        <f>K416</f>
        <v>#REF!</v>
      </c>
      <c r="M425" s="21" t="e">
        <f t="shared" si="52"/>
        <v>#REF!</v>
      </c>
      <c r="N425" s="21"/>
      <c r="O425" s="72" t="e">
        <f>O416</f>
        <v>#REF!</v>
      </c>
      <c r="Q425" s="21" t="e">
        <f t="shared" si="53"/>
        <v>#REF!</v>
      </c>
      <c r="R425" s="21"/>
      <c r="S425" s="72" t="e">
        <f>S416</f>
        <v>#REF!</v>
      </c>
      <c r="U425" s="21" t="e">
        <f t="shared" si="54"/>
        <v>#REF!</v>
      </c>
      <c r="V425" s="21"/>
    </row>
    <row r="426" spans="1:26" ht="16.5" hidden="1" thickTop="1" x14ac:dyDescent="0.25">
      <c r="A426" s="39" t="s">
        <v>72</v>
      </c>
      <c r="B426" s="39"/>
      <c r="C426" s="19">
        <v>0</v>
      </c>
      <c r="D426" s="113">
        <f>D417</f>
        <v>10.853999999999999</v>
      </c>
      <c r="E426" t="s">
        <v>34</v>
      </c>
      <c r="F426" s="21">
        <f t="shared" si="50"/>
        <v>0</v>
      </c>
      <c r="G426" s="113">
        <f>G417</f>
        <v>11.906000000000001</v>
      </c>
      <c r="H426" t="s">
        <v>34</v>
      </c>
      <c r="I426" s="21">
        <f t="shared" si="51"/>
        <v>0</v>
      </c>
      <c r="J426" s="22"/>
      <c r="K426" s="113" t="e">
        <f>K417</f>
        <v>#REF!</v>
      </c>
      <c r="L426" t="s">
        <v>34</v>
      </c>
      <c r="M426" s="21" t="e">
        <f t="shared" si="52"/>
        <v>#REF!</v>
      </c>
      <c r="N426" s="21"/>
      <c r="O426" s="113" t="e">
        <f>O417</f>
        <v>#REF!</v>
      </c>
      <c r="P426" t="s">
        <v>34</v>
      </c>
      <c r="Q426" s="21" t="e">
        <f t="shared" si="53"/>
        <v>#REF!</v>
      </c>
      <c r="R426" s="21"/>
      <c r="S426" s="113" t="e">
        <f>S417</f>
        <v>#REF!</v>
      </c>
      <c r="T426" t="s">
        <v>34</v>
      </c>
      <c r="U426" s="21" t="e">
        <f t="shared" si="54"/>
        <v>#REF!</v>
      </c>
      <c r="V426" s="21"/>
    </row>
    <row r="427" spans="1:26" ht="16.5" hidden="1" thickTop="1" x14ac:dyDescent="0.25">
      <c r="A427" s="39" t="s">
        <v>66</v>
      </c>
      <c r="B427" s="39"/>
      <c r="C427" s="19">
        <v>0</v>
      </c>
      <c r="D427" s="113">
        <f>D418</f>
        <v>7.3289999999999997</v>
      </c>
      <c r="E427" t="s">
        <v>34</v>
      </c>
      <c r="F427" s="21">
        <f t="shared" si="50"/>
        <v>0</v>
      </c>
      <c r="G427" s="113">
        <f>G418</f>
        <v>8.3810000000000002</v>
      </c>
      <c r="H427" t="s">
        <v>34</v>
      </c>
      <c r="I427" s="21">
        <f t="shared" si="51"/>
        <v>0</v>
      </c>
      <c r="J427" s="22"/>
      <c r="K427" s="113" t="e">
        <f>K418</f>
        <v>#REF!</v>
      </c>
      <c r="L427" t="s">
        <v>34</v>
      </c>
      <c r="M427" s="21" t="e">
        <f t="shared" si="52"/>
        <v>#REF!</v>
      </c>
      <c r="N427" s="21"/>
      <c r="O427" s="113" t="e">
        <f>O418</f>
        <v>#REF!</v>
      </c>
      <c r="P427" t="s">
        <v>34</v>
      </c>
      <c r="Q427" s="21" t="e">
        <f t="shared" si="53"/>
        <v>#REF!</v>
      </c>
      <c r="R427" s="21"/>
      <c r="S427" s="113" t="e">
        <f>S418</f>
        <v>#REF!</v>
      </c>
      <c r="T427" t="s">
        <v>34</v>
      </c>
      <c r="U427" s="21" t="e">
        <f t="shared" si="54"/>
        <v>#REF!</v>
      </c>
      <c r="V427" s="21"/>
    </row>
    <row r="428" spans="1:26" ht="16.5" hidden="1" thickTop="1" x14ac:dyDescent="0.25">
      <c r="A428" s="39" t="s">
        <v>67</v>
      </c>
      <c r="B428" s="39"/>
      <c r="C428" s="19">
        <v>0</v>
      </c>
      <c r="D428" s="113">
        <f>D419</f>
        <v>6.8079999999999998</v>
      </c>
      <c r="E428" t="s">
        <v>34</v>
      </c>
      <c r="F428" s="21">
        <f t="shared" si="50"/>
        <v>0</v>
      </c>
      <c r="G428" s="113">
        <f>G419</f>
        <v>7.86</v>
      </c>
      <c r="H428" t="s">
        <v>34</v>
      </c>
      <c r="I428" s="21">
        <f t="shared" si="51"/>
        <v>0</v>
      </c>
      <c r="J428" s="22"/>
      <c r="K428" s="113" t="e">
        <f>K419</f>
        <v>#REF!</v>
      </c>
      <c r="L428" t="s">
        <v>34</v>
      </c>
      <c r="M428" s="21" t="e">
        <f t="shared" si="52"/>
        <v>#REF!</v>
      </c>
      <c r="N428" s="21"/>
      <c r="O428" s="113" t="e">
        <f>O419</f>
        <v>#REF!</v>
      </c>
      <c r="P428" t="s">
        <v>34</v>
      </c>
      <c r="Q428" s="21" t="e">
        <f t="shared" si="53"/>
        <v>#REF!</v>
      </c>
      <c r="R428" s="21"/>
      <c r="S428" s="113" t="e">
        <f>S419</f>
        <v>#REF!</v>
      </c>
      <c r="T428" t="s">
        <v>34</v>
      </c>
      <c r="U428" s="21" t="e">
        <f t="shared" si="54"/>
        <v>#REF!</v>
      </c>
      <c r="V428" s="21"/>
    </row>
    <row r="429" spans="1:26" ht="16.5" hidden="1" thickTop="1" x14ac:dyDescent="0.25">
      <c r="A429" s="39" t="s">
        <v>68</v>
      </c>
      <c r="B429" s="39"/>
      <c r="C429" s="19">
        <v>0</v>
      </c>
      <c r="D429" s="114">
        <f>D420</f>
        <v>58</v>
      </c>
      <c r="E429" t="s">
        <v>34</v>
      </c>
      <c r="F429" s="21">
        <f t="shared" si="50"/>
        <v>0</v>
      </c>
      <c r="G429" s="114">
        <f>G420</f>
        <v>58</v>
      </c>
      <c r="H429" t="s">
        <v>34</v>
      </c>
      <c r="I429" s="21">
        <f t="shared" si="51"/>
        <v>0</v>
      </c>
      <c r="J429" s="22"/>
      <c r="K429" s="114" t="e">
        <f>K420</f>
        <v>#REF!</v>
      </c>
      <c r="L429" t="s">
        <v>34</v>
      </c>
      <c r="M429" s="21" t="e">
        <f t="shared" si="52"/>
        <v>#REF!</v>
      </c>
      <c r="N429" s="21"/>
      <c r="O429" s="114" t="e">
        <f>O420</f>
        <v>#REF!</v>
      </c>
      <c r="P429" t="s">
        <v>34</v>
      </c>
      <c r="Q429" s="21" t="e">
        <f t="shared" si="53"/>
        <v>#REF!</v>
      </c>
      <c r="R429" s="21"/>
      <c r="S429" s="114" t="e">
        <f>S420</f>
        <v>#REF!</v>
      </c>
      <c r="T429" t="s">
        <v>34</v>
      </c>
      <c r="U429" s="21" t="e">
        <f t="shared" si="54"/>
        <v>#REF!</v>
      </c>
      <c r="V429" s="21"/>
    </row>
    <row r="430" spans="1:26" ht="16.5" hidden="1" thickTop="1" x14ac:dyDescent="0.25">
      <c r="A430" s="39" t="s">
        <v>73</v>
      </c>
      <c r="B430" s="39"/>
      <c r="C430" s="19">
        <v>0</v>
      </c>
      <c r="D430" s="27">
        <v>60</v>
      </c>
      <c r="F430" s="21">
        <f t="shared" si="50"/>
        <v>0</v>
      </c>
      <c r="G430" s="27">
        <f>$G$194</f>
        <v>60</v>
      </c>
      <c r="I430" s="21">
        <f t="shared" si="51"/>
        <v>0</v>
      </c>
      <c r="J430" s="22"/>
      <c r="K430" s="27" t="str">
        <f>$K$194</f>
        <v xml:space="preserve"> </v>
      </c>
      <c r="M430" s="21">
        <f t="shared" si="52"/>
        <v>0</v>
      </c>
      <c r="N430" s="21"/>
      <c r="O430" s="27" t="e">
        <f>$O$194</f>
        <v>#REF!</v>
      </c>
      <c r="Q430" s="21" t="e">
        <f t="shared" si="53"/>
        <v>#REF!</v>
      </c>
      <c r="R430" s="21"/>
      <c r="S430" s="27" t="e">
        <f>$S$194</f>
        <v>#REF!</v>
      </c>
      <c r="U430" s="21" t="e">
        <f t="shared" si="54"/>
        <v>#REF!</v>
      </c>
      <c r="V430" s="21"/>
    </row>
    <row r="431" spans="1:26" ht="16.5" hidden="1" thickTop="1" x14ac:dyDescent="0.25">
      <c r="A431" s="39" t="s">
        <v>74</v>
      </c>
      <c r="B431" s="39"/>
      <c r="C431" s="19">
        <v>0</v>
      </c>
      <c r="D431" s="115">
        <v>-30</v>
      </c>
      <c r="E431" t="s">
        <v>34</v>
      </c>
      <c r="F431" s="21">
        <f t="shared" si="50"/>
        <v>0</v>
      </c>
      <c r="G431" s="115">
        <f>$G$195</f>
        <v>-30</v>
      </c>
      <c r="H431" t="s">
        <v>34</v>
      </c>
      <c r="I431" s="21">
        <f t="shared" si="51"/>
        <v>0</v>
      </c>
      <c r="J431" s="22"/>
      <c r="K431" s="115" t="e">
        <f>$K$195</f>
        <v>#REF!</v>
      </c>
      <c r="L431" t="s">
        <v>34</v>
      </c>
      <c r="M431" s="21" t="e">
        <f t="shared" si="52"/>
        <v>#REF!</v>
      </c>
      <c r="N431" s="21"/>
      <c r="O431" s="115" t="str">
        <f>$O$195</f>
        <v xml:space="preserve"> </v>
      </c>
      <c r="P431" t="s">
        <v>34</v>
      </c>
      <c r="Q431" s="21">
        <f t="shared" si="53"/>
        <v>0</v>
      </c>
      <c r="R431" s="21"/>
      <c r="S431" s="115" t="str">
        <f>$S$195</f>
        <v xml:space="preserve"> </v>
      </c>
      <c r="T431" t="s">
        <v>34</v>
      </c>
      <c r="U431" s="21">
        <f t="shared" si="54"/>
        <v>0</v>
      </c>
      <c r="V431" s="21"/>
    </row>
    <row r="432" spans="1:26" ht="16.5" hidden="1" thickTop="1" x14ac:dyDescent="0.25">
      <c r="A432" s="39" t="s">
        <v>43</v>
      </c>
      <c r="B432" s="39"/>
      <c r="C432" s="19">
        <f>C461+C490</f>
        <v>134268</v>
      </c>
      <c r="D432" s="132"/>
      <c r="F432" s="21">
        <f t="shared" si="50"/>
        <v>70698</v>
      </c>
      <c r="G432" s="21"/>
      <c r="I432" s="21">
        <f t="shared" si="51"/>
        <v>72110</v>
      </c>
      <c r="J432" s="22"/>
      <c r="K432" s="21"/>
      <c r="M432" s="21" t="e">
        <f t="shared" si="52"/>
        <v>#REF!</v>
      </c>
      <c r="N432" s="21"/>
      <c r="O432" s="21"/>
      <c r="Q432" s="21" t="e">
        <f t="shared" si="53"/>
        <v>#REF!</v>
      </c>
      <c r="R432" s="21"/>
      <c r="S432" s="21"/>
      <c r="U432" s="21" t="e">
        <f t="shared" si="54"/>
        <v>#REF!</v>
      </c>
      <c r="V432" s="21"/>
    </row>
    <row r="433" spans="1:25" ht="16.5" hidden="1" thickTop="1" x14ac:dyDescent="0.25">
      <c r="A433" s="39" t="s">
        <v>25</v>
      </c>
      <c r="B433" s="39"/>
      <c r="C433" s="118">
        <f>C462+C491</f>
        <v>1269.5530254389409</v>
      </c>
      <c r="F433" s="119">
        <f t="shared" si="50"/>
        <v>913.92011363057588</v>
      </c>
      <c r="I433" s="119">
        <f>F433</f>
        <v>913.92011363057588</v>
      </c>
      <c r="J433" s="22"/>
      <c r="M433" s="119" t="e">
        <f>M200/I200*I433</f>
        <v>#REF!</v>
      </c>
      <c r="N433" s="18"/>
      <c r="Q433" s="119" t="e">
        <f>Q200/I200*I433</f>
        <v>#REF!</v>
      </c>
      <c r="R433" s="18"/>
      <c r="U433" s="119" t="e">
        <f>U200/I200*I433</f>
        <v>#REF!</v>
      </c>
      <c r="V433" s="18"/>
      <c r="W433" s="53"/>
      <c r="X433" s="53"/>
      <c r="Y433" s="51"/>
    </row>
    <row r="434" spans="1:25" ht="17.25" hidden="1" thickTop="1" thickBot="1" x14ac:dyDescent="0.3">
      <c r="A434" s="39" t="s">
        <v>44</v>
      </c>
      <c r="B434" s="39"/>
      <c r="C434" s="92">
        <f>SUM(C432:C433)</f>
        <v>135537.55302543895</v>
      </c>
      <c r="D434" s="128"/>
      <c r="E434" s="121"/>
      <c r="F434" s="122">
        <f>F432+F433</f>
        <v>71611.920113630578</v>
      </c>
      <c r="G434" s="128"/>
      <c r="H434" s="121"/>
      <c r="I434" s="122">
        <f>I432+I433</f>
        <v>73023.920113630578</v>
      </c>
      <c r="J434" s="22"/>
      <c r="K434" s="128"/>
      <c r="L434" s="121"/>
      <c r="M434" s="122" t="e">
        <f>M432+M433</f>
        <v>#REF!</v>
      </c>
      <c r="N434" s="122"/>
      <c r="O434" s="128"/>
      <c r="P434" s="121"/>
      <c r="Q434" s="122" t="e">
        <f>Q432+Q433</f>
        <v>#REF!</v>
      </c>
      <c r="R434" s="122"/>
      <c r="S434" s="128"/>
      <c r="T434" s="121"/>
      <c r="U434" s="122" t="e">
        <f>U432+U433</f>
        <v>#REF!</v>
      </c>
      <c r="V434" s="18"/>
      <c r="W434" s="54"/>
      <c r="X434" s="54"/>
      <c r="Y434" s="55"/>
    </row>
    <row r="435" spans="1:25" ht="16.5" hidden="1" thickTop="1" x14ac:dyDescent="0.25">
      <c r="A435" s="39"/>
      <c r="B435" s="39"/>
      <c r="C435" s="56"/>
      <c r="D435" s="27" t="s">
        <v>20</v>
      </c>
      <c r="E435" s="39"/>
      <c r="F435" s="21"/>
      <c r="G435" s="131" t="s">
        <v>20</v>
      </c>
      <c r="H435" s="39"/>
      <c r="I435" s="21" t="s">
        <v>20</v>
      </c>
      <c r="J435" s="22"/>
      <c r="K435" s="131" t="s">
        <v>20</v>
      </c>
      <c r="L435" s="39"/>
      <c r="M435" s="21" t="s">
        <v>20</v>
      </c>
      <c r="N435" s="21"/>
      <c r="O435" s="131" t="s">
        <v>20</v>
      </c>
      <c r="P435" s="39"/>
      <c r="Q435" s="21" t="s">
        <v>20</v>
      </c>
      <c r="R435" s="21"/>
      <c r="S435" s="131" t="s">
        <v>20</v>
      </c>
      <c r="T435" s="39"/>
      <c r="U435" s="21" t="s">
        <v>20</v>
      </c>
      <c r="V435" s="21"/>
    </row>
    <row r="436" spans="1:25" ht="16.5" hidden="1" thickTop="1" x14ac:dyDescent="0.25">
      <c r="A436" s="17" t="s">
        <v>87</v>
      </c>
      <c r="B436" s="39"/>
      <c r="C436" s="39"/>
      <c r="D436" s="21"/>
      <c r="E436" s="39"/>
      <c r="F436" s="39"/>
      <c r="G436" s="21"/>
      <c r="H436" s="39"/>
      <c r="I436" s="39"/>
      <c r="J436" s="22"/>
      <c r="K436" s="21"/>
      <c r="L436" s="39"/>
      <c r="M436" s="39"/>
      <c r="N436" s="39"/>
      <c r="O436" s="21"/>
      <c r="P436" s="39"/>
      <c r="Q436" s="39"/>
      <c r="R436" s="39"/>
      <c r="S436" s="21"/>
      <c r="T436" s="39"/>
      <c r="U436" s="39"/>
      <c r="V436" s="39"/>
    </row>
    <row r="437" spans="1:25" ht="16.5" hidden="1" thickTop="1" x14ac:dyDescent="0.25">
      <c r="A437" s="39" t="s">
        <v>82</v>
      </c>
      <c r="B437" s="39"/>
      <c r="C437" s="39"/>
      <c r="D437" s="21"/>
      <c r="E437" s="39"/>
      <c r="F437" s="39"/>
      <c r="G437" s="21"/>
      <c r="H437" s="39"/>
      <c r="I437" s="39"/>
      <c r="J437" s="22"/>
      <c r="K437" s="21"/>
      <c r="L437" s="39"/>
      <c r="M437" s="39"/>
      <c r="N437" s="39"/>
      <c r="O437" s="21"/>
      <c r="P437" s="39"/>
      <c r="Q437" s="39"/>
      <c r="R437" s="39"/>
      <c r="S437" s="21"/>
      <c r="T437" s="39"/>
      <c r="U437" s="39"/>
      <c r="V437" s="39"/>
    </row>
    <row r="438" spans="1:25" ht="16.5" hidden="1" thickTop="1" x14ac:dyDescent="0.25">
      <c r="A438" s="39" t="s">
        <v>88</v>
      </c>
      <c r="B438" s="39"/>
      <c r="C438" s="39"/>
      <c r="D438" s="21"/>
      <c r="E438" s="39"/>
      <c r="F438" s="39"/>
      <c r="G438" s="21"/>
      <c r="H438" s="39"/>
      <c r="I438" s="39"/>
      <c r="J438" s="22"/>
      <c r="K438" s="21"/>
      <c r="L438" s="39"/>
      <c r="M438" s="39"/>
      <c r="N438" s="39"/>
      <c r="O438" s="21"/>
      <c r="P438" s="39"/>
      <c r="Q438" s="39"/>
      <c r="R438" s="39"/>
      <c r="S438" s="21"/>
      <c r="T438" s="39"/>
      <c r="U438" s="39"/>
      <c r="V438" s="39"/>
    </row>
    <row r="439" spans="1:25" ht="16.5" hidden="1" thickTop="1" x14ac:dyDescent="0.25">
      <c r="A439" s="39" t="s">
        <v>62</v>
      </c>
      <c r="B439" s="39"/>
      <c r="C439" s="19"/>
      <c r="D439" s="21"/>
      <c r="E439" s="39"/>
      <c r="F439" s="39"/>
      <c r="G439" s="21"/>
      <c r="H439" s="39"/>
      <c r="I439" s="39"/>
      <c r="J439" s="22"/>
      <c r="K439" s="21"/>
      <c r="L439" s="39"/>
      <c r="M439" s="39"/>
      <c r="N439" s="39"/>
      <c r="O439" s="21"/>
      <c r="P439" s="39"/>
      <c r="Q439" s="39"/>
      <c r="R439" s="39"/>
      <c r="S439" s="21"/>
      <c r="T439" s="39"/>
      <c r="U439" s="39"/>
      <c r="V439" s="39"/>
    </row>
    <row r="440" spans="1:25" ht="16.5" hidden="1" thickTop="1" x14ac:dyDescent="0.25">
      <c r="A440" s="39" t="s">
        <v>59</v>
      </c>
      <c r="B440" s="39"/>
      <c r="C440" s="19">
        <v>3</v>
      </c>
      <c r="D440" s="69">
        <f>$D$171</f>
        <v>118.32</v>
      </c>
      <c r="F440" s="21">
        <f>ROUND(D440*$C440,0)</f>
        <v>355</v>
      </c>
      <c r="G440" s="69">
        <f>$G$171</f>
        <v>118.32</v>
      </c>
      <c r="I440" s="21">
        <f>ROUND(G440*$C440,0)</f>
        <v>355</v>
      </c>
      <c r="J440" s="22"/>
      <c r="K440" s="69" t="e">
        <f>$K$171</f>
        <v>#REF!</v>
      </c>
      <c r="M440" s="21" t="e">
        <f>ROUND(K440*$C440,0)</f>
        <v>#REF!</v>
      </c>
      <c r="N440" s="21"/>
      <c r="O440" s="69" t="e">
        <f>$O$171</f>
        <v>#REF!</v>
      </c>
      <c r="Q440" s="21" t="e">
        <f>ROUND(O440*$C440,0)</f>
        <v>#REF!</v>
      </c>
      <c r="R440" s="21"/>
      <c r="S440" s="69" t="e">
        <f>$S$171</f>
        <v>#REF!</v>
      </c>
      <c r="U440" s="21" t="e">
        <f>ROUND(S440*$C440,0)</f>
        <v>#REF!</v>
      </c>
      <c r="V440" s="21"/>
    </row>
    <row r="441" spans="1:25" ht="16.5" hidden="1" thickTop="1" x14ac:dyDescent="0.25">
      <c r="A441" s="39" t="s">
        <v>60</v>
      </c>
      <c r="B441" s="39"/>
      <c r="C441" s="19">
        <v>73.671232876712295</v>
      </c>
      <c r="D441" s="69">
        <f>$D$172</f>
        <v>176.39999999999998</v>
      </c>
      <c r="E441" s="102"/>
      <c r="F441" s="21">
        <f>ROUND(D441*$C441,0)</f>
        <v>12996</v>
      </c>
      <c r="G441" s="69">
        <f>$G$172</f>
        <v>176.39999999999998</v>
      </c>
      <c r="H441" s="102"/>
      <c r="I441" s="21">
        <f>ROUND(G441*$C441,0)</f>
        <v>12996</v>
      </c>
      <c r="J441" s="22"/>
      <c r="K441" s="69" t="e">
        <f>$K$172</f>
        <v>#REF!</v>
      </c>
      <c r="L441" s="102"/>
      <c r="M441" s="21" t="e">
        <f>ROUND(K441*$C441,0)</f>
        <v>#REF!</v>
      </c>
      <c r="N441" s="21"/>
      <c r="O441" s="69" t="e">
        <f>$O$172</f>
        <v>#REF!</v>
      </c>
      <c r="P441" s="102"/>
      <c r="Q441" s="21" t="e">
        <f>ROUND(O441*$C441,0)</f>
        <v>#REF!</v>
      </c>
      <c r="R441" s="21"/>
      <c r="S441" s="69" t="e">
        <f>$S$172</f>
        <v>#REF!</v>
      </c>
      <c r="T441" s="102"/>
      <c r="U441" s="21" t="e">
        <f>ROUND(S441*$C441,0)</f>
        <v>#REF!</v>
      </c>
      <c r="V441" s="21"/>
    </row>
    <row r="442" spans="1:25" ht="16.5" hidden="1" thickTop="1" x14ac:dyDescent="0.25">
      <c r="A442" s="39" t="s">
        <v>61</v>
      </c>
      <c r="B442" s="39"/>
      <c r="C442" s="19">
        <v>2388.0986301369899</v>
      </c>
      <c r="D442" s="69">
        <f>$D$173</f>
        <v>12.48</v>
      </c>
      <c r="E442" s="102"/>
      <c r="F442" s="21">
        <f>ROUND(D442*$C442,0)</f>
        <v>29803</v>
      </c>
      <c r="G442" s="69">
        <f>$G$173</f>
        <v>12.48</v>
      </c>
      <c r="H442" s="102"/>
      <c r="I442" s="21">
        <f>ROUND(G442*$C442,0)</f>
        <v>29803</v>
      </c>
      <c r="J442" s="22"/>
      <c r="K442" s="69" t="e">
        <f>$K$173</f>
        <v>#REF!</v>
      </c>
      <c r="L442" s="102"/>
      <c r="M442" s="21" t="e">
        <f>ROUND(K442*$C442,0)</f>
        <v>#REF!</v>
      </c>
      <c r="N442" s="21"/>
      <c r="O442" s="69" t="e">
        <f>$O$173</f>
        <v>#REF!</v>
      </c>
      <c r="P442" s="102"/>
      <c r="Q442" s="21" t="e">
        <f>ROUND(O442*$C442,0)</f>
        <v>#REF!</v>
      </c>
      <c r="R442" s="21"/>
      <c r="S442" s="69" t="e">
        <f>$S$173</f>
        <v>#REF!</v>
      </c>
      <c r="T442" s="102"/>
      <c r="U442" s="21" t="e">
        <f>ROUND(S442*$C442,0)</f>
        <v>#REF!</v>
      </c>
      <c r="V442" s="21"/>
    </row>
    <row r="443" spans="1:25" ht="16.5" hidden="1" thickTop="1" x14ac:dyDescent="0.25">
      <c r="A443" s="39" t="s">
        <v>63</v>
      </c>
      <c r="B443" s="39"/>
      <c r="C443" s="19">
        <v>76.671232876712295</v>
      </c>
      <c r="D443" s="69"/>
      <c r="F443" s="21"/>
      <c r="G443" s="69"/>
      <c r="I443" s="21"/>
      <c r="J443" s="22"/>
      <c r="K443" s="69"/>
      <c r="M443" s="21"/>
      <c r="N443" s="21"/>
      <c r="O443" s="69"/>
      <c r="Q443" s="21"/>
      <c r="R443" s="21"/>
      <c r="S443" s="69"/>
      <c r="U443" s="21"/>
      <c r="V443" s="21"/>
    </row>
    <row r="444" spans="1:25" ht="16.5" hidden="1" thickTop="1" x14ac:dyDescent="0.25">
      <c r="A444" s="39" t="s">
        <v>89</v>
      </c>
      <c r="B444" s="39"/>
      <c r="C444" s="19">
        <v>851.87000000000069</v>
      </c>
      <c r="D444" s="69"/>
      <c r="F444" s="21"/>
      <c r="G444" s="69"/>
      <c r="I444" s="21"/>
      <c r="J444" s="22"/>
      <c r="K444" s="69"/>
      <c r="M444" s="21"/>
      <c r="N444" s="21"/>
      <c r="O444" s="69"/>
      <c r="Q444" s="21"/>
      <c r="R444" s="21"/>
      <c r="S444" s="69"/>
      <c r="U444" s="21"/>
      <c r="V444" s="21"/>
    </row>
    <row r="445" spans="1:25" ht="16.5" hidden="1" thickTop="1" x14ac:dyDescent="0.25">
      <c r="A445" s="39" t="s">
        <v>64</v>
      </c>
      <c r="B445" s="39"/>
      <c r="C445" s="19">
        <v>3462.2</v>
      </c>
      <c r="D445" s="27">
        <f>$D$180</f>
        <v>3.81</v>
      </c>
      <c r="F445" s="21">
        <f>ROUND(D445*C445,0)</f>
        <v>13191</v>
      </c>
      <c r="G445" s="27">
        <f>$G$180</f>
        <v>3.81</v>
      </c>
      <c r="I445" s="21">
        <f>ROUND(G445*$C445,0)</f>
        <v>13191</v>
      </c>
      <c r="J445" s="22"/>
      <c r="K445" s="27" t="e">
        <f>$K$180</f>
        <v>#REF!</v>
      </c>
      <c r="M445" s="21" t="e">
        <f>ROUND(K445*$C445,0)</f>
        <v>#REF!</v>
      </c>
      <c r="N445" s="21"/>
      <c r="O445" s="27" t="e">
        <f>$O$180</f>
        <v>#REF!</v>
      </c>
      <c r="Q445" s="21" t="e">
        <f>ROUND(O445*$C445,0)</f>
        <v>#REF!</v>
      </c>
      <c r="R445" s="21"/>
      <c r="S445" s="27" t="e">
        <f>$S$180</f>
        <v>#REF!</v>
      </c>
      <c r="U445" s="21" t="e">
        <f>ROUND(S445*$C445,0)</f>
        <v>#REF!</v>
      </c>
      <c r="V445" s="21"/>
    </row>
    <row r="446" spans="1:25" ht="16.5" hidden="1" thickTop="1" x14ac:dyDescent="0.25">
      <c r="A446" s="39" t="s">
        <v>65</v>
      </c>
      <c r="B446" s="39"/>
      <c r="C446" s="19">
        <v>82574</v>
      </c>
      <c r="D446" s="62">
        <f>$D$181</f>
        <v>10.853999999999999</v>
      </c>
      <c r="E446" t="s">
        <v>34</v>
      </c>
      <c r="F446" s="21">
        <f>ROUND(D446*C446/100,0)</f>
        <v>8963</v>
      </c>
      <c r="G446" s="62">
        <f>$G$181</f>
        <v>11.906000000000001</v>
      </c>
      <c r="H446" t="s">
        <v>34</v>
      </c>
      <c r="I446" s="21">
        <f t="shared" ref="I446:I449" si="55">ROUND(G446*$C446/100,0)</f>
        <v>9831</v>
      </c>
      <c r="J446" s="22"/>
      <c r="K446" s="62" t="e">
        <f>$K$181</f>
        <v>#REF!</v>
      </c>
      <c r="L446" t="s">
        <v>34</v>
      </c>
      <c r="M446" s="21" t="e">
        <f t="shared" ref="M446:M449" si="56">ROUND(K446*$C446/100,0)</f>
        <v>#REF!</v>
      </c>
      <c r="N446" s="21"/>
      <c r="O446" s="62" t="e">
        <f>$O$181</f>
        <v>#REF!</v>
      </c>
      <c r="P446" t="s">
        <v>34</v>
      </c>
      <c r="Q446" s="21" t="e">
        <f t="shared" ref="Q446:Q449" si="57">ROUND(O446*$C446/100,0)</f>
        <v>#REF!</v>
      </c>
      <c r="R446" s="21"/>
      <c r="S446" s="62" t="e">
        <f>$S$181</f>
        <v>#REF!</v>
      </c>
      <c r="T446" t="s">
        <v>34</v>
      </c>
      <c r="U446" s="21" t="e">
        <f t="shared" ref="U446:U449" si="58">ROUND(S446*$C446/100,0)</f>
        <v>#REF!</v>
      </c>
      <c r="V446" s="21"/>
    </row>
    <row r="447" spans="1:25" ht="16.5" hidden="1" thickTop="1" x14ac:dyDescent="0.25">
      <c r="A447" s="39" t="s">
        <v>66</v>
      </c>
      <c r="B447" s="39"/>
      <c r="C447" s="19">
        <v>47297</v>
      </c>
      <c r="D447" s="62">
        <f>$D$182</f>
        <v>7.3289999999999997</v>
      </c>
      <c r="E447" t="s">
        <v>34</v>
      </c>
      <c r="F447" s="21">
        <f>ROUND(D447*C447/100,0)</f>
        <v>3466</v>
      </c>
      <c r="G447" s="62">
        <f>$G$182</f>
        <v>8.3810000000000002</v>
      </c>
      <c r="H447" t="s">
        <v>34</v>
      </c>
      <c r="I447" s="21">
        <f t="shared" si="55"/>
        <v>3964</v>
      </c>
      <c r="J447" s="22"/>
      <c r="K447" s="62" t="e">
        <f>$K$182</f>
        <v>#REF!</v>
      </c>
      <c r="L447" t="s">
        <v>34</v>
      </c>
      <c r="M447" s="21" t="e">
        <f t="shared" si="56"/>
        <v>#REF!</v>
      </c>
      <c r="N447" s="21"/>
      <c r="O447" s="62" t="e">
        <f>$O$182</f>
        <v>#REF!</v>
      </c>
      <c r="P447" t="s">
        <v>34</v>
      </c>
      <c r="Q447" s="21" t="e">
        <f t="shared" si="57"/>
        <v>#REF!</v>
      </c>
      <c r="R447" s="21"/>
      <c r="S447" s="62" t="e">
        <f>$S$182</f>
        <v>#REF!</v>
      </c>
      <c r="T447" t="s">
        <v>34</v>
      </c>
      <c r="U447" s="21" t="e">
        <f t="shared" si="58"/>
        <v>#REF!</v>
      </c>
      <c r="V447" s="21"/>
    </row>
    <row r="448" spans="1:25" ht="16.5" hidden="1" thickTop="1" x14ac:dyDescent="0.25">
      <c r="A448" s="39" t="s">
        <v>67</v>
      </c>
      <c r="B448" s="39"/>
      <c r="C448" s="19">
        <v>0</v>
      </c>
      <c r="D448" s="62">
        <f>$D$183</f>
        <v>6.8079999999999998</v>
      </c>
      <c r="E448" t="s">
        <v>34</v>
      </c>
      <c r="F448" s="21">
        <f>ROUND(D448*C448/100,0)</f>
        <v>0</v>
      </c>
      <c r="G448" s="62">
        <f>$G$183</f>
        <v>7.86</v>
      </c>
      <c r="H448" t="s">
        <v>34</v>
      </c>
      <c r="I448" s="21">
        <f t="shared" si="55"/>
        <v>0</v>
      </c>
      <c r="J448" s="22"/>
      <c r="K448" s="62" t="e">
        <f>$K$183</f>
        <v>#REF!</v>
      </c>
      <c r="L448" t="s">
        <v>34</v>
      </c>
      <c r="M448" s="21" t="e">
        <f t="shared" si="56"/>
        <v>#REF!</v>
      </c>
      <c r="N448" s="21"/>
      <c r="O448" s="62" t="e">
        <f>$O$183</f>
        <v>#REF!</v>
      </c>
      <c r="P448" t="s">
        <v>34</v>
      </c>
      <c r="Q448" s="21" t="e">
        <f t="shared" si="57"/>
        <v>#REF!</v>
      </c>
      <c r="R448" s="21"/>
      <c r="S448" s="62" t="e">
        <f>$S$183</f>
        <v>#REF!</v>
      </c>
      <c r="T448" t="s">
        <v>34</v>
      </c>
      <c r="U448" s="21" t="e">
        <f t="shared" si="58"/>
        <v>#REF!</v>
      </c>
      <c r="V448" s="21"/>
    </row>
    <row r="449" spans="1:25" ht="16.5" hidden="1" thickTop="1" x14ac:dyDescent="0.25">
      <c r="A449" s="39" t="s">
        <v>68</v>
      </c>
      <c r="B449" s="39"/>
      <c r="C449" s="19">
        <v>775.923888888889</v>
      </c>
      <c r="D449" s="110">
        <f>$D$184</f>
        <v>58</v>
      </c>
      <c r="E449" t="s">
        <v>34</v>
      </c>
      <c r="F449" s="21">
        <f>ROUND(D449*C449/100,0)</f>
        <v>450</v>
      </c>
      <c r="G449" s="110">
        <f>$G$184</f>
        <v>58</v>
      </c>
      <c r="H449" t="s">
        <v>34</v>
      </c>
      <c r="I449" s="21">
        <f t="shared" si="55"/>
        <v>450</v>
      </c>
      <c r="J449" s="22"/>
      <c r="K449" s="110" t="e">
        <f>$K$184</f>
        <v>#REF!</v>
      </c>
      <c r="L449" t="s">
        <v>34</v>
      </c>
      <c r="M449" s="21" t="e">
        <f t="shared" si="56"/>
        <v>#REF!</v>
      </c>
      <c r="N449" s="21"/>
      <c r="O449" s="110" t="e">
        <f>$O$184</f>
        <v>#REF!</v>
      </c>
      <c r="P449" t="s">
        <v>34</v>
      </c>
      <c r="Q449" s="21" t="e">
        <f t="shared" si="57"/>
        <v>#REF!</v>
      </c>
      <c r="R449" s="21"/>
      <c r="S449" s="110" t="e">
        <f>$S$184</f>
        <v>#REF!</v>
      </c>
      <c r="T449" t="s">
        <v>34</v>
      </c>
      <c r="U449" s="21" t="e">
        <f t="shared" si="58"/>
        <v>#REF!</v>
      </c>
      <c r="V449" s="21"/>
    </row>
    <row r="450" spans="1:25" ht="16.5" hidden="1" thickTop="1" x14ac:dyDescent="0.25">
      <c r="A450" s="111" t="s">
        <v>69</v>
      </c>
      <c r="B450" s="39"/>
      <c r="C450" s="19"/>
      <c r="D450" s="112">
        <f>$D$185</f>
        <v>-0.01</v>
      </c>
      <c r="F450" s="21"/>
      <c r="G450" s="112">
        <v>-0.01</v>
      </c>
      <c r="I450" s="21"/>
      <c r="J450" s="22"/>
      <c r="K450" s="112">
        <v>-0.01</v>
      </c>
      <c r="M450" s="21"/>
      <c r="N450" s="21"/>
      <c r="O450" s="112">
        <v>-0.01</v>
      </c>
      <c r="Q450" s="21"/>
      <c r="R450" s="21"/>
      <c r="S450" s="112">
        <v>-0.01</v>
      </c>
      <c r="U450" s="21"/>
      <c r="V450" s="21"/>
    </row>
    <row r="451" spans="1:25" ht="16.5" hidden="1" thickTop="1" x14ac:dyDescent="0.25">
      <c r="A451" s="39" t="s">
        <v>59</v>
      </c>
      <c r="B451" s="39"/>
      <c r="C451" s="19">
        <v>0</v>
      </c>
      <c r="D451" s="72">
        <f>D440</f>
        <v>118.32</v>
      </c>
      <c r="E451" s="18"/>
      <c r="F451" s="21">
        <f>-ROUND(D451*$C451/100,0)</f>
        <v>0</v>
      </c>
      <c r="G451" s="72">
        <f>G440</f>
        <v>118.32</v>
      </c>
      <c r="H451" s="18"/>
      <c r="I451" s="21">
        <f>-ROUND(G451*$C451/100,0)</f>
        <v>0</v>
      </c>
      <c r="J451" s="22"/>
      <c r="K451" s="72" t="e">
        <f>K440</f>
        <v>#REF!</v>
      </c>
      <c r="L451" s="18"/>
      <c r="M451" s="21" t="e">
        <f>-ROUND(K451*$C451/100,0)</f>
        <v>#REF!</v>
      </c>
      <c r="N451" s="21"/>
      <c r="O451" s="72" t="e">
        <f>O440</f>
        <v>#REF!</v>
      </c>
      <c r="P451" s="18"/>
      <c r="Q451" s="21" t="e">
        <f>-ROUND(O451*$C451/100,0)</f>
        <v>#REF!</v>
      </c>
      <c r="R451" s="21"/>
      <c r="S451" s="72" t="e">
        <f>S440</f>
        <v>#REF!</v>
      </c>
      <c r="T451" s="18"/>
      <c r="U451" s="21" t="e">
        <f>-ROUND(S451*$C451/100,0)</f>
        <v>#REF!</v>
      </c>
      <c r="V451" s="21"/>
    </row>
    <row r="452" spans="1:25" ht="16.5" hidden="1" thickTop="1" x14ac:dyDescent="0.25">
      <c r="A452" s="39" t="s">
        <v>60</v>
      </c>
      <c r="B452" s="39"/>
      <c r="C452" s="19">
        <v>0</v>
      </c>
      <c r="D452" s="72">
        <f>D441</f>
        <v>176.39999999999998</v>
      </c>
      <c r="E452" s="18"/>
      <c r="F452" s="21">
        <f>-ROUND(D452*$C452/100,0)</f>
        <v>0</v>
      </c>
      <c r="G452" s="72">
        <f>G441</f>
        <v>176.39999999999998</v>
      </c>
      <c r="H452" s="18"/>
      <c r="I452" s="21">
        <f>-ROUND(G452*$C452/100,0)</f>
        <v>0</v>
      </c>
      <c r="J452" s="22"/>
      <c r="K452" s="72" t="e">
        <f>K441</f>
        <v>#REF!</v>
      </c>
      <c r="L452" s="18"/>
      <c r="M452" s="21" t="e">
        <f>-ROUND(K452*$C452/100,0)</f>
        <v>#REF!</v>
      </c>
      <c r="N452" s="21"/>
      <c r="O452" s="72" t="e">
        <f>O441</f>
        <v>#REF!</v>
      </c>
      <c r="P452" s="18"/>
      <c r="Q452" s="21" t="e">
        <f>-ROUND(O452*$C452/100,0)</f>
        <v>#REF!</v>
      </c>
      <c r="R452" s="21"/>
      <c r="S452" s="72" t="e">
        <f>S441</f>
        <v>#REF!</v>
      </c>
      <c r="T452" s="18"/>
      <c r="U452" s="21" t="e">
        <f>-ROUND(S452*$C452/100,0)</f>
        <v>#REF!</v>
      </c>
      <c r="V452" s="21"/>
    </row>
    <row r="453" spans="1:25" ht="16.5" hidden="1" thickTop="1" x14ac:dyDescent="0.25">
      <c r="A453" s="39" t="s">
        <v>70</v>
      </c>
      <c r="B453" s="39"/>
      <c r="C453" s="19">
        <v>0</v>
      </c>
      <c r="D453" s="72">
        <f>D442</f>
        <v>12.48</v>
      </c>
      <c r="E453" s="18"/>
      <c r="F453" s="21">
        <f>-ROUND(D453*$C453/100,0)</f>
        <v>0</v>
      </c>
      <c r="G453" s="72">
        <f>G442</f>
        <v>12.48</v>
      </c>
      <c r="H453" s="18"/>
      <c r="I453" s="21">
        <f>-ROUND(G453*$C453/100,0)</f>
        <v>0</v>
      </c>
      <c r="J453" s="22"/>
      <c r="K453" s="72" t="e">
        <f>K442</f>
        <v>#REF!</v>
      </c>
      <c r="L453" s="18"/>
      <c r="M453" s="21" t="e">
        <f>-ROUND(K453*$C453/100,0)</f>
        <v>#REF!</v>
      </c>
      <c r="N453" s="21"/>
      <c r="O453" s="72" t="e">
        <f>O442</f>
        <v>#REF!</v>
      </c>
      <c r="P453" s="18"/>
      <c r="Q453" s="21" t="e">
        <f>-ROUND(O453*$C453/100,0)</f>
        <v>#REF!</v>
      </c>
      <c r="R453" s="21"/>
      <c r="S453" s="72" t="e">
        <f>S442</f>
        <v>#REF!</v>
      </c>
      <c r="T453" s="18"/>
      <c r="U453" s="21" t="e">
        <f>-ROUND(S453*$C453/100,0)</f>
        <v>#REF!</v>
      </c>
      <c r="V453" s="21"/>
    </row>
    <row r="454" spans="1:25" ht="16.5" hidden="1" thickTop="1" x14ac:dyDescent="0.25">
      <c r="A454" s="39" t="s">
        <v>71</v>
      </c>
      <c r="B454" s="39"/>
      <c r="C454" s="19">
        <v>0</v>
      </c>
      <c r="D454" s="72">
        <f>D445</f>
        <v>3.81</v>
      </c>
      <c r="F454" s="21">
        <f>-ROUND(D454*$C454/100,0)</f>
        <v>0</v>
      </c>
      <c r="G454" s="72">
        <f>G445</f>
        <v>3.81</v>
      </c>
      <c r="I454" s="21">
        <f>-ROUND(G454*$C454/100,0)</f>
        <v>0</v>
      </c>
      <c r="J454" s="22"/>
      <c r="K454" s="72" t="e">
        <f>K445</f>
        <v>#REF!</v>
      </c>
      <c r="M454" s="21" t="e">
        <f>-ROUND(K454*$C454/100,0)</f>
        <v>#REF!</v>
      </c>
      <c r="N454" s="21"/>
      <c r="O454" s="72" t="e">
        <f>O445</f>
        <v>#REF!</v>
      </c>
      <c r="Q454" s="21" t="e">
        <f>-ROUND(O454*$C454/100,0)</f>
        <v>#REF!</v>
      </c>
      <c r="R454" s="21"/>
      <c r="S454" s="72" t="e">
        <f>S445</f>
        <v>#REF!</v>
      </c>
      <c r="U454" s="21" t="e">
        <f>-ROUND(S454*$C454/100,0)</f>
        <v>#REF!</v>
      </c>
      <c r="V454" s="21"/>
    </row>
    <row r="455" spans="1:25" ht="16.5" hidden="1" thickTop="1" x14ac:dyDescent="0.25">
      <c r="A455" s="39" t="s">
        <v>72</v>
      </c>
      <c r="B455" s="39"/>
      <c r="C455" s="19">
        <v>0</v>
      </c>
      <c r="D455" s="113">
        <f>D446</f>
        <v>10.853999999999999</v>
      </c>
      <c r="E455" t="s">
        <v>34</v>
      </c>
      <c r="F455" s="21">
        <f>ROUND(D455*$C455/100*D450,0)</f>
        <v>0</v>
      </c>
      <c r="G455" s="113">
        <f>G446</f>
        <v>11.906000000000001</v>
      </c>
      <c r="H455" t="s">
        <v>34</v>
      </c>
      <c r="I455" s="21">
        <f>ROUND(G455*$C455/100*G450,0)</f>
        <v>0</v>
      </c>
      <c r="J455" s="22"/>
      <c r="K455" s="113" t="e">
        <f>K446</f>
        <v>#REF!</v>
      </c>
      <c r="L455" t="s">
        <v>34</v>
      </c>
      <c r="M455" s="21" t="e">
        <f>ROUND(K455*$C455/100*K450,0)</f>
        <v>#REF!</v>
      </c>
      <c r="N455" s="21"/>
      <c r="O455" s="113" t="e">
        <f>O446</f>
        <v>#REF!</v>
      </c>
      <c r="P455" t="s">
        <v>34</v>
      </c>
      <c r="Q455" s="21" t="e">
        <f>ROUND(O455*$C455/100*O450,0)</f>
        <v>#REF!</v>
      </c>
      <c r="R455" s="21"/>
      <c r="S455" s="113" t="e">
        <f>S446</f>
        <v>#REF!</v>
      </c>
      <c r="T455" t="s">
        <v>34</v>
      </c>
      <c r="U455" s="21" t="e">
        <f>ROUND(S455*$C455/100*S450,0)</f>
        <v>#REF!</v>
      </c>
      <c r="V455" s="21"/>
    </row>
    <row r="456" spans="1:25" ht="16.5" hidden="1" thickTop="1" x14ac:dyDescent="0.25">
      <c r="A456" s="39" t="s">
        <v>66</v>
      </c>
      <c r="B456" s="39"/>
      <c r="C456" s="19">
        <v>0</v>
      </c>
      <c r="D456" s="113">
        <f>D447</f>
        <v>7.3289999999999997</v>
      </c>
      <c r="E456" t="s">
        <v>34</v>
      </c>
      <c r="F456" s="21">
        <f>ROUND(D456*$C456/100*D450,0)</f>
        <v>0</v>
      </c>
      <c r="G456" s="113">
        <f>G447</f>
        <v>8.3810000000000002</v>
      </c>
      <c r="H456" t="s">
        <v>34</v>
      </c>
      <c r="I456" s="21">
        <f>ROUND(G456*$C456/100*G450,0)</f>
        <v>0</v>
      </c>
      <c r="J456" s="22"/>
      <c r="K456" s="113" t="e">
        <f>K447</f>
        <v>#REF!</v>
      </c>
      <c r="L456" t="s">
        <v>34</v>
      </c>
      <c r="M456" s="21" t="e">
        <f>ROUND(K456*$C456/100*K450,0)</f>
        <v>#REF!</v>
      </c>
      <c r="N456" s="21"/>
      <c r="O456" s="113" t="e">
        <f>O447</f>
        <v>#REF!</v>
      </c>
      <c r="P456" t="s">
        <v>34</v>
      </c>
      <c r="Q456" s="21" t="e">
        <f>ROUND(O456*$C456/100*O450,0)</f>
        <v>#REF!</v>
      </c>
      <c r="R456" s="21"/>
      <c r="S456" s="113" t="e">
        <f>S447</f>
        <v>#REF!</v>
      </c>
      <c r="T456" t="s">
        <v>34</v>
      </c>
      <c r="U456" s="21" t="e">
        <f>ROUND(S456*$C456/100*S450,0)</f>
        <v>#REF!</v>
      </c>
      <c r="V456" s="21"/>
    </row>
    <row r="457" spans="1:25" ht="16.5" hidden="1" thickTop="1" x14ac:dyDescent="0.25">
      <c r="A457" s="39" t="s">
        <v>67</v>
      </c>
      <c r="B457" s="39"/>
      <c r="C457" s="19">
        <v>0</v>
      </c>
      <c r="D457" s="113">
        <f>D448</f>
        <v>6.8079999999999998</v>
      </c>
      <c r="E457" t="s">
        <v>34</v>
      </c>
      <c r="F457" s="21">
        <f>ROUND(D457*$C457/100*D450,0)</f>
        <v>0</v>
      </c>
      <c r="G457" s="113">
        <f>G448</f>
        <v>7.86</v>
      </c>
      <c r="H457" t="s">
        <v>34</v>
      </c>
      <c r="I457" s="21">
        <f>ROUND(G457*$C457/100*G450,0)</f>
        <v>0</v>
      </c>
      <c r="J457" s="22"/>
      <c r="K457" s="113" t="e">
        <f>K448</f>
        <v>#REF!</v>
      </c>
      <c r="L457" t="s">
        <v>34</v>
      </c>
      <c r="M457" s="21" t="e">
        <f>ROUND(K457*$C457/100*K450,0)</f>
        <v>#REF!</v>
      </c>
      <c r="N457" s="21"/>
      <c r="O457" s="113" t="e">
        <f>O448</f>
        <v>#REF!</v>
      </c>
      <c r="P457" t="s">
        <v>34</v>
      </c>
      <c r="Q457" s="21" t="e">
        <f>ROUND(O457*$C457/100*O450,0)</f>
        <v>#REF!</v>
      </c>
      <c r="R457" s="21"/>
      <c r="S457" s="113" t="e">
        <f>S448</f>
        <v>#REF!</v>
      </c>
      <c r="T457" t="s">
        <v>34</v>
      </c>
      <c r="U457" s="21" t="e">
        <f>ROUND(S457*$C457/100*S450,0)</f>
        <v>#REF!</v>
      </c>
      <c r="V457" s="21"/>
    </row>
    <row r="458" spans="1:25" ht="16.5" hidden="1" thickTop="1" x14ac:dyDescent="0.25">
      <c r="A458" s="39" t="s">
        <v>68</v>
      </c>
      <c r="B458" s="39"/>
      <c r="C458" s="19">
        <v>0</v>
      </c>
      <c r="D458" s="114">
        <f>D449</f>
        <v>58</v>
      </c>
      <c r="E458" t="s">
        <v>34</v>
      </c>
      <c r="F458" s="21">
        <f>ROUND(D458*$C458/100*D450,0)</f>
        <v>0</v>
      </c>
      <c r="G458" s="114">
        <f>G449</f>
        <v>58</v>
      </c>
      <c r="H458" t="s">
        <v>34</v>
      </c>
      <c r="I458" s="21">
        <f>ROUND(G458*$C458/100*G450,0)</f>
        <v>0</v>
      </c>
      <c r="J458" s="22"/>
      <c r="K458" s="114" t="e">
        <f>K449</f>
        <v>#REF!</v>
      </c>
      <c r="L458" t="s">
        <v>34</v>
      </c>
      <c r="M458" s="21" t="e">
        <f>ROUND(K458*$C458/100*K450,0)</f>
        <v>#REF!</v>
      </c>
      <c r="N458" s="21"/>
      <c r="O458" s="114" t="e">
        <f>O449</f>
        <v>#REF!</v>
      </c>
      <c r="P458" t="s">
        <v>34</v>
      </c>
      <c r="Q458" s="21" t="e">
        <f>ROUND(O458*$C458/100*O450,0)</f>
        <v>#REF!</v>
      </c>
      <c r="R458" s="21"/>
      <c r="S458" s="114" t="e">
        <f>S449</f>
        <v>#REF!</v>
      </c>
      <c r="T458" t="s">
        <v>34</v>
      </c>
      <c r="U458" s="21" t="e">
        <f>ROUND(S458*$C458/100*S450,0)</f>
        <v>#REF!</v>
      </c>
      <c r="V458" s="21"/>
    </row>
    <row r="459" spans="1:25" ht="16.5" hidden="1" thickTop="1" x14ac:dyDescent="0.25">
      <c r="A459" s="39" t="s">
        <v>73</v>
      </c>
      <c r="B459" s="39"/>
      <c r="C459" s="19">
        <v>0</v>
      </c>
      <c r="D459" s="27">
        <v>60</v>
      </c>
      <c r="F459" s="21">
        <f>ROUND(D459*C459,0)</f>
        <v>0</v>
      </c>
      <c r="G459" s="27">
        <f>$G$194</f>
        <v>60</v>
      </c>
      <c r="I459" s="21">
        <f>ROUND(G459*$C459,0)</f>
        <v>0</v>
      </c>
      <c r="J459" s="22"/>
      <c r="K459" s="27" t="str">
        <f>$K$194</f>
        <v xml:space="preserve"> </v>
      </c>
      <c r="M459" s="21">
        <f>ROUND(K459*$C459,0)</f>
        <v>0</v>
      </c>
      <c r="N459" s="21"/>
      <c r="O459" s="27" t="e">
        <f>$O$194</f>
        <v>#REF!</v>
      </c>
      <c r="Q459" s="21" t="e">
        <f>ROUND(O459*$C459,0)</f>
        <v>#REF!</v>
      </c>
      <c r="R459" s="21"/>
      <c r="S459" s="27" t="e">
        <f>$S$194</f>
        <v>#REF!</v>
      </c>
      <c r="U459" s="21" t="e">
        <f>ROUND(S459*$C459,0)</f>
        <v>#REF!</v>
      </c>
      <c r="V459" s="21"/>
    </row>
    <row r="460" spans="1:25" ht="16.5" hidden="1" thickTop="1" x14ac:dyDescent="0.25">
      <c r="A460" s="39" t="s">
        <v>74</v>
      </c>
      <c r="B460" s="39"/>
      <c r="C460" s="19">
        <v>0</v>
      </c>
      <c r="D460" s="115">
        <v>-30</v>
      </c>
      <c r="E460" t="s">
        <v>34</v>
      </c>
      <c r="F460" s="21">
        <f>ROUND(D460*C460/100,0)</f>
        <v>0</v>
      </c>
      <c r="G460" s="115">
        <f>$G$195</f>
        <v>-30</v>
      </c>
      <c r="H460" t="s">
        <v>34</v>
      </c>
      <c r="I460" s="21">
        <f>ROUND(G460*$C460/100,0)</f>
        <v>0</v>
      </c>
      <c r="J460" s="22"/>
      <c r="K460" s="115" t="e">
        <f>$K$195</f>
        <v>#REF!</v>
      </c>
      <c r="L460" t="s">
        <v>34</v>
      </c>
      <c r="M460" s="21" t="e">
        <f>ROUND(K460*$C460/100,0)</f>
        <v>#REF!</v>
      </c>
      <c r="N460" s="21"/>
      <c r="O460" s="115" t="str">
        <f>$O$195</f>
        <v xml:space="preserve"> </v>
      </c>
      <c r="P460" t="s">
        <v>34</v>
      </c>
      <c r="Q460" s="21">
        <f>ROUND(O460*$C460/100,0)</f>
        <v>0</v>
      </c>
      <c r="R460" s="21"/>
      <c r="S460" s="115" t="str">
        <f>$S$195</f>
        <v xml:space="preserve"> </v>
      </c>
      <c r="T460" t="s">
        <v>34</v>
      </c>
      <c r="U460" s="21">
        <f>ROUND(S460*$C460/100,0)</f>
        <v>0</v>
      </c>
      <c r="V460" s="21"/>
    </row>
    <row r="461" spans="1:25" ht="16.5" hidden="1" thickTop="1" x14ac:dyDescent="0.25">
      <c r="A461" s="39" t="s">
        <v>43</v>
      </c>
      <c r="B461" s="39"/>
      <c r="C461" s="19">
        <f>SUM(C446:C448)</f>
        <v>129871</v>
      </c>
      <c r="D461" s="110"/>
      <c r="F461" s="21">
        <f>SUM(F440:F460)</f>
        <v>69224</v>
      </c>
      <c r="G461" s="110"/>
      <c r="I461" s="21">
        <f>SUM(I440:I460)</f>
        <v>70590</v>
      </c>
      <c r="J461" s="22"/>
      <c r="K461" s="110"/>
      <c r="M461" s="21" t="e">
        <f>SUM(M440:M460)</f>
        <v>#REF!</v>
      </c>
      <c r="N461" s="21"/>
      <c r="O461" s="110"/>
      <c r="Q461" s="21" t="e">
        <f>SUM(Q440:Q460)</f>
        <v>#REF!</v>
      </c>
      <c r="R461" s="21"/>
      <c r="S461" s="110"/>
      <c r="U461" s="21" t="e">
        <f>SUM(U440:U460)</f>
        <v>#REF!</v>
      </c>
      <c r="V461" s="21"/>
    </row>
    <row r="462" spans="1:25" ht="16.5" hidden="1" thickTop="1" x14ac:dyDescent="0.25">
      <c r="A462" s="39" t="s">
        <v>25</v>
      </c>
      <c r="B462" s="39"/>
      <c r="C462" s="129">
        <v>1187.1998842853066</v>
      </c>
      <c r="F462" s="119">
        <v>905.10456688004149</v>
      </c>
      <c r="I462" s="119">
        <f>F462</f>
        <v>905.10456688004149</v>
      </c>
      <c r="J462" s="22"/>
      <c r="M462" s="119" t="e">
        <f>M200/I200*I462</f>
        <v>#REF!</v>
      </c>
      <c r="N462" s="18"/>
      <c r="Q462" s="119" t="e">
        <f>Q200/I200*I462</f>
        <v>#REF!</v>
      </c>
      <c r="R462" s="18"/>
      <c r="U462" s="119" t="e">
        <f>U200/I200*I462</f>
        <v>#REF!</v>
      </c>
      <c r="V462" s="18"/>
      <c r="W462" s="53"/>
      <c r="X462" s="53"/>
      <c r="Y462" s="51"/>
    </row>
    <row r="463" spans="1:25" ht="17.25" hidden="1" thickTop="1" thickBot="1" x14ac:dyDescent="0.3">
      <c r="A463" s="39" t="s">
        <v>44</v>
      </c>
      <c r="B463" s="39"/>
      <c r="C463" s="92">
        <f>SUM(C461:C462)</f>
        <v>131058.19988428531</v>
      </c>
      <c r="D463" s="128"/>
      <c r="E463" s="121"/>
      <c r="F463" s="122">
        <f>F461+F462</f>
        <v>70129.104566880036</v>
      </c>
      <c r="G463" s="128"/>
      <c r="H463" s="121"/>
      <c r="I463" s="122">
        <f>I461+I462</f>
        <v>71495.104566880036</v>
      </c>
      <c r="J463" s="22"/>
      <c r="K463" s="128"/>
      <c r="L463" s="121"/>
      <c r="M463" s="122" t="e">
        <f>M461+M462</f>
        <v>#REF!</v>
      </c>
      <c r="N463" s="122"/>
      <c r="O463" s="128"/>
      <c r="P463" s="121"/>
      <c r="Q463" s="122" t="e">
        <f>Q461+Q462</f>
        <v>#REF!</v>
      </c>
      <c r="R463" s="122"/>
      <c r="S463" s="128"/>
      <c r="T463" s="121"/>
      <c r="U463" s="122" t="e">
        <f>U461+U462</f>
        <v>#REF!</v>
      </c>
      <c r="V463" s="18"/>
      <c r="W463" s="54"/>
      <c r="X463" s="54"/>
      <c r="Y463" s="55"/>
    </row>
    <row r="464" spans="1:25" ht="16.5" hidden="1" thickTop="1" x14ac:dyDescent="0.25">
      <c r="A464" s="39"/>
      <c r="B464" s="39"/>
      <c r="C464" s="56"/>
      <c r="D464" s="27" t="s">
        <v>20</v>
      </c>
      <c r="E464" s="39"/>
      <c r="F464" s="21"/>
      <c r="G464" s="131" t="s">
        <v>20</v>
      </c>
      <c r="H464" s="39"/>
      <c r="I464" s="21" t="s">
        <v>20</v>
      </c>
      <c r="J464" s="22"/>
      <c r="K464" s="131" t="s">
        <v>20</v>
      </c>
      <c r="L464" s="39"/>
      <c r="M464" s="21" t="s">
        <v>20</v>
      </c>
      <c r="N464" s="21"/>
      <c r="O464" s="131" t="s">
        <v>20</v>
      </c>
      <c r="P464" s="39"/>
      <c r="Q464" s="21" t="s">
        <v>20</v>
      </c>
      <c r="R464" s="21"/>
      <c r="S464" s="131" t="s">
        <v>20</v>
      </c>
      <c r="T464" s="39"/>
      <c r="U464" s="21" t="s">
        <v>20</v>
      </c>
      <c r="V464" s="21"/>
    </row>
    <row r="465" spans="1:22" ht="16.5" hidden="1" thickTop="1" x14ac:dyDescent="0.25">
      <c r="A465" s="17" t="s">
        <v>87</v>
      </c>
      <c r="B465" s="39"/>
      <c r="C465" s="39"/>
      <c r="D465" s="21"/>
      <c r="E465" s="39"/>
      <c r="F465" s="39"/>
      <c r="G465" s="21"/>
      <c r="H465" s="39"/>
      <c r="I465" s="39"/>
      <c r="J465" s="22"/>
      <c r="K465" s="21"/>
      <c r="L465" s="39"/>
      <c r="M465" s="39"/>
      <c r="N465" s="39"/>
      <c r="O465" s="21"/>
      <c r="P465" s="39"/>
      <c r="Q465" s="39"/>
      <c r="R465" s="39"/>
      <c r="S465" s="21"/>
      <c r="T465" s="39"/>
      <c r="U465" s="39"/>
      <c r="V465" s="39"/>
    </row>
    <row r="466" spans="1:22" ht="16.5" hidden="1" thickTop="1" x14ac:dyDescent="0.25">
      <c r="A466" s="39" t="s">
        <v>84</v>
      </c>
      <c r="B466" s="39"/>
      <c r="C466" s="39"/>
      <c r="D466" s="21"/>
      <c r="E466" s="39"/>
      <c r="F466" s="39"/>
      <c r="G466" s="21"/>
      <c r="H466" s="39"/>
      <c r="I466" s="39"/>
      <c r="J466" s="22"/>
      <c r="K466" s="21"/>
      <c r="L466" s="39"/>
      <c r="M466" s="39"/>
      <c r="N466" s="39"/>
      <c r="O466" s="21"/>
      <c r="P466" s="39"/>
      <c r="Q466" s="39"/>
      <c r="R466" s="39"/>
      <c r="S466" s="21"/>
      <c r="T466" s="39"/>
      <c r="U466" s="39"/>
      <c r="V466" s="39"/>
    </row>
    <row r="467" spans="1:22" ht="16.5" hidden="1" thickTop="1" x14ac:dyDescent="0.25">
      <c r="A467" s="39" t="s">
        <v>88</v>
      </c>
      <c r="B467" s="39"/>
      <c r="C467" s="39"/>
      <c r="D467" s="21"/>
      <c r="E467" s="39"/>
      <c r="F467" s="39"/>
      <c r="G467" s="21"/>
      <c r="H467" s="39"/>
      <c r="I467" s="39"/>
      <c r="J467" s="22"/>
      <c r="K467" s="21"/>
      <c r="L467" s="39"/>
      <c r="M467" s="39"/>
      <c r="N467" s="39"/>
      <c r="O467" s="21"/>
      <c r="P467" s="39"/>
      <c r="Q467" s="39"/>
      <c r="R467" s="39"/>
      <c r="S467" s="21"/>
      <c r="T467" s="39"/>
      <c r="U467" s="39"/>
      <c r="V467" s="39"/>
    </row>
    <row r="468" spans="1:22" ht="16.5" hidden="1" thickTop="1" x14ac:dyDescent="0.25">
      <c r="A468" s="39" t="s">
        <v>62</v>
      </c>
      <c r="B468" s="39"/>
      <c r="C468" s="19"/>
      <c r="D468" s="21"/>
      <c r="E468" s="39"/>
      <c r="F468" s="39"/>
      <c r="G468" s="21"/>
      <c r="H468" s="39"/>
      <c r="I468" s="39"/>
      <c r="J468" s="22"/>
      <c r="K468" s="21"/>
      <c r="L468" s="39"/>
      <c r="M468" s="39"/>
      <c r="N468" s="39"/>
      <c r="O468" s="21"/>
      <c r="P468" s="39"/>
      <c r="Q468" s="39"/>
      <c r="R468" s="39"/>
      <c r="S468" s="21"/>
      <c r="T468" s="39"/>
      <c r="U468" s="39"/>
      <c r="V468" s="39"/>
    </row>
    <row r="469" spans="1:22" ht="16.5" hidden="1" thickTop="1" x14ac:dyDescent="0.25">
      <c r="A469" s="39" t="s">
        <v>59</v>
      </c>
      <c r="B469" s="39"/>
      <c r="C469" s="19">
        <v>0</v>
      </c>
      <c r="D469" s="69">
        <f>D440</f>
        <v>118.32</v>
      </c>
      <c r="F469" s="21">
        <f>ROUND(D469*$C469,0)</f>
        <v>0</v>
      </c>
      <c r="G469" s="69">
        <f>$G$171</f>
        <v>118.32</v>
      </c>
      <c r="I469" s="21">
        <f>ROUND(G469*$C469,0)</f>
        <v>0</v>
      </c>
      <c r="J469" s="22"/>
      <c r="K469" s="69" t="e">
        <f>$K$171</f>
        <v>#REF!</v>
      </c>
      <c r="M469" s="21" t="e">
        <f>ROUND(K469*$C469,0)</f>
        <v>#REF!</v>
      </c>
      <c r="N469" s="21"/>
      <c r="O469" s="69" t="e">
        <f>$O$171</f>
        <v>#REF!</v>
      </c>
      <c r="Q469" s="21" t="e">
        <f>ROUND(O469*$C469,0)</f>
        <v>#REF!</v>
      </c>
      <c r="R469" s="21"/>
      <c r="S469" s="69" t="e">
        <f>$S$171</f>
        <v>#REF!</v>
      </c>
      <c r="U469" s="21" t="e">
        <f>ROUND(S469*$C469,0)</f>
        <v>#REF!</v>
      </c>
      <c r="V469" s="21"/>
    </row>
    <row r="470" spans="1:22" ht="16.5" hidden="1" thickTop="1" x14ac:dyDescent="0.25">
      <c r="A470" s="39" t="s">
        <v>60</v>
      </c>
      <c r="B470" s="39"/>
      <c r="C470" s="19">
        <v>1</v>
      </c>
      <c r="D470" s="69">
        <f>D441</f>
        <v>176.39999999999998</v>
      </c>
      <c r="E470" s="102"/>
      <c r="F470" s="21">
        <f>ROUND(D470*$C470,0)</f>
        <v>176</v>
      </c>
      <c r="G470" s="69">
        <f>$G$172</f>
        <v>176.39999999999998</v>
      </c>
      <c r="H470" s="102"/>
      <c r="I470" s="21">
        <f>ROUND(G470*$C470,0)</f>
        <v>176</v>
      </c>
      <c r="J470" s="22"/>
      <c r="K470" s="69" t="e">
        <f>$K$172</f>
        <v>#REF!</v>
      </c>
      <c r="L470" s="102"/>
      <c r="M470" s="21" t="e">
        <f>ROUND(K470*$C470,0)</f>
        <v>#REF!</v>
      </c>
      <c r="N470" s="21"/>
      <c r="O470" s="69" t="e">
        <f>$O$172</f>
        <v>#REF!</v>
      </c>
      <c r="P470" s="102"/>
      <c r="Q470" s="21" t="e">
        <f>ROUND(O470*$C470,0)</f>
        <v>#REF!</v>
      </c>
      <c r="R470" s="21"/>
      <c r="S470" s="69" t="e">
        <f>$S$172</f>
        <v>#REF!</v>
      </c>
      <c r="T470" s="102"/>
      <c r="U470" s="21" t="e">
        <f>ROUND(S470*$C470,0)</f>
        <v>#REF!</v>
      </c>
      <c r="V470" s="21"/>
    </row>
    <row r="471" spans="1:22" ht="16.5" hidden="1" thickTop="1" x14ac:dyDescent="0.25">
      <c r="A471" s="39" t="s">
        <v>61</v>
      </c>
      <c r="B471" s="39"/>
      <c r="C471" s="19">
        <v>66</v>
      </c>
      <c r="D471" s="69">
        <f>D442</f>
        <v>12.48</v>
      </c>
      <c r="E471" s="102"/>
      <c r="F471" s="21">
        <f>ROUND(D471*$C471,0)</f>
        <v>824</v>
      </c>
      <c r="G471" s="69">
        <f>$G$173</f>
        <v>12.48</v>
      </c>
      <c r="H471" s="102"/>
      <c r="I471" s="21">
        <f>ROUND(G471*$C471,0)</f>
        <v>824</v>
      </c>
      <c r="J471" s="22"/>
      <c r="K471" s="69" t="e">
        <f>$K$173</f>
        <v>#REF!</v>
      </c>
      <c r="L471" s="102"/>
      <c r="M471" s="21" t="e">
        <f>ROUND(K471*$C471,0)</f>
        <v>#REF!</v>
      </c>
      <c r="N471" s="21"/>
      <c r="O471" s="69" t="e">
        <f>$O$173</f>
        <v>#REF!</v>
      </c>
      <c r="P471" s="102"/>
      <c r="Q471" s="21" t="e">
        <f>ROUND(O471*$C471,0)</f>
        <v>#REF!</v>
      </c>
      <c r="R471" s="21"/>
      <c r="S471" s="69" t="e">
        <f>$S$173</f>
        <v>#REF!</v>
      </c>
      <c r="T471" s="102"/>
      <c r="U471" s="21" t="e">
        <f>ROUND(S471*$C471,0)</f>
        <v>#REF!</v>
      </c>
      <c r="V471" s="21"/>
    </row>
    <row r="472" spans="1:22" ht="16.5" hidden="1" thickTop="1" x14ac:dyDescent="0.25">
      <c r="A472" s="39" t="s">
        <v>63</v>
      </c>
      <c r="B472" s="39"/>
      <c r="C472" s="19">
        <f>SUM(C469:C470)</f>
        <v>1</v>
      </c>
      <c r="D472" s="69"/>
      <c r="F472" s="21"/>
      <c r="G472" s="69"/>
      <c r="I472" s="21"/>
      <c r="J472" s="22"/>
      <c r="K472" s="69"/>
      <c r="M472" s="21"/>
      <c r="N472" s="21"/>
      <c r="O472" s="69"/>
      <c r="Q472" s="21"/>
      <c r="R472" s="21"/>
      <c r="S472" s="69"/>
      <c r="U472" s="21"/>
      <c r="V472" s="21"/>
    </row>
    <row r="473" spans="1:22" ht="16.5" hidden="1" thickTop="1" x14ac:dyDescent="0.25">
      <c r="A473" s="39" t="s">
        <v>89</v>
      </c>
      <c r="B473" s="39"/>
      <c r="C473" s="19">
        <v>11.0833333333333</v>
      </c>
      <c r="D473" s="69"/>
      <c r="F473" s="21"/>
      <c r="G473" s="69"/>
      <c r="I473" s="21"/>
      <c r="J473" s="22"/>
      <c r="K473" s="69"/>
      <c r="M473" s="21"/>
      <c r="N473" s="21"/>
      <c r="O473" s="69"/>
      <c r="Q473" s="21"/>
      <c r="R473" s="21"/>
      <c r="S473" s="69"/>
      <c r="U473" s="21"/>
      <c r="V473" s="21"/>
    </row>
    <row r="474" spans="1:22" ht="16.5" hidden="1" thickTop="1" x14ac:dyDescent="0.25">
      <c r="A474" s="39" t="s">
        <v>64</v>
      </c>
      <c r="B474" s="39"/>
      <c r="C474" s="19">
        <v>0</v>
      </c>
      <c r="D474" s="27">
        <f>D445</f>
        <v>3.81</v>
      </c>
      <c r="F474" s="21">
        <f>ROUND(D474*C474,0)</f>
        <v>0</v>
      </c>
      <c r="G474" s="27">
        <f>$G$180</f>
        <v>3.81</v>
      </c>
      <c r="I474" s="21">
        <f>ROUND(G474*$C474,0)</f>
        <v>0</v>
      </c>
      <c r="J474" s="22"/>
      <c r="K474" s="27" t="e">
        <f>$K$180</f>
        <v>#REF!</v>
      </c>
      <c r="M474" s="21" t="e">
        <f>ROUND(K474*$C474,0)</f>
        <v>#REF!</v>
      </c>
      <c r="N474" s="21"/>
      <c r="O474" s="27" t="e">
        <f>$O$180</f>
        <v>#REF!</v>
      </c>
      <c r="Q474" s="21" t="e">
        <f>ROUND(O474*$C474,0)</f>
        <v>#REF!</v>
      </c>
      <c r="R474" s="21"/>
      <c r="S474" s="27" t="e">
        <f>$S$180</f>
        <v>#REF!</v>
      </c>
      <c r="U474" s="21" t="e">
        <f>ROUND(S474*$C474,0)</f>
        <v>#REF!</v>
      </c>
      <c r="V474" s="21"/>
    </row>
    <row r="475" spans="1:22" ht="16.5" hidden="1" thickTop="1" x14ac:dyDescent="0.25">
      <c r="A475" s="39" t="s">
        <v>65</v>
      </c>
      <c r="B475" s="39"/>
      <c r="C475" s="19">
        <v>4201</v>
      </c>
      <c r="D475" s="62">
        <f>D446</f>
        <v>10.853999999999999</v>
      </c>
      <c r="E475" t="s">
        <v>34</v>
      </c>
      <c r="F475" s="21">
        <f>ROUND(D475*C475/100,0)</f>
        <v>456</v>
      </c>
      <c r="G475" s="62">
        <f>$G$181</f>
        <v>11.906000000000001</v>
      </c>
      <c r="H475" t="s">
        <v>34</v>
      </c>
      <c r="I475" s="21">
        <f t="shared" ref="I475:I478" si="59">ROUND(G475*$C475/100,0)</f>
        <v>500</v>
      </c>
      <c r="J475" s="22"/>
      <c r="K475" s="62" t="e">
        <f>$K$181</f>
        <v>#REF!</v>
      </c>
      <c r="L475" t="s">
        <v>34</v>
      </c>
      <c r="M475" s="21" t="e">
        <f t="shared" ref="M475:M478" si="60">ROUND(K475*$C475/100,0)</f>
        <v>#REF!</v>
      </c>
      <c r="N475" s="21"/>
      <c r="O475" s="62" t="e">
        <f>$O$181</f>
        <v>#REF!</v>
      </c>
      <c r="P475" t="s">
        <v>34</v>
      </c>
      <c r="Q475" s="21" t="e">
        <f t="shared" ref="Q475:Q478" si="61">ROUND(O475*$C475/100,0)</f>
        <v>#REF!</v>
      </c>
      <c r="R475" s="21"/>
      <c r="S475" s="62" t="e">
        <f>$S$181</f>
        <v>#REF!</v>
      </c>
      <c r="T475" t="s">
        <v>34</v>
      </c>
      <c r="U475" s="21" t="e">
        <f t="shared" ref="U475:U478" si="62">ROUND(S475*$C475/100,0)</f>
        <v>#REF!</v>
      </c>
      <c r="V475" s="21"/>
    </row>
    <row r="476" spans="1:22" ht="16.5" hidden="1" thickTop="1" x14ac:dyDescent="0.25">
      <c r="A476" s="39" t="s">
        <v>66</v>
      </c>
      <c r="B476" s="39"/>
      <c r="C476" s="19">
        <v>196</v>
      </c>
      <c r="D476" s="62">
        <f>D447</f>
        <v>7.3289999999999997</v>
      </c>
      <c r="E476" t="s">
        <v>34</v>
      </c>
      <c r="F476" s="21">
        <f>ROUND(D476*C476/100,0)</f>
        <v>14</v>
      </c>
      <c r="G476" s="62">
        <f>$G$182</f>
        <v>8.3810000000000002</v>
      </c>
      <c r="H476" t="s">
        <v>34</v>
      </c>
      <c r="I476" s="21">
        <f t="shared" si="59"/>
        <v>16</v>
      </c>
      <c r="J476" s="22"/>
      <c r="K476" s="62" t="e">
        <f>$K$182</f>
        <v>#REF!</v>
      </c>
      <c r="L476" t="s">
        <v>34</v>
      </c>
      <c r="M476" s="21" t="e">
        <f t="shared" si="60"/>
        <v>#REF!</v>
      </c>
      <c r="N476" s="21"/>
      <c r="O476" s="62" t="e">
        <f>$O$182</f>
        <v>#REF!</v>
      </c>
      <c r="P476" t="s">
        <v>34</v>
      </c>
      <c r="Q476" s="21" t="e">
        <f t="shared" si="61"/>
        <v>#REF!</v>
      </c>
      <c r="R476" s="21"/>
      <c r="S476" s="62" t="e">
        <f>$S$182</f>
        <v>#REF!</v>
      </c>
      <c r="T476" t="s">
        <v>34</v>
      </c>
      <c r="U476" s="21" t="e">
        <f t="shared" si="62"/>
        <v>#REF!</v>
      </c>
      <c r="V476" s="21"/>
    </row>
    <row r="477" spans="1:22" ht="16.5" hidden="1" thickTop="1" x14ac:dyDescent="0.25">
      <c r="A477" s="39" t="s">
        <v>67</v>
      </c>
      <c r="B477" s="39"/>
      <c r="C477" s="19">
        <v>0</v>
      </c>
      <c r="D477" s="62">
        <f>D448</f>
        <v>6.8079999999999998</v>
      </c>
      <c r="E477" t="s">
        <v>34</v>
      </c>
      <c r="F477" s="21">
        <f>ROUND(D477*C477/100,0)</f>
        <v>0</v>
      </c>
      <c r="G477" s="62">
        <f>$G$183</f>
        <v>7.86</v>
      </c>
      <c r="H477" t="s">
        <v>34</v>
      </c>
      <c r="I477" s="21">
        <f t="shared" si="59"/>
        <v>0</v>
      </c>
      <c r="J477" s="22"/>
      <c r="K477" s="62" t="e">
        <f>$K$183</f>
        <v>#REF!</v>
      </c>
      <c r="L477" t="s">
        <v>34</v>
      </c>
      <c r="M477" s="21" t="e">
        <f t="shared" si="60"/>
        <v>#REF!</v>
      </c>
      <c r="N477" s="21"/>
      <c r="O477" s="62" t="e">
        <f>$O$183</f>
        <v>#REF!</v>
      </c>
      <c r="P477" t="s">
        <v>34</v>
      </c>
      <c r="Q477" s="21" t="e">
        <f t="shared" si="61"/>
        <v>#REF!</v>
      </c>
      <c r="R477" s="21"/>
      <c r="S477" s="62" t="e">
        <f>$S$183</f>
        <v>#REF!</v>
      </c>
      <c r="T477" t="s">
        <v>34</v>
      </c>
      <c r="U477" s="21" t="e">
        <f t="shared" si="62"/>
        <v>#REF!</v>
      </c>
      <c r="V477" s="21"/>
    </row>
    <row r="478" spans="1:22" ht="16.5" hidden="1" thickTop="1" x14ac:dyDescent="0.25">
      <c r="A478" s="39" t="s">
        <v>68</v>
      </c>
      <c r="B478" s="39"/>
      <c r="C478" s="19">
        <v>7.6</v>
      </c>
      <c r="D478" s="110">
        <f>D449</f>
        <v>58</v>
      </c>
      <c r="E478" t="s">
        <v>34</v>
      </c>
      <c r="F478" s="21">
        <f>ROUND(D478*C478/100,0)</f>
        <v>4</v>
      </c>
      <c r="G478" s="110">
        <f>$G$184</f>
        <v>58</v>
      </c>
      <c r="H478" t="s">
        <v>34</v>
      </c>
      <c r="I478" s="21">
        <f t="shared" si="59"/>
        <v>4</v>
      </c>
      <c r="J478" s="22"/>
      <c r="K478" s="110" t="e">
        <f>$K$184</f>
        <v>#REF!</v>
      </c>
      <c r="L478" t="s">
        <v>34</v>
      </c>
      <c r="M478" s="21" t="e">
        <f t="shared" si="60"/>
        <v>#REF!</v>
      </c>
      <c r="N478" s="21"/>
      <c r="O478" s="110" t="e">
        <f>$O$184</f>
        <v>#REF!</v>
      </c>
      <c r="P478" t="s">
        <v>34</v>
      </c>
      <c r="Q478" s="21" t="e">
        <f t="shared" si="61"/>
        <v>#REF!</v>
      </c>
      <c r="R478" s="21"/>
      <c r="S478" s="110" t="e">
        <f>$S$184</f>
        <v>#REF!</v>
      </c>
      <c r="T478" t="s">
        <v>34</v>
      </c>
      <c r="U478" s="21" t="e">
        <f t="shared" si="62"/>
        <v>#REF!</v>
      </c>
      <c r="V478" s="21"/>
    </row>
    <row r="479" spans="1:22" ht="16.5" hidden="1" thickTop="1" x14ac:dyDescent="0.25">
      <c r="A479" s="111" t="s">
        <v>69</v>
      </c>
      <c r="B479" s="39"/>
      <c r="C479" s="19"/>
      <c r="D479" s="112">
        <f>$D$185</f>
        <v>-0.01</v>
      </c>
      <c r="F479" s="21"/>
      <c r="G479" s="112">
        <v>-0.01</v>
      </c>
      <c r="I479" s="21"/>
      <c r="J479" s="22"/>
      <c r="K479" s="112">
        <v>-0.01</v>
      </c>
      <c r="M479" s="21"/>
      <c r="N479" s="21"/>
      <c r="O479" s="112">
        <v>-0.01</v>
      </c>
      <c r="Q479" s="21"/>
      <c r="R479" s="21"/>
      <c r="S479" s="112">
        <v>-0.01</v>
      </c>
      <c r="U479" s="21"/>
      <c r="V479" s="21"/>
    </row>
    <row r="480" spans="1:22" ht="16.5" hidden="1" thickTop="1" x14ac:dyDescent="0.25">
      <c r="A480" s="39" t="s">
        <v>59</v>
      </c>
      <c r="B480" s="39"/>
      <c r="C480" s="19">
        <v>0</v>
      </c>
      <c r="D480" s="72">
        <f>D469</f>
        <v>118.32</v>
      </c>
      <c r="E480" s="18"/>
      <c r="F480" s="21">
        <f>-ROUND(D480*$C480/100,0)</f>
        <v>0</v>
      </c>
      <c r="G480" s="72">
        <f>G469</f>
        <v>118.32</v>
      </c>
      <c r="H480" s="18"/>
      <c r="I480" s="21">
        <f>-ROUND(G480*$C480/100,0)</f>
        <v>0</v>
      </c>
      <c r="J480" s="22"/>
      <c r="K480" s="72" t="e">
        <f>K469</f>
        <v>#REF!</v>
      </c>
      <c r="L480" s="18"/>
      <c r="M480" s="21" t="e">
        <f>-ROUND(K480*$C480/100,0)</f>
        <v>#REF!</v>
      </c>
      <c r="N480" s="21"/>
      <c r="O480" s="72" t="e">
        <f>O469</f>
        <v>#REF!</v>
      </c>
      <c r="P480" s="18"/>
      <c r="Q480" s="21" t="e">
        <f>-ROUND(O480*$C480/100,0)</f>
        <v>#REF!</v>
      </c>
      <c r="R480" s="21"/>
      <c r="S480" s="72" t="e">
        <f>S469</f>
        <v>#REF!</v>
      </c>
      <c r="T480" s="18"/>
      <c r="U480" s="21" t="e">
        <f>-ROUND(S480*$C480/100,0)</f>
        <v>#REF!</v>
      </c>
      <c r="V480" s="21"/>
    </row>
    <row r="481" spans="1:25" ht="16.5" hidden="1" thickTop="1" x14ac:dyDescent="0.25">
      <c r="A481" s="39" t="s">
        <v>60</v>
      </c>
      <c r="B481" s="39"/>
      <c r="C481" s="19">
        <v>0</v>
      </c>
      <c r="D481" s="72">
        <f>D470</f>
        <v>176.39999999999998</v>
      </c>
      <c r="E481" s="18"/>
      <c r="F481" s="21">
        <f>-ROUND(D481*$C481/100,0)</f>
        <v>0</v>
      </c>
      <c r="G481" s="72">
        <f>G470</f>
        <v>176.39999999999998</v>
      </c>
      <c r="H481" s="18"/>
      <c r="I481" s="21">
        <f>-ROUND(G481*$C481/100,0)</f>
        <v>0</v>
      </c>
      <c r="J481" s="22"/>
      <c r="K481" s="72" t="e">
        <f>K470</f>
        <v>#REF!</v>
      </c>
      <c r="L481" s="18"/>
      <c r="M481" s="21" t="e">
        <f>-ROUND(K481*$C481/100,0)</f>
        <v>#REF!</v>
      </c>
      <c r="N481" s="21"/>
      <c r="O481" s="72" t="e">
        <f>O470</f>
        <v>#REF!</v>
      </c>
      <c r="P481" s="18"/>
      <c r="Q481" s="21" t="e">
        <f>-ROUND(O481*$C481/100,0)</f>
        <v>#REF!</v>
      </c>
      <c r="R481" s="21"/>
      <c r="S481" s="72" t="e">
        <f>S470</f>
        <v>#REF!</v>
      </c>
      <c r="T481" s="18"/>
      <c r="U481" s="21" t="e">
        <f>-ROUND(S481*$C481/100,0)</f>
        <v>#REF!</v>
      </c>
      <c r="V481" s="21"/>
    </row>
    <row r="482" spans="1:25" ht="16.5" hidden="1" thickTop="1" x14ac:dyDescent="0.25">
      <c r="A482" s="39" t="s">
        <v>70</v>
      </c>
      <c r="B482" s="39"/>
      <c r="C482" s="19">
        <v>0</v>
      </c>
      <c r="D482" s="72">
        <f>D471</f>
        <v>12.48</v>
      </c>
      <c r="E482" s="18"/>
      <c r="F482" s="21">
        <f>-ROUND(D482*$C482/100,0)</f>
        <v>0</v>
      </c>
      <c r="G482" s="72">
        <f>G471</f>
        <v>12.48</v>
      </c>
      <c r="H482" s="18"/>
      <c r="I482" s="21">
        <f>-ROUND(G482*$C482/100,0)</f>
        <v>0</v>
      </c>
      <c r="J482" s="22"/>
      <c r="K482" s="72" t="e">
        <f>K471</f>
        <v>#REF!</v>
      </c>
      <c r="L482" s="18"/>
      <c r="M482" s="21" t="e">
        <f>-ROUND(K482*$C482/100,0)</f>
        <v>#REF!</v>
      </c>
      <c r="N482" s="21"/>
      <c r="O482" s="72" t="e">
        <f>O471</f>
        <v>#REF!</v>
      </c>
      <c r="P482" s="18"/>
      <c r="Q482" s="21" t="e">
        <f>-ROUND(O482*$C482/100,0)</f>
        <v>#REF!</v>
      </c>
      <c r="R482" s="21"/>
      <c r="S482" s="72" t="e">
        <f>S471</f>
        <v>#REF!</v>
      </c>
      <c r="T482" s="18"/>
      <c r="U482" s="21" t="e">
        <f>-ROUND(S482*$C482/100,0)</f>
        <v>#REF!</v>
      </c>
      <c r="V482" s="21"/>
    </row>
    <row r="483" spans="1:25" ht="16.5" hidden="1" thickTop="1" x14ac:dyDescent="0.25">
      <c r="A483" s="39" t="s">
        <v>71</v>
      </c>
      <c r="B483" s="39"/>
      <c r="C483" s="19">
        <v>0</v>
      </c>
      <c r="D483" s="72">
        <f>D474</f>
        <v>3.81</v>
      </c>
      <c r="F483" s="21">
        <f>-ROUND(D483*$C483/100,0)</f>
        <v>0</v>
      </c>
      <c r="G483" s="72">
        <f>G474</f>
        <v>3.81</v>
      </c>
      <c r="I483" s="21">
        <f>-ROUND(G483*$C483/100,0)</f>
        <v>0</v>
      </c>
      <c r="J483" s="22"/>
      <c r="K483" s="72" t="e">
        <f>K474</f>
        <v>#REF!</v>
      </c>
      <c r="M483" s="21" t="e">
        <f>-ROUND(K483*$C483/100,0)</f>
        <v>#REF!</v>
      </c>
      <c r="N483" s="21"/>
      <c r="O483" s="72" t="e">
        <f>O474</f>
        <v>#REF!</v>
      </c>
      <c r="Q483" s="21" t="e">
        <f>-ROUND(O483*$C483/100,0)</f>
        <v>#REF!</v>
      </c>
      <c r="R483" s="21"/>
      <c r="S483" s="72" t="e">
        <f>S474</f>
        <v>#REF!</v>
      </c>
      <c r="U483" s="21" t="e">
        <f>-ROUND(S483*$C483/100,0)</f>
        <v>#REF!</v>
      </c>
      <c r="V483" s="21"/>
    </row>
    <row r="484" spans="1:25" ht="16.5" hidden="1" thickTop="1" x14ac:dyDescent="0.25">
      <c r="A484" s="39" t="s">
        <v>72</v>
      </c>
      <c r="B484" s="39"/>
      <c r="C484" s="19">
        <v>0</v>
      </c>
      <c r="D484" s="113">
        <f>D475</f>
        <v>10.853999999999999</v>
      </c>
      <c r="E484" t="s">
        <v>34</v>
      </c>
      <c r="F484" s="21">
        <f>ROUND(D484*$C484/100*D479,0)</f>
        <v>0</v>
      </c>
      <c r="G484" s="113">
        <f>G475</f>
        <v>11.906000000000001</v>
      </c>
      <c r="H484" t="s">
        <v>34</v>
      </c>
      <c r="I484" s="21">
        <f>ROUND(G484*$C484/100*G479,0)</f>
        <v>0</v>
      </c>
      <c r="J484" s="22"/>
      <c r="K484" s="113" t="e">
        <f>K475</f>
        <v>#REF!</v>
      </c>
      <c r="L484" t="s">
        <v>34</v>
      </c>
      <c r="M484" s="21" t="e">
        <f>ROUND(K484*$C484/100*K479,0)</f>
        <v>#REF!</v>
      </c>
      <c r="N484" s="21"/>
      <c r="O484" s="113" t="e">
        <f>O475</f>
        <v>#REF!</v>
      </c>
      <c r="P484" t="s">
        <v>34</v>
      </c>
      <c r="Q484" s="21" t="e">
        <f>ROUND(O484*$C484/100*O479,0)</f>
        <v>#REF!</v>
      </c>
      <c r="R484" s="21"/>
      <c r="S484" s="113" t="e">
        <f>S475</f>
        <v>#REF!</v>
      </c>
      <c r="T484" t="s">
        <v>34</v>
      </c>
      <c r="U484" s="21" t="e">
        <f>ROUND(S484*$C484/100*S479,0)</f>
        <v>#REF!</v>
      </c>
      <c r="V484" s="21"/>
    </row>
    <row r="485" spans="1:25" ht="16.5" hidden="1" thickTop="1" x14ac:dyDescent="0.25">
      <c r="A485" s="39" t="s">
        <v>66</v>
      </c>
      <c r="B485" s="39"/>
      <c r="C485" s="19">
        <v>0</v>
      </c>
      <c r="D485" s="113">
        <f>D476</f>
        <v>7.3289999999999997</v>
      </c>
      <c r="E485" t="s">
        <v>34</v>
      </c>
      <c r="F485" s="21">
        <f>ROUND(D485*$C485/100*D479,0)</f>
        <v>0</v>
      </c>
      <c r="G485" s="113">
        <f>G476</f>
        <v>8.3810000000000002</v>
      </c>
      <c r="H485" t="s">
        <v>34</v>
      </c>
      <c r="I485" s="21">
        <f>ROUND(G485*$C485/100*G479,0)</f>
        <v>0</v>
      </c>
      <c r="J485" s="22"/>
      <c r="K485" s="113" t="e">
        <f>K476</f>
        <v>#REF!</v>
      </c>
      <c r="L485" t="s">
        <v>34</v>
      </c>
      <c r="M485" s="21" t="e">
        <f>ROUND(K485*$C485/100*K479,0)</f>
        <v>#REF!</v>
      </c>
      <c r="N485" s="21"/>
      <c r="O485" s="113" t="e">
        <f>O476</f>
        <v>#REF!</v>
      </c>
      <c r="P485" t="s">
        <v>34</v>
      </c>
      <c r="Q485" s="21" t="e">
        <f>ROUND(O485*$C485/100*O479,0)</f>
        <v>#REF!</v>
      </c>
      <c r="R485" s="21"/>
      <c r="S485" s="113" t="e">
        <f>S476</f>
        <v>#REF!</v>
      </c>
      <c r="T485" t="s">
        <v>34</v>
      </c>
      <c r="U485" s="21" t="e">
        <f>ROUND(S485*$C485/100*S479,0)</f>
        <v>#REF!</v>
      </c>
      <c r="V485" s="21"/>
    </row>
    <row r="486" spans="1:25" ht="16.5" hidden="1" thickTop="1" x14ac:dyDescent="0.25">
      <c r="A486" s="39" t="s">
        <v>67</v>
      </c>
      <c r="B486" s="39"/>
      <c r="C486" s="19">
        <v>0</v>
      </c>
      <c r="D486" s="113">
        <f>D477</f>
        <v>6.8079999999999998</v>
      </c>
      <c r="E486" t="s">
        <v>34</v>
      </c>
      <c r="F486" s="21">
        <f>ROUND(D486*$C486/100*D479,0)</f>
        <v>0</v>
      </c>
      <c r="G486" s="113">
        <f>G477</f>
        <v>7.86</v>
      </c>
      <c r="H486" t="s">
        <v>34</v>
      </c>
      <c r="I486" s="21">
        <f>ROUND(G486*$C486/100*G479,0)</f>
        <v>0</v>
      </c>
      <c r="J486" s="22"/>
      <c r="K486" s="113" t="e">
        <f>K477</f>
        <v>#REF!</v>
      </c>
      <c r="L486" t="s">
        <v>34</v>
      </c>
      <c r="M486" s="21" t="e">
        <f>ROUND(K486*$C486/100*K479,0)</f>
        <v>#REF!</v>
      </c>
      <c r="N486" s="21"/>
      <c r="O486" s="113" t="e">
        <f>O477</f>
        <v>#REF!</v>
      </c>
      <c r="P486" t="s">
        <v>34</v>
      </c>
      <c r="Q486" s="21" t="e">
        <f>ROUND(O486*$C486/100*O479,0)</f>
        <v>#REF!</v>
      </c>
      <c r="R486" s="21"/>
      <c r="S486" s="113" t="e">
        <f>S477</f>
        <v>#REF!</v>
      </c>
      <c r="T486" t="s">
        <v>34</v>
      </c>
      <c r="U486" s="21" t="e">
        <f>ROUND(S486*$C486/100*S479,0)</f>
        <v>#REF!</v>
      </c>
      <c r="V486" s="21"/>
    </row>
    <row r="487" spans="1:25" ht="16.5" hidden="1" thickTop="1" x14ac:dyDescent="0.25">
      <c r="A487" s="39" t="s">
        <v>68</v>
      </c>
      <c r="B487" s="39"/>
      <c r="C487" s="19">
        <v>0</v>
      </c>
      <c r="D487" s="114">
        <f>D478</f>
        <v>58</v>
      </c>
      <c r="E487" t="s">
        <v>34</v>
      </c>
      <c r="F487" s="21">
        <f>ROUND(D487*$C487/100*D479,0)</f>
        <v>0</v>
      </c>
      <c r="G487" s="114">
        <f>G478</f>
        <v>58</v>
      </c>
      <c r="H487" t="s">
        <v>34</v>
      </c>
      <c r="I487" s="21">
        <f>ROUND(G487*$C487/100*G479,0)</f>
        <v>0</v>
      </c>
      <c r="J487" s="22"/>
      <c r="K487" s="114" t="e">
        <f>K478</f>
        <v>#REF!</v>
      </c>
      <c r="L487" t="s">
        <v>34</v>
      </c>
      <c r="M487" s="21" t="e">
        <f>ROUND(K487*$C487/100*K479,0)</f>
        <v>#REF!</v>
      </c>
      <c r="N487" s="21"/>
      <c r="O487" s="114" t="e">
        <f>O478</f>
        <v>#REF!</v>
      </c>
      <c r="P487" t="s">
        <v>34</v>
      </c>
      <c r="Q487" s="21" t="e">
        <f>ROUND(O487*$C487/100*O479,0)</f>
        <v>#REF!</v>
      </c>
      <c r="R487" s="21"/>
      <c r="S487" s="114" t="e">
        <f>S478</f>
        <v>#REF!</v>
      </c>
      <c r="T487" t="s">
        <v>34</v>
      </c>
      <c r="U487" s="21" t="e">
        <f>ROUND(S487*$C487/100*S479,0)</f>
        <v>#REF!</v>
      </c>
      <c r="V487" s="21"/>
    </row>
    <row r="488" spans="1:25" ht="16.5" hidden="1" thickTop="1" x14ac:dyDescent="0.25">
      <c r="A488" s="39" t="s">
        <v>73</v>
      </c>
      <c r="B488" s="39"/>
      <c r="C488" s="19">
        <v>0</v>
      </c>
      <c r="D488" s="27">
        <v>60</v>
      </c>
      <c r="F488" s="21">
        <f>ROUND(D488*C488,0)</f>
        <v>0</v>
      </c>
      <c r="G488" s="27">
        <f>$G$194</f>
        <v>60</v>
      </c>
      <c r="I488" s="21">
        <f>ROUND(G488*$C488,0)</f>
        <v>0</v>
      </c>
      <c r="J488" s="22"/>
      <c r="K488" s="27" t="str">
        <f>$K$194</f>
        <v xml:space="preserve"> </v>
      </c>
      <c r="M488" s="21">
        <f>ROUND(K488*$C488,0)</f>
        <v>0</v>
      </c>
      <c r="N488" s="21"/>
      <c r="O488" s="27" t="e">
        <f>$O$194</f>
        <v>#REF!</v>
      </c>
      <c r="Q488" s="21" t="e">
        <f>ROUND(O488*$C488,0)</f>
        <v>#REF!</v>
      </c>
      <c r="R488" s="21"/>
      <c r="S488" s="27" t="e">
        <f>$S$194</f>
        <v>#REF!</v>
      </c>
      <c r="U488" s="21" t="e">
        <f>ROUND(S488*$C488,0)</f>
        <v>#REF!</v>
      </c>
      <c r="V488" s="21"/>
    </row>
    <row r="489" spans="1:25" ht="16.5" hidden="1" thickTop="1" x14ac:dyDescent="0.25">
      <c r="A489" s="39" t="s">
        <v>74</v>
      </c>
      <c r="B489" s="39"/>
      <c r="C489" s="19">
        <v>0</v>
      </c>
      <c r="D489" s="115">
        <v>-30</v>
      </c>
      <c r="E489" t="s">
        <v>34</v>
      </c>
      <c r="F489" s="21">
        <f>ROUND(D489*C489/100,0)</f>
        <v>0</v>
      </c>
      <c r="G489" s="115">
        <f>$G$195</f>
        <v>-30</v>
      </c>
      <c r="H489" t="s">
        <v>34</v>
      </c>
      <c r="I489" s="21">
        <f>ROUND(G489*$C489/100,0)</f>
        <v>0</v>
      </c>
      <c r="J489" s="22"/>
      <c r="K489" s="115" t="e">
        <f>$K$195</f>
        <v>#REF!</v>
      </c>
      <c r="L489" t="s">
        <v>34</v>
      </c>
      <c r="M489" s="21" t="e">
        <f>ROUND(K489*$C489/100,0)</f>
        <v>#REF!</v>
      </c>
      <c r="N489" s="21"/>
      <c r="O489" s="115" t="str">
        <f>$O$195</f>
        <v xml:space="preserve"> </v>
      </c>
      <c r="P489" t="s">
        <v>34</v>
      </c>
      <c r="Q489" s="21">
        <f>ROUND(O489*$C489/100,0)</f>
        <v>0</v>
      </c>
      <c r="R489" s="21"/>
      <c r="S489" s="115" t="str">
        <f>$S$195</f>
        <v xml:space="preserve"> </v>
      </c>
      <c r="T489" t="s">
        <v>34</v>
      </c>
      <c r="U489" s="21">
        <f>ROUND(S489*$C489/100,0)</f>
        <v>0</v>
      </c>
      <c r="V489" s="21"/>
    </row>
    <row r="490" spans="1:25" ht="16.5" hidden="1" thickTop="1" x14ac:dyDescent="0.25">
      <c r="A490" s="39" t="s">
        <v>43</v>
      </c>
      <c r="B490" s="39"/>
      <c r="C490" s="19">
        <f>SUM(C475:C477)</f>
        <v>4397</v>
      </c>
      <c r="D490" s="110"/>
      <c r="F490" s="21">
        <f>SUM(F469:F489)</f>
        <v>1474</v>
      </c>
      <c r="G490" s="110"/>
      <c r="I490" s="21">
        <f>SUM(I469:I489)</f>
        <v>1520</v>
      </c>
      <c r="J490" s="22"/>
      <c r="K490" s="110"/>
      <c r="M490" s="21" t="e">
        <f>SUM(M469:M489)</f>
        <v>#REF!</v>
      </c>
      <c r="N490" s="21"/>
      <c r="O490" s="110"/>
      <c r="Q490" s="21" t="e">
        <f>SUM(Q469:Q489)</f>
        <v>#REF!</v>
      </c>
      <c r="R490" s="21"/>
      <c r="S490" s="110"/>
      <c r="U490" s="21" t="e">
        <f>SUM(U469:U489)</f>
        <v>#REF!</v>
      </c>
      <c r="V490" s="21"/>
    </row>
    <row r="491" spans="1:25" ht="16.5" hidden="1" thickTop="1" x14ac:dyDescent="0.25">
      <c r="A491" s="39" t="s">
        <v>25</v>
      </c>
      <c r="B491" s="39"/>
      <c r="C491" s="129">
        <v>82.35314115363434</v>
      </c>
      <c r="F491" s="119">
        <v>8.8155467505343523</v>
      </c>
      <c r="I491" s="119">
        <f>F491</f>
        <v>8.8155467505343523</v>
      </c>
      <c r="J491" s="22"/>
      <c r="M491" s="119" t="e">
        <f>M200/I200*I491</f>
        <v>#REF!</v>
      </c>
      <c r="N491" s="18"/>
      <c r="Q491" s="119" t="e">
        <f>Q200/I200*I491</f>
        <v>#REF!</v>
      </c>
      <c r="R491" s="18"/>
      <c r="U491" s="119" t="e">
        <f>U200/I200*I491</f>
        <v>#REF!</v>
      </c>
      <c r="V491" s="18"/>
      <c r="W491" s="53"/>
      <c r="X491" s="53"/>
      <c r="Y491" s="51"/>
    </row>
    <row r="492" spans="1:25" ht="17.25" hidden="1" thickTop="1" thickBot="1" x14ac:dyDescent="0.3">
      <c r="A492" s="39" t="s">
        <v>44</v>
      </c>
      <c r="B492" s="39"/>
      <c r="C492" s="92">
        <f>SUM(C490:C491)</f>
        <v>4479.3531411536342</v>
      </c>
      <c r="D492" s="128"/>
      <c r="E492" s="121"/>
      <c r="F492" s="122">
        <f>F490+F491</f>
        <v>1482.8155467505344</v>
      </c>
      <c r="G492" s="128"/>
      <c r="H492" s="121"/>
      <c r="I492" s="122">
        <f>I490+I491</f>
        <v>1528.8155467505344</v>
      </c>
      <c r="J492" s="22"/>
      <c r="K492" s="128"/>
      <c r="L492" s="121"/>
      <c r="M492" s="122" t="e">
        <f>M490+M491</f>
        <v>#REF!</v>
      </c>
      <c r="N492" s="122"/>
      <c r="O492" s="128"/>
      <c r="P492" s="121"/>
      <c r="Q492" s="122" t="e">
        <f>Q490+Q491</f>
        <v>#REF!</v>
      </c>
      <c r="R492" s="122"/>
      <c r="S492" s="128"/>
      <c r="T492" s="121"/>
      <c r="U492" s="122" t="e">
        <f>U490+U491</f>
        <v>#REF!</v>
      </c>
      <c r="V492" s="18"/>
      <c r="W492" s="54"/>
      <c r="X492" s="54"/>
      <c r="Y492" s="55"/>
    </row>
    <row r="493" spans="1:25" ht="16.5" thickTop="1" x14ac:dyDescent="0.25">
      <c r="A493" s="39"/>
      <c r="B493" s="39"/>
      <c r="C493" s="19"/>
      <c r="D493" s="130"/>
      <c r="E493" s="39"/>
      <c r="F493" s="18"/>
      <c r="G493" s="130"/>
      <c r="H493" s="39"/>
      <c r="I493" s="18"/>
      <c r="J493" s="22"/>
      <c r="K493" s="130"/>
      <c r="L493" s="39"/>
      <c r="M493" s="18"/>
      <c r="N493" s="18"/>
      <c r="O493" s="130"/>
      <c r="P493" s="39"/>
      <c r="Q493" s="18"/>
      <c r="R493" s="18"/>
      <c r="S493" s="130"/>
      <c r="T493" s="39"/>
      <c r="U493" s="18"/>
      <c r="V493" s="18"/>
      <c r="W493" s="54"/>
      <c r="X493" s="54"/>
      <c r="Y493" s="55"/>
    </row>
    <row r="494" spans="1:25" x14ac:dyDescent="0.25">
      <c r="A494" s="17" t="s">
        <v>90</v>
      </c>
      <c r="B494" s="39"/>
      <c r="C494" s="39"/>
      <c r="D494" s="56"/>
      <c r="E494" s="39"/>
      <c r="F494" s="57"/>
      <c r="G494" s="56"/>
      <c r="H494" s="39"/>
      <c r="I494" s="39"/>
      <c r="J494" s="22"/>
      <c r="K494" s="130"/>
      <c r="L494" s="39"/>
      <c r="M494" s="18"/>
      <c r="N494" s="18"/>
      <c r="O494" s="130"/>
      <c r="P494" s="39"/>
      <c r="Q494" s="18"/>
      <c r="R494" s="18"/>
      <c r="S494" s="130"/>
      <c r="T494" s="39"/>
      <c r="U494" s="18"/>
      <c r="V494" s="18"/>
      <c r="W494" s="54"/>
      <c r="X494" s="54"/>
      <c r="Y494" s="55"/>
    </row>
    <row r="495" spans="1:25" x14ac:dyDescent="0.25">
      <c r="A495" s="39" t="s">
        <v>91</v>
      </c>
      <c r="B495" s="39"/>
      <c r="C495" s="39"/>
      <c r="D495" s="56"/>
      <c r="E495" s="39"/>
      <c r="F495" s="39"/>
      <c r="G495" s="62" t="s">
        <v>20</v>
      </c>
      <c r="H495" s="39"/>
      <c r="I495" s="39"/>
      <c r="J495" s="22"/>
      <c r="K495" s="130"/>
      <c r="L495" s="39"/>
      <c r="M495" s="18"/>
      <c r="N495" s="18"/>
      <c r="O495" s="130"/>
      <c r="P495" s="39"/>
      <c r="Q495" s="18"/>
      <c r="R495" s="18"/>
      <c r="S495" s="130"/>
      <c r="T495" s="39"/>
      <c r="U495" s="18"/>
      <c r="V495" s="18"/>
      <c r="W495" s="54"/>
      <c r="X495" s="54"/>
      <c r="Y495" s="55"/>
    </row>
    <row r="496" spans="1:25" x14ac:dyDescent="0.25">
      <c r="A496" s="65"/>
      <c r="B496" s="39"/>
      <c r="C496" s="39"/>
      <c r="D496" s="56"/>
      <c r="E496" s="39"/>
      <c r="F496" s="39"/>
      <c r="G496" s="56"/>
      <c r="H496" s="39"/>
      <c r="I496" s="39"/>
      <c r="J496" s="22"/>
      <c r="K496" s="130"/>
      <c r="L496" s="39"/>
      <c r="M496" s="18"/>
      <c r="N496" s="18"/>
      <c r="O496" s="130"/>
      <c r="P496" s="39"/>
      <c r="Q496" s="18"/>
      <c r="R496" s="18"/>
      <c r="S496" s="130"/>
      <c r="T496" s="39"/>
      <c r="U496" s="18"/>
      <c r="V496" s="18"/>
      <c r="W496" s="54"/>
      <c r="X496" s="54"/>
      <c r="Y496" s="55"/>
    </row>
    <row r="497" spans="1:25" x14ac:dyDescent="0.25">
      <c r="A497" s="39" t="s">
        <v>32</v>
      </c>
      <c r="B497" s="39"/>
      <c r="C497" s="56">
        <v>0</v>
      </c>
      <c r="D497" s="69">
        <v>17</v>
      </c>
      <c r="E497" s="39"/>
      <c r="F497" s="21">
        <f>C497*D497</f>
        <v>0</v>
      </c>
      <c r="G497" s="69">
        <v>17</v>
      </c>
      <c r="H497" s="39"/>
      <c r="I497" s="21">
        <f>C497*G497</f>
        <v>0</v>
      </c>
      <c r="J497" s="22"/>
      <c r="K497" s="130"/>
      <c r="L497" s="39"/>
      <c r="M497" s="18"/>
      <c r="N497" s="18"/>
      <c r="O497" s="130"/>
      <c r="P497" s="39"/>
      <c r="Q497" s="18"/>
      <c r="R497" s="18"/>
      <c r="S497" s="130"/>
      <c r="T497" s="39"/>
      <c r="U497" s="18"/>
      <c r="V497" s="18"/>
      <c r="W497" s="54"/>
      <c r="X497" s="54"/>
      <c r="Y497" s="55"/>
    </row>
    <row r="498" spans="1:25" x14ac:dyDescent="0.25">
      <c r="A498" s="39" t="s">
        <v>51</v>
      </c>
      <c r="B498" s="39"/>
      <c r="C498" s="56">
        <v>0</v>
      </c>
      <c r="D498" s="69">
        <v>2</v>
      </c>
      <c r="E498" s="39"/>
      <c r="F498" s="21">
        <f>C498*D498</f>
        <v>0</v>
      </c>
      <c r="G498" s="69">
        <v>2</v>
      </c>
      <c r="H498" s="39"/>
      <c r="I498" s="21">
        <f>C498*G498</f>
        <v>0</v>
      </c>
      <c r="J498" s="22"/>
      <c r="K498" s="130"/>
      <c r="L498" s="39"/>
      <c r="M498" s="18"/>
      <c r="N498" s="18"/>
      <c r="O498" s="130"/>
      <c r="P498" s="39"/>
      <c r="Q498" s="18"/>
      <c r="R498" s="18"/>
      <c r="S498" s="130"/>
      <c r="T498" s="39"/>
      <c r="U498" s="18"/>
      <c r="V498" s="18"/>
      <c r="W498" s="54"/>
      <c r="X498" s="54"/>
      <c r="Y498" s="55"/>
    </row>
    <row r="499" spans="1:25" x14ac:dyDescent="0.25">
      <c r="A499" s="39" t="s">
        <v>92</v>
      </c>
      <c r="B499" s="39"/>
      <c r="C499" s="56">
        <v>0</v>
      </c>
      <c r="D499" s="62">
        <v>19.206</v>
      </c>
      <c r="E499" s="39" t="s">
        <v>34</v>
      </c>
      <c r="F499" s="21">
        <f>C499*D499/100</f>
        <v>0</v>
      </c>
      <c r="G499" s="62">
        <f>D499+$I$1134*100</f>
        <v>20.257914270876718</v>
      </c>
      <c r="H499" s="39" t="s">
        <v>34</v>
      </c>
      <c r="I499" s="21">
        <f>C499*G499/100</f>
        <v>0</v>
      </c>
      <c r="J499" s="22"/>
      <c r="K499" s="130"/>
      <c r="L499" s="39"/>
      <c r="M499" s="18"/>
      <c r="N499" s="18"/>
      <c r="O499" s="130"/>
      <c r="P499" s="39"/>
      <c r="Q499" s="18"/>
      <c r="R499" s="18"/>
      <c r="S499" s="130"/>
      <c r="T499" s="39"/>
      <c r="U499" s="18"/>
      <c r="V499" s="18"/>
      <c r="W499" s="54"/>
      <c r="X499" s="54"/>
      <c r="Y499" s="55"/>
    </row>
    <row r="500" spans="1:25" x14ac:dyDescent="0.25">
      <c r="A500" s="39" t="s">
        <v>35</v>
      </c>
      <c r="B500" s="39"/>
      <c r="C500" s="56">
        <v>0</v>
      </c>
      <c r="D500" s="62">
        <v>7.734</v>
      </c>
      <c r="E500" s="39" t="s">
        <v>34</v>
      </c>
      <c r="F500" s="21">
        <f>C500*D500/100</f>
        <v>0</v>
      </c>
      <c r="G500" s="62">
        <f>D500+$I$1134*100</f>
        <v>8.7859142708767166</v>
      </c>
      <c r="H500" s="39" t="s">
        <v>34</v>
      </c>
      <c r="I500" s="21">
        <f>C500*G500/100</f>
        <v>0</v>
      </c>
      <c r="J500" s="22"/>
      <c r="K500" s="130"/>
      <c r="L500" s="39"/>
      <c r="M500" s="18"/>
      <c r="N500" s="18"/>
      <c r="O500" s="130"/>
      <c r="P500" s="39"/>
      <c r="Q500" s="18"/>
      <c r="R500" s="18"/>
      <c r="S500" s="130"/>
      <c r="T500" s="39"/>
      <c r="U500" s="18"/>
      <c r="V500" s="18"/>
      <c r="W500" s="54"/>
      <c r="X500" s="54"/>
      <c r="Y500" s="55"/>
    </row>
    <row r="501" spans="1:25" x14ac:dyDescent="0.25">
      <c r="A501" s="39" t="s">
        <v>53</v>
      </c>
      <c r="B501" s="39"/>
      <c r="C501" s="56">
        <v>0</v>
      </c>
      <c r="D501" s="62">
        <v>-1.8660000000000001</v>
      </c>
      <c r="E501" s="39" t="s">
        <v>34</v>
      </c>
      <c r="F501" s="21">
        <f>C501*D501/100</f>
        <v>0</v>
      </c>
      <c r="G501" s="62">
        <v>-1.8660000000000001</v>
      </c>
      <c r="H501" s="39" t="s">
        <v>34</v>
      </c>
      <c r="I501" s="21">
        <f>C501*G501/100</f>
        <v>0</v>
      </c>
      <c r="J501" s="22"/>
      <c r="K501" s="130"/>
      <c r="L501" s="39"/>
      <c r="M501" s="18"/>
      <c r="N501" s="18"/>
      <c r="O501" s="130"/>
      <c r="P501" s="39"/>
      <c r="Q501" s="18"/>
      <c r="R501" s="18"/>
      <c r="S501" s="130"/>
      <c r="T501" s="39"/>
      <c r="U501" s="18"/>
      <c r="V501" s="18"/>
      <c r="W501" s="54"/>
      <c r="X501" s="54"/>
      <c r="Y501" s="55"/>
    </row>
    <row r="502" spans="1:25" x14ac:dyDescent="0.25">
      <c r="A502" s="39" t="s">
        <v>43</v>
      </c>
      <c r="B502" s="89"/>
      <c r="C502" s="56">
        <v>0</v>
      </c>
      <c r="D502" s="90"/>
      <c r="E502" s="21"/>
      <c r="F502" s="21">
        <f>SUM(F497:F500)</f>
        <v>0</v>
      </c>
      <c r="G502" s="21"/>
      <c r="H502" s="21"/>
      <c r="I502" s="21">
        <f>SUM(I497:I500)</f>
        <v>0</v>
      </c>
      <c r="J502" s="22"/>
      <c r="K502" s="130"/>
      <c r="L502" s="39"/>
      <c r="M502" s="18"/>
      <c r="N502" s="18"/>
      <c r="O502" s="130"/>
      <c r="P502" s="39"/>
      <c r="Q502" s="18"/>
      <c r="R502" s="18"/>
      <c r="S502" s="130"/>
      <c r="T502" s="39"/>
      <c r="U502" s="18"/>
      <c r="V502" s="18"/>
      <c r="W502" s="54"/>
      <c r="X502" s="54"/>
      <c r="Y502" s="55"/>
    </row>
    <row r="503" spans="1:25" x14ac:dyDescent="0.25">
      <c r="A503" s="39" t="s">
        <v>25</v>
      </c>
      <c r="B503" s="57"/>
      <c r="C503" s="91">
        <v>0</v>
      </c>
      <c r="F503" s="30">
        <v>0</v>
      </c>
      <c r="I503" s="30">
        <v>0</v>
      </c>
      <c r="J503" s="22"/>
      <c r="K503" s="130"/>
      <c r="L503" s="39"/>
      <c r="M503" s="18"/>
      <c r="N503" s="18"/>
      <c r="O503" s="130"/>
      <c r="P503" s="39"/>
      <c r="Q503" s="18"/>
      <c r="R503" s="18"/>
      <c r="S503" s="130"/>
      <c r="T503" s="39"/>
      <c r="U503" s="18"/>
      <c r="V503" s="18"/>
      <c r="W503" s="54"/>
      <c r="X503" s="54"/>
      <c r="Y503" s="55"/>
    </row>
    <row r="504" spans="1:25" ht="16.5" thickBot="1" x14ac:dyDescent="0.3">
      <c r="A504" s="39" t="s">
        <v>44</v>
      </c>
      <c r="B504" s="39"/>
      <c r="C504" s="92">
        <v>0</v>
      </c>
      <c r="D504" s="33"/>
      <c r="E504" s="33"/>
      <c r="F504" s="33">
        <f>F502+F503</f>
        <v>0</v>
      </c>
      <c r="G504" s="33"/>
      <c r="H504" s="33"/>
      <c r="I504" s="33">
        <f>I502+I503</f>
        <v>0</v>
      </c>
      <c r="J504" s="22"/>
      <c r="K504" s="130"/>
      <c r="L504" s="39"/>
      <c r="M504" s="18"/>
      <c r="N504" s="18"/>
      <c r="O504" s="130"/>
      <c r="P504" s="39"/>
      <c r="Q504" s="18"/>
      <c r="R504" s="18"/>
      <c r="S504" s="130"/>
      <c r="T504" s="39"/>
      <c r="U504" s="18"/>
      <c r="V504" s="18"/>
      <c r="W504" s="54"/>
      <c r="X504" s="54"/>
      <c r="Y504" s="55"/>
    </row>
    <row r="505" spans="1:25" ht="16.5" thickTop="1" x14ac:dyDescent="0.25">
      <c r="A505" s="39"/>
      <c r="B505" s="39"/>
      <c r="C505" s="56"/>
      <c r="D505" s="27" t="s">
        <v>20</v>
      </c>
      <c r="E505" s="39"/>
      <c r="F505" s="21"/>
      <c r="G505" s="131" t="s">
        <v>20</v>
      </c>
      <c r="H505" s="39"/>
      <c r="I505" s="21" t="s">
        <v>20</v>
      </c>
      <c r="J505" s="22"/>
      <c r="K505" s="131" t="s">
        <v>20</v>
      </c>
      <c r="L505" s="39"/>
      <c r="M505" s="21" t="s">
        <v>20</v>
      </c>
      <c r="N505" s="21"/>
      <c r="O505" s="131" t="s">
        <v>20</v>
      </c>
      <c r="P505" s="39"/>
      <c r="Q505" s="21" t="s">
        <v>20</v>
      </c>
      <c r="R505" s="21"/>
      <c r="S505" s="131" t="s">
        <v>20</v>
      </c>
      <c r="T505" s="39"/>
      <c r="U505" s="21" t="s">
        <v>20</v>
      </c>
      <c r="V505" s="21"/>
    </row>
    <row r="506" spans="1:25" x14ac:dyDescent="0.25">
      <c r="A506" s="17" t="s">
        <v>93</v>
      </c>
      <c r="B506" s="39"/>
      <c r="C506" s="133"/>
      <c r="D506" s="21"/>
      <c r="E506" s="39"/>
      <c r="F506" s="39"/>
      <c r="G506" s="21"/>
      <c r="H506" s="39"/>
      <c r="I506" s="21" t="s">
        <v>20</v>
      </c>
      <c r="J506" s="22"/>
      <c r="K506" s="21"/>
      <c r="L506" s="39"/>
      <c r="M506" s="21" t="s">
        <v>20</v>
      </c>
      <c r="N506" s="21"/>
      <c r="O506" s="21"/>
      <c r="P506" s="39"/>
      <c r="Q506" s="21" t="s">
        <v>20</v>
      </c>
      <c r="R506" s="21"/>
      <c r="S506" s="21"/>
      <c r="T506" s="39"/>
      <c r="U506" s="21" t="s">
        <v>20</v>
      </c>
      <c r="V506" s="21"/>
    </row>
    <row r="507" spans="1:25" x14ac:dyDescent="0.25">
      <c r="A507" t="s">
        <v>94</v>
      </c>
      <c r="B507" s="39"/>
      <c r="C507" s="39" t="s">
        <v>20</v>
      </c>
      <c r="D507" s="21"/>
      <c r="E507" s="39"/>
      <c r="F507" s="39"/>
      <c r="G507" s="21"/>
      <c r="H507" s="39"/>
      <c r="I507" s="39"/>
      <c r="J507" s="22"/>
      <c r="K507" s="21"/>
      <c r="L507" s="39"/>
      <c r="M507" s="39"/>
      <c r="N507" s="39"/>
      <c r="O507" s="21"/>
      <c r="P507" s="39"/>
      <c r="Q507" s="39"/>
      <c r="R507" s="39"/>
      <c r="S507" s="21"/>
      <c r="T507" s="39"/>
      <c r="U507" s="39"/>
      <c r="V507" s="39"/>
    </row>
    <row r="508" spans="1:25" x14ac:dyDescent="0.25">
      <c r="B508" s="39"/>
      <c r="C508" s="39"/>
      <c r="D508" s="21"/>
      <c r="E508" s="39"/>
      <c r="F508" s="39"/>
      <c r="G508" s="21"/>
      <c r="H508" s="39"/>
      <c r="I508" s="39"/>
      <c r="J508" s="22"/>
      <c r="K508" s="21"/>
      <c r="L508" s="39"/>
      <c r="M508" s="39"/>
      <c r="N508" s="39"/>
      <c r="O508" s="21"/>
      <c r="P508" s="39"/>
      <c r="Q508" s="39"/>
      <c r="R508" s="39"/>
      <c r="S508" s="21"/>
      <c r="T508" s="39"/>
      <c r="U508" s="39"/>
      <c r="V508" s="39"/>
    </row>
    <row r="509" spans="1:25" x14ac:dyDescent="0.25">
      <c r="A509" t="s">
        <v>62</v>
      </c>
      <c r="B509" s="39"/>
      <c r="C509" s="19"/>
      <c r="D509" s="21"/>
      <c r="E509" s="39"/>
      <c r="F509" s="39"/>
      <c r="G509" s="21"/>
      <c r="H509" s="39"/>
      <c r="I509" s="39"/>
      <c r="J509" s="22"/>
      <c r="K509" s="21"/>
      <c r="L509" s="39"/>
      <c r="M509" s="39"/>
      <c r="N509" s="39"/>
      <c r="O509" s="21"/>
      <c r="P509" s="39"/>
      <c r="Q509" s="39"/>
      <c r="R509" s="39"/>
      <c r="S509" s="21"/>
      <c r="T509" s="39"/>
      <c r="U509" s="39"/>
      <c r="V509" s="39"/>
    </row>
    <row r="510" spans="1:25" x14ac:dyDescent="0.25">
      <c r="A510" t="s">
        <v>95</v>
      </c>
      <c r="B510" s="39"/>
      <c r="C510" s="19">
        <v>0</v>
      </c>
      <c r="D510" s="75">
        <v>248</v>
      </c>
      <c r="F510" s="18">
        <f>ROUND(D510*$C510,0)</f>
        <v>0</v>
      </c>
      <c r="G510" s="75">
        <f>G547</f>
        <v>248</v>
      </c>
      <c r="I510" s="18">
        <f>ROUND(G510*$C510,0)</f>
        <v>0</v>
      </c>
      <c r="J510" s="22"/>
      <c r="K510" s="75" t="e">
        <f>#REF!</f>
        <v>#REF!</v>
      </c>
      <c r="M510" s="18" t="e">
        <f>#REF!</f>
        <v>#REF!</v>
      </c>
      <c r="N510" s="18"/>
      <c r="O510" s="75" t="e">
        <f>#REF!</f>
        <v>#REF!</v>
      </c>
      <c r="Q510" s="18" t="e">
        <f>#REF!</f>
        <v>#REF!</v>
      </c>
      <c r="R510" s="18"/>
      <c r="S510" s="75" t="e">
        <f>#REF!</f>
        <v>#REF!</v>
      </c>
      <c r="U510" s="18" t="e">
        <f>#REF!</f>
        <v>#REF!</v>
      </c>
      <c r="V510" s="18"/>
    </row>
    <row r="511" spans="1:25" x14ac:dyDescent="0.25">
      <c r="A511" t="s">
        <v>96</v>
      </c>
      <c r="B511" s="39"/>
      <c r="C511" s="19">
        <v>0</v>
      </c>
      <c r="D511" s="75">
        <v>93</v>
      </c>
      <c r="F511" s="18">
        <f>ROUND(D511*$C511,0)</f>
        <v>0</v>
      </c>
      <c r="G511" s="75">
        <f>G548</f>
        <v>93</v>
      </c>
      <c r="I511" s="18">
        <f>ROUND(G511*$C511,0)</f>
        <v>0</v>
      </c>
      <c r="J511" s="22"/>
      <c r="K511" s="75" t="e">
        <f>#REF!</f>
        <v>#REF!</v>
      </c>
      <c r="M511" s="18" t="e">
        <f>#REF!</f>
        <v>#REF!</v>
      </c>
      <c r="N511" s="18"/>
      <c r="O511" s="75" t="e">
        <f>#REF!</f>
        <v>#REF!</v>
      </c>
      <c r="Q511" s="18" t="e">
        <f>#REF!</f>
        <v>#REF!</v>
      </c>
      <c r="R511" s="18"/>
      <c r="S511" s="75" t="e">
        <f>#REF!</f>
        <v>#REF!</v>
      </c>
      <c r="U511" s="18" t="e">
        <f>#REF!</f>
        <v>#REF!</v>
      </c>
      <c r="V511" s="18"/>
    </row>
    <row r="512" spans="1:25" x14ac:dyDescent="0.25">
      <c r="A512" t="s">
        <v>97</v>
      </c>
      <c r="B512" s="39"/>
      <c r="C512" s="19">
        <v>0</v>
      </c>
      <c r="D512" s="75">
        <v>185</v>
      </c>
      <c r="E512" s="102"/>
      <c r="F512" s="18">
        <f>ROUND(D512*$C512,0)</f>
        <v>0</v>
      </c>
      <c r="G512" s="75">
        <f>G549</f>
        <v>185</v>
      </c>
      <c r="H512" s="102"/>
      <c r="I512" s="18">
        <f>ROUND(G512*$C512,0)</f>
        <v>0</v>
      </c>
      <c r="J512" s="22"/>
      <c r="K512" s="75" t="e">
        <f>#REF!</f>
        <v>#REF!</v>
      </c>
      <c r="L512" s="102"/>
      <c r="M512" s="18" t="e">
        <f>#REF!</f>
        <v>#REF!</v>
      </c>
      <c r="N512" s="18"/>
      <c r="O512" s="75" t="e">
        <f>#REF!</f>
        <v>#REF!</v>
      </c>
      <c r="P512" s="102"/>
      <c r="Q512" s="18" t="e">
        <f>#REF!</f>
        <v>#REF!</v>
      </c>
      <c r="R512" s="18"/>
      <c r="S512" s="75" t="e">
        <f>#REF!</f>
        <v>#REF!</v>
      </c>
      <c r="T512" s="102"/>
      <c r="U512" s="18" t="e">
        <f>#REF!</f>
        <v>#REF!</v>
      </c>
      <c r="V512" s="18"/>
    </row>
    <row r="513" spans="1:22" x14ac:dyDescent="0.25">
      <c r="A513" t="s">
        <v>63</v>
      </c>
      <c r="B513" s="39"/>
      <c r="C513" s="19">
        <f>SUM(C510:C512)</f>
        <v>0</v>
      </c>
      <c r="D513" s="75"/>
      <c r="F513" s="18"/>
      <c r="G513" s="75"/>
      <c r="I513" s="18"/>
      <c r="J513" s="22"/>
      <c r="K513" s="75"/>
      <c r="M513" s="18"/>
      <c r="N513" s="18"/>
      <c r="O513" s="75"/>
      <c r="Q513" s="18"/>
      <c r="R513" s="18"/>
      <c r="S513" s="75"/>
      <c r="U513" s="18"/>
      <c r="V513" s="18"/>
    </row>
    <row r="514" spans="1:22" x14ac:dyDescent="0.25">
      <c r="A514" t="s">
        <v>96</v>
      </c>
      <c r="B514" s="39"/>
      <c r="C514" s="19">
        <v>0</v>
      </c>
      <c r="D514" s="75">
        <v>1.8</v>
      </c>
      <c r="E514" t="s">
        <v>20</v>
      </c>
      <c r="F514" s="18">
        <f>ROUND(D514*$C514,0)</f>
        <v>0</v>
      </c>
      <c r="G514" s="75">
        <f>G551</f>
        <v>1.8</v>
      </c>
      <c r="H514" t="s">
        <v>20</v>
      </c>
      <c r="I514" s="18">
        <f>ROUND(G514*$C514,0)</f>
        <v>0</v>
      </c>
      <c r="J514" s="22"/>
      <c r="K514" s="75" t="e">
        <f>#REF!</f>
        <v>#REF!</v>
      </c>
      <c r="L514" t="s">
        <v>20</v>
      </c>
      <c r="M514" s="18" t="e">
        <f>#REF!</f>
        <v>#REF!</v>
      </c>
      <c r="N514" s="18"/>
      <c r="O514" s="75" t="e">
        <f>#REF!</f>
        <v>#REF!</v>
      </c>
      <c r="P514" t="s">
        <v>20</v>
      </c>
      <c r="Q514" s="18" t="e">
        <f>#REF!</f>
        <v>#REF!</v>
      </c>
      <c r="R514" s="18"/>
      <c r="S514" s="75" t="e">
        <f>#REF!</f>
        <v>#REF!</v>
      </c>
      <c r="T514" t="s">
        <v>20</v>
      </c>
      <c r="U514" s="18" t="e">
        <f>#REF!</f>
        <v>#REF!</v>
      </c>
      <c r="V514" s="18"/>
    </row>
    <row r="515" spans="1:22" x14ac:dyDescent="0.25">
      <c r="A515" t="s">
        <v>97</v>
      </c>
      <c r="B515" s="39"/>
      <c r="C515" s="19">
        <v>0</v>
      </c>
      <c r="D515" s="75">
        <v>1.48</v>
      </c>
      <c r="E515" t="s">
        <v>20</v>
      </c>
      <c r="F515" s="18">
        <f>ROUND(D515*$C515,0)</f>
        <v>0</v>
      </c>
      <c r="G515" s="75">
        <f>G552</f>
        <v>1.48</v>
      </c>
      <c r="H515" t="s">
        <v>20</v>
      </c>
      <c r="I515" s="18">
        <f>ROUND(G515*$C515,0)</f>
        <v>0</v>
      </c>
      <c r="J515" s="22"/>
      <c r="K515" s="75" t="e">
        <f>#REF!</f>
        <v>#REF!</v>
      </c>
      <c r="L515" t="s">
        <v>20</v>
      </c>
      <c r="M515" s="18" t="e">
        <f>#REF!</f>
        <v>#REF!</v>
      </c>
      <c r="N515" s="18"/>
      <c r="O515" s="75" t="e">
        <f>#REF!</f>
        <v>#REF!</v>
      </c>
      <c r="P515" t="s">
        <v>20</v>
      </c>
      <c r="Q515" s="18" t="e">
        <f>#REF!</f>
        <v>#REF!</v>
      </c>
      <c r="R515" s="18"/>
      <c r="S515" s="75" t="e">
        <f>#REF!</f>
        <v>#REF!</v>
      </c>
      <c r="T515" t="s">
        <v>20</v>
      </c>
      <c r="U515" s="18" t="e">
        <f>#REF!</f>
        <v>#REF!</v>
      </c>
      <c r="V515" s="18"/>
    </row>
    <row r="516" spans="1:22" x14ac:dyDescent="0.25">
      <c r="A516" t="s">
        <v>98</v>
      </c>
      <c r="B516" s="39"/>
      <c r="C516" s="19"/>
      <c r="D516" s="75"/>
      <c r="F516" s="18"/>
      <c r="G516" s="75"/>
      <c r="I516" s="18"/>
      <c r="J516" s="22"/>
      <c r="K516" s="75"/>
      <c r="M516" s="18"/>
      <c r="N516" s="18"/>
      <c r="O516" s="75"/>
      <c r="Q516" s="18"/>
      <c r="R516" s="18"/>
      <c r="S516" s="75"/>
      <c r="U516" s="18"/>
      <c r="V516" s="18"/>
    </row>
    <row r="517" spans="1:22" x14ac:dyDescent="0.25">
      <c r="A517" t="s">
        <v>99</v>
      </c>
      <c r="B517" s="39"/>
      <c r="C517" s="19">
        <v>0</v>
      </c>
      <c r="D517" s="75">
        <v>6.3</v>
      </c>
      <c r="F517" s="18">
        <f>ROUND(D517*$C517,0)</f>
        <v>0</v>
      </c>
      <c r="G517" s="75">
        <f>G554</f>
        <v>6.3</v>
      </c>
      <c r="I517" s="18">
        <f>ROUND(G517*$C517,0)</f>
        <v>0</v>
      </c>
      <c r="J517" s="22"/>
      <c r="K517" s="75" t="e">
        <f>#REF!</f>
        <v>#REF!</v>
      </c>
      <c r="M517" s="18" t="e">
        <f>#REF!</f>
        <v>#REF!</v>
      </c>
      <c r="N517" s="18"/>
      <c r="O517" s="75" t="e">
        <f>#REF!</f>
        <v>#REF!</v>
      </c>
      <c r="Q517" s="18" t="e">
        <f>#REF!</f>
        <v>#REF!</v>
      </c>
      <c r="R517" s="18"/>
      <c r="S517" s="75" t="e">
        <f>#REF!</f>
        <v>#REF!</v>
      </c>
      <c r="U517" s="18" t="e">
        <f>#REF!</f>
        <v>#REF!</v>
      </c>
      <c r="V517" s="18"/>
    </row>
    <row r="518" spans="1:22" x14ac:dyDescent="0.25">
      <c r="A518" t="s">
        <v>100</v>
      </c>
      <c r="B518" s="39"/>
      <c r="C518" s="19"/>
      <c r="D518" s="134"/>
      <c r="E518" s="18"/>
      <c r="F518" s="18"/>
      <c r="G518" s="134"/>
      <c r="H518" s="18"/>
      <c r="I518" s="18"/>
      <c r="J518" s="22"/>
      <c r="K518" s="134"/>
      <c r="L518" s="18"/>
      <c r="M518" s="18"/>
      <c r="N518" s="18"/>
      <c r="O518" s="134"/>
      <c r="P518" s="18"/>
      <c r="Q518" s="18"/>
      <c r="R518" s="18"/>
      <c r="S518" s="134"/>
      <c r="T518" s="18"/>
      <c r="U518" s="18"/>
      <c r="V518" s="18"/>
    </row>
    <row r="519" spans="1:22" x14ac:dyDescent="0.25">
      <c r="A519" t="s">
        <v>101</v>
      </c>
      <c r="B519" s="39"/>
      <c r="C519" s="19">
        <v>0</v>
      </c>
      <c r="D519" s="113">
        <v>5.7039999999999997</v>
      </c>
      <c r="E519" s="18" t="s">
        <v>34</v>
      </c>
      <c r="F519" s="18">
        <f>ROUND($C519*D519/100,0)</f>
        <v>0</v>
      </c>
      <c r="G519" s="113">
        <f>G557</f>
        <v>6.7560000000000002</v>
      </c>
      <c r="H519" s="18" t="s">
        <v>34</v>
      </c>
      <c r="I519" s="18">
        <f>ROUND($C519*G519/100,0)</f>
        <v>0</v>
      </c>
      <c r="J519" s="22"/>
      <c r="K519" s="113" t="e">
        <f>#REF!</f>
        <v>#REF!</v>
      </c>
      <c r="L519" s="18" t="s">
        <v>34</v>
      </c>
      <c r="M519" s="18" t="e">
        <f>#REF!</f>
        <v>#REF!</v>
      </c>
      <c r="N519" s="18"/>
      <c r="O519" s="113" t="e">
        <f>#REF!</f>
        <v>#REF!</v>
      </c>
      <c r="P519" s="18" t="s">
        <v>34</v>
      </c>
      <c r="Q519" s="18" t="e">
        <f>#REF!</f>
        <v>#REF!</v>
      </c>
      <c r="R519" s="18"/>
      <c r="S519" s="113" t="e">
        <f>#REF!</f>
        <v>#REF!</v>
      </c>
      <c r="T519" s="18" t="s">
        <v>34</v>
      </c>
      <c r="U519" s="18" t="e">
        <f>#REF!</f>
        <v>#REF!</v>
      </c>
      <c r="V519" s="18"/>
    </row>
    <row r="520" spans="1:22" x14ac:dyDescent="0.25">
      <c r="A520" t="s">
        <v>67</v>
      </c>
      <c r="B520" s="39"/>
      <c r="C520" s="19">
        <v>0</v>
      </c>
      <c r="D520" s="113">
        <v>5.202</v>
      </c>
      <c r="E520" s="18" t="s">
        <v>34</v>
      </c>
      <c r="F520" s="18">
        <f>ROUND($C520*D520/100,0)</f>
        <v>0</v>
      </c>
      <c r="G520" s="113">
        <f>G558</f>
        <v>6.2539999999999996</v>
      </c>
      <c r="H520" s="18" t="s">
        <v>34</v>
      </c>
      <c r="I520" s="18">
        <f>ROUND($C520*G520/100,0)</f>
        <v>0</v>
      </c>
      <c r="J520" s="22"/>
      <c r="K520" s="113" t="e">
        <f>#REF!</f>
        <v>#REF!</v>
      </c>
      <c r="L520" s="18" t="s">
        <v>34</v>
      </c>
      <c r="M520" s="18" t="e">
        <f>#REF!</f>
        <v>#REF!</v>
      </c>
      <c r="N520" s="18"/>
      <c r="O520" s="113" t="e">
        <f>#REF!</f>
        <v>#REF!</v>
      </c>
      <c r="P520" s="18" t="s">
        <v>34</v>
      </c>
      <c r="Q520" s="18" t="e">
        <f>#REF!</f>
        <v>#REF!</v>
      </c>
      <c r="R520" s="18"/>
      <c r="S520" s="113" t="e">
        <f>#REF!</f>
        <v>#REF!</v>
      </c>
      <c r="T520" s="18" t="s">
        <v>34</v>
      </c>
      <c r="U520" s="18" t="e">
        <f>#REF!</f>
        <v>#REF!</v>
      </c>
      <c r="V520" s="18"/>
    </row>
    <row r="521" spans="1:22" x14ac:dyDescent="0.25">
      <c r="A521" t="s">
        <v>68</v>
      </c>
      <c r="B521" s="39"/>
      <c r="C521" s="19">
        <v>0</v>
      </c>
      <c r="D521" s="135">
        <v>58</v>
      </c>
      <c r="E521" s="18" t="s">
        <v>34</v>
      </c>
      <c r="F521" s="18">
        <f>ROUND(D521*$C521/100,0)</f>
        <v>0</v>
      </c>
      <c r="G521" s="135">
        <f>G559</f>
        <v>58</v>
      </c>
      <c r="H521" s="18" t="s">
        <v>34</v>
      </c>
      <c r="I521" s="18">
        <f>ROUND(G521*$C521,0)</f>
        <v>0</v>
      </c>
      <c r="J521" s="22"/>
      <c r="K521" s="135" t="e">
        <f>#REF!</f>
        <v>#REF!</v>
      </c>
      <c r="L521" s="18" t="s">
        <v>34</v>
      </c>
      <c r="M521" s="18" t="e">
        <f>#REF!</f>
        <v>#REF!</v>
      </c>
      <c r="N521" s="18"/>
      <c r="O521" s="135" t="e">
        <f>#REF!</f>
        <v>#REF!</v>
      </c>
      <c r="P521" s="18" t="s">
        <v>34</v>
      </c>
      <c r="Q521" s="18" t="e">
        <f>#REF!</f>
        <v>#REF!</v>
      </c>
      <c r="R521" s="18"/>
      <c r="S521" s="135" t="e">
        <f>#REF!</f>
        <v>#REF!</v>
      </c>
      <c r="T521" s="18" t="s">
        <v>34</v>
      </c>
      <c r="U521" s="18" t="e">
        <f>#REF!</f>
        <v>#REF!</v>
      </c>
      <c r="V521" s="18"/>
    </row>
    <row r="522" spans="1:22" x14ac:dyDescent="0.25">
      <c r="A522" t="s">
        <v>102</v>
      </c>
      <c r="B522" s="39"/>
      <c r="C522" s="19">
        <v>0</v>
      </c>
      <c r="D522" s="136">
        <v>0.06</v>
      </c>
      <c r="E522" s="18" t="s">
        <v>34</v>
      </c>
      <c r="F522" s="18">
        <f>ROUND($C522*D522/100,0)</f>
        <v>0</v>
      </c>
      <c r="G522" s="114">
        <v>0.06</v>
      </c>
      <c r="H522" s="18" t="s">
        <v>34</v>
      </c>
      <c r="I522" s="18">
        <f>ROUND($C522*G522/100,0)</f>
        <v>0</v>
      </c>
      <c r="J522" s="22"/>
      <c r="K522" s="114" t="e">
        <f>#REF!</f>
        <v>#REF!</v>
      </c>
      <c r="L522" s="18" t="s">
        <v>34</v>
      </c>
      <c r="M522" s="18" t="e">
        <f>#REF!</f>
        <v>#REF!</v>
      </c>
      <c r="N522" s="18"/>
      <c r="O522" s="114" t="e">
        <f>#REF!</f>
        <v>#REF!</v>
      </c>
      <c r="P522" s="18" t="s">
        <v>34</v>
      </c>
      <c r="Q522" s="18" t="e">
        <f>#REF!</f>
        <v>#REF!</v>
      </c>
      <c r="R522" s="18"/>
      <c r="S522" s="114" t="e">
        <f>#REF!</f>
        <v>#REF!</v>
      </c>
      <c r="T522" s="18" t="s">
        <v>34</v>
      </c>
      <c r="U522" s="18" t="e">
        <f>#REF!</f>
        <v>#REF!</v>
      </c>
      <c r="V522" s="18"/>
    </row>
    <row r="523" spans="1:22" x14ac:dyDescent="0.25">
      <c r="A523" s="137" t="s">
        <v>69</v>
      </c>
      <c r="B523" s="39" t="s">
        <v>20</v>
      </c>
      <c r="C523" s="19"/>
      <c r="D523" s="112">
        <v>-0.01</v>
      </c>
      <c r="E523" s="138"/>
      <c r="F523" s="138"/>
      <c r="G523" s="112">
        <f>D523</f>
        <v>-0.01</v>
      </c>
      <c r="H523" s="138"/>
      <c r="I523" s="21"/>
      <c r="J523" s="22"/>
      <c r="K523" s="112">
        <v>-0.01</v>
      </c>
      <c r="L523" s="138"/>
      <c r="M523" s="21"/>
      <c r="N523" s="21"/>
      <c r="O523" s="112">
        <v>-0.01</v>
      </c>
      <c r="P523" s="138"/>
      <c r="Q523" s="21"/>
      <c r="R523" s="21"/>
      <c r="S523" s="112">
        <v>-0.01</v>
      </c>
      <c r="T523" s="138"/>
      <c r="U523" s="21"/>
      <c r="V523" s="21"/>
    </row>
    <row r="524" spans="1:22" x14ac:dyDescent="0.25">
      <c r="A524" t="s">
        <v>95</v>
      </c>
      <c r="B524" s="39"/>
      <c r="C524" s="19">
        <v>0</v>
      </c>
      <c r="D524" s="75">
        <v>248</v>
      </c>
      <c r="F524" s="18">
        <f t="shared" ref="F524:F529" si="63">ROUND(D524*$C524*$D$523,0)</f>
        <v>0</v>
      </c>
      <c r="G524" s="75">
        <f>G510</f>
        <v>248</v>
      </c>
      <c r="I524" s="18">
        <f t="shared" ref="I524:I529" si="64">ROUND(G524*$C524*$G$523,0)</f>
        <v>0</v>
      </c>
      <c r="J524" s="22"/>
      <c r="K524" s="75" t="e">
        <f>K510</f>
        <v>#REF!</v>
      </c>
      <c r="M524" s="18" t="e">
        <f>#REF!</f>
        <v>#REF!</v>
      </c>
      <c r="N524" s="18"/>
      <c r="O524" s="75" t="e">
        <f>O510</f>
        <v>#REF!</v>
      </c>
      <c r="Q524" s="18" t="e">
        <f>#REF!</f>
        <v>#REF!</v>
      </c>
      <c r="R524" s="18"/>
      <c r="S524" s="75" t="e">
        <f>S510</f>
        <v>#REF!</v>
      </c>
      <c r="U524" s="18" t="e">
        <f>#REF!</f>
        <v>#REF!</v>
      </c>
      <c r="V524" s="18"/>
    </row>
    <row r="525" spans="1:22" x14ac:dyDescent="0.25">
      <c r="A525" t="s">
        <v>96</v>
      </c>
      <c r="B525" s="39"/>
      <c r="C525" s="19">
        <v>0</v>
      </c>
      <c r="D525" s="75">
        <v>93</v>
      </c>
      <c r="F525" s="18">
        <f t="shared" si="63"/>
        <v>0</v>
      </c>
      <c r="G525" s="75">
        <f>G511</f>
        <v>93</v>
      </c>
      <c r="I525" s="18">
        <f t="shared" si="64"/>
        <v>0</v>
      </c>
      <c r="J525" s="22"/>
      <c r="K525" s="75" t="e">
        <f>K511</f>
        <v>#REF!</v>
      </c>
      <c r="M525" s="18" t="e">
        <f>#REF!</f>
        <v>#REF!</v>
      </c>
      <c r="N525" s="18"/>
      <c r="O525" s="75" t="e">
        <f>O511</f>
        <v>#REF!</v>
      </c>
      <c r="Q525" s="18" t="e">
        <f>#REF!</f>
        <v>#REF!</v>
      </c>
      <c r="R525" s="18"/>
      <c r="S525" s="75" t="e">
        <f>S511</f>
        <v>#REF!</v>
      </c>
      <c r="U525" s="18" t="e">
        <f>#REF!</f>
        <v>#REF!</v>
      </c>
      <c r="V525" s="18"/>
    </row>
    <row r="526" spans="1:22" x14ac:dyDescent="0.25">
      <c r="A526" t="s">
        <v>97</v>
      </c>
      <c r="B526" s="39"/>
      <c r="C526" s="19">
        <v>0</v>
      </c>
      <c r="D526" s="75">
        <v>185</v>
      </c>
      <c r="E526" s="102"/>
      <c r="F526" s="18">
        <f t="shared" si="63"/>
        <v>0</v>
      </c>
      <c r="G526" s="75">
        <f>G512</f>
        <v>185</v>
      </c>
      <c r="H526" s="102"/>
      <c r="I526" s="18">
        <f t="shared" si="64"/>
        <v>0</v>
      </c>
      <c r="J526" s="22"/>
      <c r="K526" s="75" t="e">
        <f>K512</f>
        <v>#REF!</v>
      </c>
      <c r="L526" s="102"/>
      <c r="M526" s="18" t="e">
        <f>#REF!</f>
        <v>#REF!</v>
      </c>
      <c r="N526" s="18"/>
      <c r="O526" s="75" t="e">
        <f>O512</f>
        <v>#REF!</v>
      </c>
      <c r="P526" s="102"/>
      <c r="Q526" s="18" t="e">
        <f>#REF!</f>
        <v>#REF!</v>
      </c>
      <c r="R526" s="18"/>
      <c r="S526" s="75" t="e">
        <f>S512</f>
        <v>#REF!</v>
      </c>
      <c r="T526" s="102"/>
      <c r="U526" s="18" t="e">
        <f>#REF!</f>
        <v>#REF!</v>
      </c>
      <c r="V526" s="18"/>
    </row>
    <row r="527" spans="1:22" x14ac:dyDescent="0.25">
      <c r="A527" t="s">
        <v>96</v>
      </c>
      <c r="B527" s="39"/>
      <c r="C527" s="19">
        <v>0</v>
      </c>
      <c r="D527" s="75">
        <v>1.8</v>
      </c>
      <c r="E527" t="s">
        <v>20</v>
      </c>
      <c r="F527" s="18">
        <f t="shared" si="63"/>
        <v>0</v>
      </c>
      <c r="G527" s="75">
        <f>G514</f>
        <v>1.8</v>
      </c>
      <c r="H527" t="s">
        <v>20</v>
      </c>
      <c r="I527" s="18">
        <f t="shared" si="64"/>
        <v>0</v>
      </c>
      <c r="J527" s="22"/>
      <c r="K527" s="75" t="e">
        <f>K514</f>
        <v>#REF!</v>
      </c>
      <c r="L527" t="s">
        <v>20</v>
      </c>
      <c r="M527" s="18" t="e">
        <f>#REF!</f>
        <v>#REF!</v>
      </c>
      <c r="N527" s="18"/>
      <c r="O527" s="75" t="e">
        <f>O514</f>
        <v>#REF!</v>
      </c>
      <c r="P527" t="s">
        <v>20</v>
      </c>
      <c r="Q527" s="18" t="e">
        <f>#REF!</f>
        <v>#REF!</v>
      </c>
      <c r="R527" s="18"/>
      <c r="S527" s="75" t="e">
        <f>S514</f>
        <v>#REF!</v>
      </c>
      <c r="T527" t="s">
        <v>20</v>
      </c>
      <c r="U527" s="18" t="e">
        <f>#REF!</f>
        <v>#REF!</v>
      </c>
      <c r="V527" s="18"/>
    </row>
    <row r="528" spans="1:22" x14ac:dyDescent="0.25">
      <c r="A528" t="s">
        <v>97</v>
      </c>
      <c r="B528" s="39"/>
      <c r="C528" s="19">
        <v>0</v>
      </c>
      <c r="D528" s="75">
        <v>1.48</v>
      </c>
      <c r="E528" t="s">
        <v>20</v>
      </c>
      <c r="F528" s="18">
        <f t="shared" si="63"/>
        <v>0</v>
      </c>
      <c r="G528" s="75">
        <f>G515</f>
        <v>1.48</v>
      </c>
      <c r="H528" t="s">
        <v>20</v>
      </c>
      <c r="I528" s="18">
        <f t="shared" si="64"/>
        <v>0</v>
      </c>
      <c r="J528" s="22"/>
      <c r="K528" s="75" t="e">
        <f>K515</f>
        <v>#REF!</v>
      </c>
      <c r="L528" t="s">
        <v>20</v>
      </c>
      <c r="M528" s="18" t="e">
        <f>#REF!</f>
        <v>#REF!</v>
      </c>
      <c r="N528" s="18"/>
      <c r="O528" s="75" t="e">
        <f>O515</f>
        <v>#REF!</v>
      </c>
      <c r="P528" t="s">
        <v>20</v>
      </c>
      <c r="Q528" s="18" t="e">
        <f>#REF!</f>
        <v>#REF!</v>
      </c>
      <c r="R528" s="18"/>
      <c r="S528" s="75" t="e">
        <f>S515</f>
        <v>#REF!</v>
      </c>
      <c r="T528" t="s">
        <v>20</v>
      </c>
      <c r="U528" s="18" t="e">
        <f>#REF!</f>
        <v>#REF!</v>
      </c>
      <c r="V528" s="18"/>
    </row>
    <row r="529" spans="1:31" x14ac:dyDescent="0.25">
      <c r="A529" t="s">
        <v>99</v>
      </c>
      <c r="B529" s="39"/>
      <c r="C529" s="19">
        <v>0</v>
      </c>
      <c r="D529" s="75">
        <v>6.3</v>
      </c>
      <c r="F529" s="18">
        <f t="shared" si="63"/>
        <v>0</v>
      </c>
      <c r="G529" s="75">
        <f>G517</f>
        <v>6.3</v>
      </c>
      <c r="I529" s="18">
        <f t="shared" si="64"/>
        <v>0</v>
      </c>
      <c r="J529" s="22"/>
      <c r="K529" s="75" t="e">
        <f>K517</f>
        <v>#REF!</v>
      </c>
      <c r="M529" s="18" t="e">
        <f>#REF!</f>
        <v>#REF!</v>
      </c>
      <c r="N529" s="18"/>
      <c r="O529" s="75" t="e">
        <f>O517</f>
        <v>#REF!</v>
      </c>
      <c r="Q529" s="18" t="e">
        <f>#REF!</f>
        <v>#REF!</v>
      </c>
      <c r="R529" s="18"/>
      <c r="S529" s="75" t="e">
        <f>S517</f>
        <v>#REF!</v>
      </c>
      <c r="U529" s="18" t="e">
        <f>#REF!</f>
        <v>#REF!</v>
      </c>
      <c r="V529" s="18"/>
    </row>
    <row r="530" spans="1:31" x14ac:dyDescent="0.25">
      <c r="A530" t="s">
        <v>101</v>
      </c>
      <c r="B530" s="39"/>
      <c r="C530" s="19">
        <v>0</v>
      </c>
      <c r="D530" s="113">
        <v>5.7039999999999997</v>
      </c>
      <c r="E530" s="18" t="s">
        <v>34</v>
      </c>
      <c r="F530" s="18">
        <f>ROUND(D530/100*$C530*D523,0)</f>
        <v>0</v>
      </c>
      <c r="G530" s="113">
        <f>G519</f>
        <v>6.7560000000000002</v>
      </c>
      <c r="H530" s="18" t="s">
        <v>34</v>
      </c>
      <c r="I530" s="18">
        <f>ROUND(G530/100*$C530*G523,0)</f>
        <v>0</v>
      </c>
      <c r="J530" s="22"/>
      <c r="K530" s="75">
        <f>K518</f>
        <v>0</v>
      </c>
      <c r="L530" s="18" t="s">
        <v>34</v>
      </c>
      <c r="M530" s="18" t="e">
        <f>#REF!</f>
        <v>#REF!</v>
      </c>
      <c r="N530" s="18"/>
      <c r="O530" s="75">
        <f>O518</f>
        <v>0</v>
      </c>
      <c r="P530" s="18" t="s">
        <v>34</v>
      </c>
      <c r="Q530" s="18" t="e">
        <f>#REF!</f>
        <v>#REF!</v>
      </c>
      <c r="R530" s="18"/>
      <c r="S530" s="75">
        <f>S518</f>
        <v>0</v>
      </c>
      <c r="T530" s="18" t="s">
        <v>34</v>
      </c>
      <c r="U530" s="18" t="e">
        <f>#REF!</f>
        <v>#REF!</v>
      </c>
      <c r="V530" s="18"/>
    </row>
    <row r="531" spans="1:31" x14ac:dyDescent="0.25">
      <c r="A531" t="s">
        <v>67</v>
      </c>
      <c r="B531" s="39"/>
      <c r="C531" s="19">
        <v>0</v>
      </c>
      <c r="D531" s="113">
        <v>5.202</v>
      </c>
      <c r="E531" s="18" t="s">
        <v>34</v>
      </c>
      <c r="F531" s="18">
        <f>ROUND(D531/100*$C531*D523,0)</f>
        <v>0</v>
      </c>
      <c r="G531" s="113">
        <f>G520</f>
        <v>6.2539999999999996</v>
      </c>
      <c r="H531" s="18" t="s">
        <v>34</v>
      </c>
      <c r="I531" s="18">
        <f>ROUND(G531/100*$C531*G523,0)</f>
        <v>0</v>
      </c>
      <c r="J531" s="22"/>
      <c r="K531" s="139" t="e">
        <f>K520</f>
        <v>#REF!</v>
      </c>
      <c r="L531" s="18" t="s">
        <v>34</v>
      </c>
      <c r="M531" s="18" t="e">
        <f>#REF!</f>
        <v>#REF!</v>
      </c>
      <c r="N531" s="18"/>
      <c r="O531" s="139" t="e">
        <f>O520</f>
        <v>#REF!</v>
      </c>
      <c r="P531" s="18" t="s">
        <v>34</v>
      </c>
      <c r="Q531" s="18" t="e">
        <f>#REF!</f>
        <v>#REF!</v>
      </c>
      <c r="R531" s="18"/>
      <c r="S531" s="139" t="e">
        <f>S520</f>
        <v>#REF!</v>
      </c>
      <c r="T531" s="18" t="s">
        <v>34</v>
      </c>
      <c r="U531" s="18" t="e">
        <f>#REF!</f>
        <v>#REF!</v>
      </c>
      <c r="V531" s="18"/>
    </row>
    <row r="532" spans="1:31" x14ac:dyDescent="0.25">
      <c r="A532" t="s">
        <v>103</v>
      </c>
      <c r="B532" s="39"/>
      <c r="C532" s="19">
        <v>0</v>
      </c>
      <c r="D532" s="140">
        <v>58</v>
      </c>
      <c r="E532" s="18" t="s">
        <v>34</v>
      </c>
      <c r="F532" s="18">
        <f>ROUND(D532*$C532*$D$523,0)</f>
        <v>0</v>
      </c>
      <c r="G532" s="141">
        <f>G521</f>
        <v>58</v>
      </c>
      <c r="H532" s="18" t="s">
        <v>34</v>
      </c>
      <c r="I532" s="18">
        <f>ROUND(G532*$C532*$G$523,0)</f>
        <v>0</v>
      </c>
      <c r="J532" s="22"/>
      <c r="K532" s="141" t="e">
        <f>K521</f>
        <v>#REF!</v>
      </c>
      <c r="L532" s="18" t="s">
        <v>34</v>
      </c>
      <c r="M532" s="18" t="e">
        <f>#REF!</f>
        <v>#REF!</v>
      </c>
      <c r="N532" s="18"/>
      <c r="O532" s="141" t="e">
        <f>O521</f>
        <v>#REF!</v>
      </c>
      <c r="P532" s="18" t="s">
        <v>34</v>
      </c>
      <c r="Q532" s="18" t="e">
        <f>#REF!</f>
        <v>#REF!</v>
      </c>
      <c r="R532" s="18"/>
      <c r="S532" s="141" t="e">
        <f>S521</f>
        <v>#REF!</v>
      </c>
      <c r="T532" s="18" t="s">
        <v>34</v>
      </c>
      <c r="U532" s="18" t="e">
        <f>#REF!</f>
        <v>#REF!</v>
      </c>
      <c r="V532" s="18"/>
    </row>
    <row r="533" spans="1:31" x14ac:dyDescent="0.25">
      <c r="A533" t="s">
        <v>104</v>
      </c>
      <c r="B533" s="39"/>
      <c r="C533" s="19">
        <v>0</v>
      </c>
      <c r="D533" s="142">
        <v>0.06</v>
      </c>
      <c r="E533" s="18" t="s">
        <v>34</v>
      </c>
      <c r="F533" s="18">
        <f>ROUND(D533/100*$C533*D523,0)</f>
        <v>0</v>
      </c>
      <c r="G533" s="136">
        <f>D533</f>
        <v>0.06</v>
      </c>
      <c r="H533" s="18" t="s">
        <v>34</v>
      </c>
      <c r="I533" s="18">
        <f>ROUND(G533/100*$C533*G523,0)</f>
        <v>0</v>
      </c>
      <c r="J533" s="22"/>
      <c r="K533" s="136" t="e">
        <f>K522</f>
        <v>#REF!</v>
      </c>
      <c r="L533" s="18" t="s">
        <v>34</v>
      </c>
      <c r="M533" s="18" t="e">
        <f>#REF!</f>
        <v>#REF!</v>
      </c>
      <c r="N533" s="18"/>
      <c r="O533" s="136" t="e">
        <f>O522</f>
        <v>#REF!</v>
      </c>
      <c r="P533" s="18" t="s">
        <v>34</v>
      </c>
      <c r="Q533" s="18" t="e">
        <f>#REF!</f>
        <v>#REF!</v>
      </c>
      <c r="R533" s="18"/>
      <c r="S533" s="136" t="e">
        <f>S522</f>
        <v>#REF!</v>
      </c>
      <c r="T533" s="18" t="s">
        <v>34</v>
      </c>
      <c r="U533" s="18" t="e">
        <f>#REF!</f>
        <v>#REF!</v>
      </c>
      <c r="V533" s="18"/>
    </row>
    <row r="534" spans="1:31" x14ac:dyDescent="0.25">
      <c r="A534" t="s">
        <v>105</v>
      </c>
      <c r="B534" s="39"/>
      <c r="C534" s="19">
        <v>0</v>
      </c>
      <c r="D534" s="131">
        <v>60</v>
      </c>
      <c r="E534" s="143" t="s">
        <v>20</v>
      </c>
      <c r="F534" s="18">
        <f>ROUND(D534*$C534,0)</f>
        <v>0</v>
      </c>
      <c r="G534" s="131">
        <v>60</v>
      </c>
      <c r="H534" s="143" t="s">
        <v>20</v>
      </c>
      <c r="I534" s="18">
        <f>ROUND(G534*$C534,0)</f>
        <v>0</v>
      </c>
      <c r="J534" s="22"/>
      <c r="K534" s="131">
        <v>60</v>
      </c>
      <c r="L534" s="143" t="s">
        <v>20</v>
      </c>
      <c r="M534" s="18" t="e">
        <f>#REF!</f>
        <v>#REF!</v>
      </c>
      <c r="N534" s="18"/>
      <c r="O534" s="131">
        <v>60</v>
      </c>
      <c r="P534" s="143" t="s">
        <v>20</v>
      </c>
      <c r="Q534" s="18" t="e">
        <f>#REF!</f>
        <v>#REF!</v>
      </c>
      <c r="R534" s="18"/>
      <c r="S534" s="131">
        <v>60</v>
      </c>
      <c r="T534" s="143" t="s">
        <v>20</v>
      </c>
      <c r="U534" s="18" t="e">
        <f>#REF!</f>
        <v>#REF!</v>
      </c>
      <c r="V534" s="18"/>
    </row>
    <row r="535" spans="1:31" x14ac:dyDescent="0.25">
      <c r="A535" t="s">
        <v>106</v>
      </c>
      <c r="B535" s="39"/>
      <c r="C535" s="19">
        <v>0</v>
      </c>
      <c r="D535" s="114">
        <v>-30</v>
      </c>
      <c r="E535" s="18" t="s">
        <v>34</v>
      </c>
      <c r="F535" s="18">
        <f>ROUND(D535*$C535*$D$523,0)</f>
        <v>0</v>
      </c>
      <c r="G535" s="114">
        <v>-30</v>
      </c>
      <c r="H535" s="18" t="s">
        <v>34</v>
      </c>
      <c r="I535" s="18">
        <f>ROUND(G535*$C535*$G$523,0)</f>
        <v>0</v>
      </c>
      <c r="J535" s="22"/>
      <c r="K535" s="114">
        <v>-30</v>
      </c>
      <c r="L535" s="18" t="s">
        <v>34</v>
      </c>
      <c r="M535" s="18" t="e">
        <f>#REF!</f>
        <v>#REF!</v>
      </c>
      <c r="N535" s="18"/>
      <c r="O535" s="114">
        <v>-30</v>
      </c>
      <c r="P535" s="18" t="s">
        <v>34</v>
      </c>
      <c r="Q535" s="18" t="e">
        <f>#REF!</f>
        <v>#REF!</v>
      </c>
      <c r="R535" s="18"/>
      <c r="S535" s="114">
        <v>-30</v>
      </c>
      <c r="T535" s="18" t="s">
        <v>34</v>
      </c>
      <c r="U535" s="18" t="e">
        <f>#REF!</f>
        <v>#REF!</v>
      </c>
      <c r="V535" s="18"/>
      <c r="AA535" s="70" t="s">
        <v>20</v>
      </c>
    </row>
    <row r="536" spans="1:31" x14ac:dyDescent="0.25">
      <c r="A536" t="s">
        <v>107</v>
      </c>
      <c r="B536" s="39"/>
      <c r="C536" s="19">
        <v>0</v>
      </c>
      <c r="D536" s="72">
        <v>3.15</v>
      </c>
      <c r="E536" s="18"/>
      <c r="F536" s="18">
        <f>ROUND(D536*$C536*$D$523,0)</f>
        <v>0</v>
      </c>
      <c r="G536" s="75">
        <f>G529/2</f>
        <v>3.15</v>
      </c>
      <c r="H536" s="18"/>
      <c r="I536" s="18">
        <f>ROUND($C536*G536,0)</f>
        <v>0</v>
      </c>
      <c r="J536" s="22"/>
      <c r="K536" s="75" t="e">
        <f>K529/2</f>
        <v>#REF!</v>
      </c>
      <c r="L536" s="18"/>
      <c r="M536" s="18" t="e">
        <f>#REF!</f>
        <v>#REF!</v>
      </c>
      <c r="N536" s="18"/>
      <c r="O536" s="75" t="e">
        <f>O529/2</f>
        <v>#REF!</v>
      </c>
      <c r="P536" s="18"/>
      <c r="Q536" s="18" t="e">
        <f>#REF!</f>
        <v>#REF!</v>
      </c>
      <c r="R536" s="18"/>
      <c r="S536" s="75" t="e">
        <f>S529/2</f>
        <v>#REF!</v>
      </c>
      <c r="T536" s="18"/>
      <c r="U536" s="18" t="e">
        <f>#REF!</f>
        <v>#REF!</v>
      </c>
      <c r="V536" s="18"/>
    </row>
    <row r="537" spans="1:31" x14ac:dyDescent="0.25">
      <c r="A537" t="s">
        <v>108</v>
      </c>
      <c r="B537" s="39"/>
      <c r="C537" s="19">
        <v>0</v>
      </c>
      <c r="D537" s="72">
        <v>25.2</v>
      </c>
      <c r="E537" s="18"/>
      <c r="F537" s="18">
        <f>ROUND($C537*D537/100,0)</f>
        <v>0</v>
      </c>
      <c r="G537" s="75">
        <f>G529*4</f>
        <v>25.2</v>
      </c>
      <c r="H537" s="18"/>
      <c r="I537" s="18">
        <f>ROUND($C537*G537,0)</f>
        <v>0</v>
      </c>
      <c r="J537" s="22"/>
      <c r="K537" s="75" t="e">
        <f>K529*4</f>
        <v>#REF!</v>
      </c>
      <c r="L537" s="18"/>
      <c r="M537" s="18" t="e">
        <f>#REF!</f>
        <v>#REF!</v>
      </c>
      <c r="N537" s="18"/>
      <c r="O537" s="75" t="e">
        <f>O529*4</f>
        <v>#REF!</v>
      </c>
      <c r="P537" s="18"/>
      <c r="Q537" s="18" t="e">
        <f>#REF!</f>
        <v>#REF!</v>
      </c>
      <c r="R537" s="18"/>
      <c r="S537" s="75" t="e">
        <f>S529*4</f>
        <v>#REF!</v>
      </c>
      <c r="T537" s="18"/>
      <c r="U537" s="18" t="e">
        <f>#REF!</f>
        <v>#REF!</v>
      </c>
      <c r="V537" s="18"/>
    </row>
    <row r="538" spans="1:31" x14ac:dyDescent="0.25">
      <c r="A538" t="s">
        <v>109</v>
      </c>
      <c r="B538" s="39"/>
      <c r="C538" s="19">
        <v>0</v>
      </c>
      <c r="D538" s="113">
        <v>20.808</v>
      </c>
      <c r="E538" s="18" t="s">
        <v>34</v>
      </c>
      <c r="F538" s="18">
        <f>ROUND($C538*D538/100,0)</f>
        <v>0</v>
      </c>
      <c r="G538" s="113">
        <f>(G520)*4</f>
        <v>25.015999999999998</v>
      </c>
      <c r="H538" s="18" t="s">
        <v>34</v>
      </c>
      <c r="I538" s="18">
        <f>ROUND($C538*G538/100,0)</f>
        <v>0</v>
      </c>
      <c r="J538" s="22"/>
      <c r="K538" s="113" t="e">
        <f>(K520)*4</f>
        <v>#REF!</v>
      </c>
      <c r="L538" s="18" t="s">
        <v>34</v>
      </c>
      <c r="M538" s="18" t="e">
        <f>#REF!</f>
        <v>#REF!</v>
      </c>
      <c r="N538" s="18"/>
      <c r="O538" s="113" t="e">
        <f>(O520)*4</f>
        <v>#REF!</v>
      </c>
      <c r="P538" s="18" t="s">
        <v>34</v>
      </c>
      <c r="Q538" s="18" t="e">
        <f>#REF!</f>
        <v>#REF!</v>
      </c>
      <c r="R538" s="18"/>
      <c r="S538" s="113" t="e">
        <f>(S520)*4</f>
        <v>#REF!</v>
      </c>
      <c r="T538" s="18" t="s">
        <v>34</v>
      </c>
      <c r="U538" s="18" t="e">
        <f>#REF!</f>
        <v>#REF!</v>
      </c>
      <c r="V538" s="18"/>
      <c r="W538" s="38" t="s">
        <v>110</v>
      </c>
      <c r="X538" s="38"/>
    </row>
    <row r="539" spans="1:31" x14ac:dyDescent="0.25">
      <c r="A539" s="39" t="s">
        <v>43</v>
      </c>
      <c r="B539" s="39"/>
      <c r="C539" s="19">
        <f>SUM(C519:C520)</f>
        <v>0</v>
      </c>
      <c r="D539" s="110"/>
      <c r="F539" s="21">
        <f>SUM(F510:F538)</f>
        <v>0</v>
      </c>
      <c r="G539" s="110"/>
      <c r="I539" s="21">
        <f>SUM(I510:I538)</f>
        <v>0</v>
      </c>
      <c r="J539" s="22"/>
      <c r="K539" s="110"/>
      <c r="M539" s="21" t="e">
        <f>SUM(M510:M538)</f>
        <v>#REF!</v>
      </c>
      <c r="N539" s="21"/>
      <c r="O539" s="110"/>
      <c r="Q539" s="21" t="e">
        <f>SUM(Q510:Q538)</f>
        <v>#REF!</v>
      </c>
      <c r="R539" s="21"/>
      <c r="S539" s="110"/>
      <c r="U539" s="21" t="e">
        <f>SUM(U510:U538)</f>
        <v>#REF!</v>
      </c>
      <c r="V539" s="21"/>
    </row>
    <row r="540" spans="1:31" x14ac:dyDescent="0.25">
      <c r="A540" s="39" t="s">
        <v>25</v>
      </c>
      <c r="B540" s="39"/>
      <c r="C540" s="129">
        <v>0</v>
      </c>
      <c r="F540" s="30">
        <v>0</v>
      </c>
      <c r="I540" s="30">
        <v>0</v>
      </c>
      <c r="J540" s="22"/>
      <c r="M540" s="30">
        <v>0</v>
      </c>
      <c r="N540" s="21"/>
      <c r="Q540" s="30">
        <v>0</v>
      </c>
      <c r="R540" s="21"/>
      <c r="U540" s="30">
        <v>0</v>
      </c>
      <c r="V540" s="21"/>
      <c r="W540" s="53"/>
      <c r="X540" s="53"/>
      <c r="Y540" s="51"/>
    </row>
    <row r="541" spans="1:31" ht="16.5" thickBot="1" x14ac:dyDescent="0.3">
      <c r="A541" s="39" t="s">
        <v>44</v>
      </c>
      <c r="B541" s="39"/>
      <c r="C541" s="144">
        <f>SUM(C539:C540)</f>
        <v>0</v>
      </c>
      <c r="D541" s="128"/>
      <c r="E541" s="121"/>
      <c r="F541" s="122">
        <f>SUM(F539:F540)</f>
        <v>0</v>
      </c>
      <c r="G541" s="128"/>
      <c r="H541" s="121"/>
      <c r="I541" s="122">
        <f>SUM(I539:I540)</f>
        <v>0</v>
      </c>
      <c r="J541" s="22"/>
      <c r="K541" s="128"/>
      <c r="L541" s="121"/>
      <c r="M541" s="122" t="e">
        <f>SUM(M539:M540)</f>
        <v>#REF!</v>
      </c>
      <c r="N541" s="122"/>
      <c r="O541" s="128"/>
      <c r="P541" s="121"/>
      <c r="Q541" s="122" t="e">
        <f>SUM(Q539:Q540)</f>
        <v>#REF!</v>
      </c>
      <c r="R541" s="122"/>
      <c r="S541" s="128"/>
      <c r="T541" s="121"/>
      <c r="U541" s="122" t="e">
        <f>SUM(U539:U540)</f>
        <v>#REF!</v>
      </c>
      <c r="V541" s="18"/>
      <c r="W541" s="54"/>
      <c r="X541" s="54"/>
      <c r="Y541" s="55"/>
    </row>
    <row r="542" spans="1:31" ht="16.5" thickTop="1" x14ac:dyDescent="0.25">
      <c r="A542" s="39"/>
      <c r="B542" s="145"/>
      <c r="C542" s="56"/>
      <c r="D542" s="27"/>
      <c r="E542" s="39"/>
      <c r="F542" s="21"/>
      <c r="G542" s="27"/>
      <c r="H542" s="39"/>
      <c r="I542" s="21"/>
      <c r="J542" s="22"/>
      <c r="K542" s="27"/>
      <c r="L542" s="39"/>
      <c r="M542" s="21"/>
      <c r="N542" s="21"/>
      <c r="O542" s="27"/>
      <c r="P542" s="39"/>
      <c r="Q542" s="21"/>
      <c r="R542" s="21"/>
      <c r="S542" s="27"/>
      <c r="T542" s="39"/>
      <c r="U542" s="21"/>
      <c r="V542" s="21"/>
    </row>
    <row r="543" spans="1:31" x14ac:dyDescent="0.25">
      <c r="A543" s="17" t="s">
        <v>111</v>
      </c>
      <c r="B543" s="39"/>
      <c r="C543" s="39"/>
      <c r="D543" s="21"/>
      <c r="E543" s="39"/>
      <c r="F543" s="39"/>
      <c r="G543" s="21"/>
      <c r="H543" s="39"/>
      <c r="I543" s="39"/>
      <c r="J543" s="22"/>
      <c r="K543" s="21"/>
      <c r="L543" s="39"/>
      <c r="M543" s="39"/>
      <c r="N543" s="39"/>
      <c r="O543" s="21"/>
      <c r="P543" s="39"/>
      <c r="Q543" s="39"/>
      <c r="R543" s="39"/>
      <c r="S543" s="21"/>
      <c r="T543" s="39"/>
      <c r="U543" s="39"/>
      <c r="V543" s="39"/>
    </row>
    <row r="544" spans="1:31" x14ac:dyDescent="0.25">
      <c r="A544" t="s">
        <v>112</v>
      </c>
      <c r="B544" s="39"/>
      <c r="C544" s="39"/>
      <c r="D544" s="21"/>
      <c r="E544" s="39"/>
      <c r="F544" s="39"/>
      <c r="G544" s="21"/>
      <c r="H544" s="39"/>
      <c r="I544" s="39"/>
      <c r="J544" s="22"/>
      <c r="K544" s="21"/>
      <c r="L544" s="39"/>
      <c r="M544" s="39"/>
      <c r="N544" s="39"/>
      <c r="O544" s="21"/>
      <c r="P544" s="39"/>
      <c r="Q544" s="39"/>
      <c r="R544" s="39"/>
      <c r="S544" s="21"/>
      <c r="T544" s="39"/>
      <c r="U544" s="39"/>
      <c r="V544" s="39"/>
      <c r="AB544" s="58"/>
      <c r="AC544" s="59"/>
      <c r="AD544" s="60"/>
      <c r="AE544" s="61"/>
    </row>
    <row r="545" spans="1:38" x14ac:dyDescent="0.25">
      <c r="B545" s="39"/>
      <c r="C545" s="39"/>
      <c r="D545" s="21"/>
      <c r="E545" s="39"/>
      <c r="F545" s="39"/>
      <c r="G545" s="21"/>
      <c r="H545" s="39"/>
      <c r="I545" s="39"/>
      <c r="J545" s="22"/>
      <c r="K545" s="21"/>
      <c r="L545" s="39"/>
      <c r="M545" s="39"/>
      <c r="N545" s="39"/>
      <c r="O545" s="21"/>
      <c r="P545" s="39"/>
      <c r="Q545" s="39"/>
      <c r="R545" s="39"/>
      <c r="S545" s="21"/>
      <c r="T545" s="39"/>
      <c r="U545" s="39"/>
      <c r="V545" s="39"/>
      <c r="AB545" s="64"/>
      <c r="AC545" s="64"/>
      <c r="AD545" s="64"/>
      <c r="AE545" s="64"/>
    </row>
    <row r="546" spans="1:38" x14ac:dyDescent="0.25">
      <c r="A546" t="s">
        <v>62</v>
      </c>
      <c r="B546" s="39"/>
      <c r="C546" s="19"/>
      <c r="D546" s="21"/>
      <c r="E546" s="39"/>
      <c r="F546" s="39"/>
      <c r="G546" s="21"/>
      <c r="H546" s="39"/>
      <c r="I546" s="39"/>
      <c r="J546" s="22"/>
      <c r="K546" s="21"/>
      <c r="L546" s="39"/>
      <c r="M546" s="39"/>
      <c r="N546" s="39"/>
      <c r="O546" s="21"/>
      <c r="P546" s="39"/>
      <c r="Q546" s="39"/>
      <c r="R546" s="39"/>
      <c r="S546" s="21"/>
      <c r="T546" s="39"/>
      <c r="U546" s="39"/>
      <c r="V546" s="39"/>
      <c r="Z546" s="59"/>
      <c r="AA546" s="59"/>
      <c r="AB546" s="67"/>
      <c r="AC546" s="67"/>
      <c r="AD546" s="146"/>
      <c r="AE546" s="68"/>
    </row>
    <row r="547" spans="1:38" x14ac:dyDescent="0.25">
      <c r="A547" t="s">
        <v>95</v>
      </c>
      <c r="B547" s="39"/>
      <c r="C547" s="19">
        <f>C585+C619</f>
        <v>197.73333333333301</v>
      </c>
      <c r="D547" s="69">
        <v>248</v>
      </c>
      <c r="F547" s="18">
        <f>F585+F619</f>
        <v>49038</v>
      </c>
      <c r="G547" s="69">
        <f t="shared" ref="G547:G549" si="65">D547</f>
        <v>248</v>
      </c>
      <c r="I547" s="18">
        <f>I585+I619</f>
        <v>49038</v>
      </c>
      <c r="J547" s="22"/>
      <c r="K547" s="69" t="e">
        <f>#REF!</f>
        <v>#REF!</v>
      </c>
      <c r="M547" s="18" t="e">
        <f>#REF!</f>
        <v>#REF!</v>
      </c>
      <c r="N547" s="18"/>
      <c r="O547" s="69" t="e">
        <f>#REF!</f>
        <v>#REF!</v>
      </c>
      <c r="Q547" s="18" t="e">
        <f>#REF!</f>
        <v>#REF!</v>
      </c>
      <c r="R547" s="21"/>
      <c r="S547" s="69" t="e">
        <f>#REF!</f>
        <v>#REF!</v>
      </c>
      <c r="T547" s="39"/>
      <c r="U547" s="21" t="e">
        <f>#REF!</f>
        <v>#REF!</v>
      </c>
      <c r="V547" s="21"/>
      <c r="Z547" s="40"/>
      <c r="AA547" s="40"/>
      <c r="AI547" s="63"/>
      <c r="AJ547" s="63"/>
    </row>
    <row r="548" spans="1:38" x14ac:dyDescent="0.25">
      <c r="A548" t="s">
        <v>96</v>
      </c>
      <c r="B548" s="39"/>
      <c r="C548" s="19">
        <f>C586+C620</f>
        <v>8799.3000000000029</v>
      </c>
      <c r="D548" s="69">
        <v>93</v>
      </c>
      <c r="F548" s="18">
        <f>F586+F620</f>
        <v>818335</v>
      </c>
      <c r="G548" s="69">
        <f t="shared" si="65"/>
        <v>93</v>
      </c>
      <c r="I548" s="18">
        <f>I586+I620</f>
        <v>818335</v>
      </c>
      <c r="J548" s="22"/>
      <c r="K548" s="69" t="e">
        <f>#REF!</f>
        <v>#REF!</v>
      </c>
      <c r="M548" s="18" t="e">
        <f>#REF!</f>
        <v>#REF!</v>
      </c>
      <c r="N548" s="18"/>
      <c r="O548" s="69" t="e">
        <f>#REF!</f>
        <v>#REF!</v>
      </c>
      <c r="Q548" s="18" t="e">
        <f>#REF!</f>
        <v>#REF!</v>
      </c>
      <c r="R548" s="21"/>
      <c r="S548" s="69" t="e">
        <f>#REF!</f>
        <v>#REF!</v>
      </c>
      <c r="T548" s="39"/>
      <c r="U548" s="21" t="e">
        <f>#REF!</f>
        <v>#REF!</v>
      </c>
      <c r="V548" s="21"/>
      <c r="W548" s="72"/>
      <c r="X548" s="72"/>
      <c r="Y548" s="72"/>
      <c r="Z548" s="40"/>
      <c r="AA548" s="40"/>
      <c r="AC548" s="18"/>
      <c r="AD548" s="67"/>
      <c r="AE548" s="18"/>
      <c r="AF548" s="67"/>
      <c r="AG548" s="18"/>
      <c r="AH548" s="18"/>
      <c r="AI548" s="147"/>
      <c r="AJ548" s="147"/>
      <c r="AL548" s="74"/>
    </row>
    <row r="549" spans="1:38" x14ac:dyDescent="0.25">
      <c r="A549" t="s">
        <v>97</v>
      </c>
      <c r="B549" s="39"/>
      <c r="C549" s="19">
        <f>C587+C621</f>
        <v>3916.333333333333</v>
      </c>
      <c r="D549" s="69">
        <v>185</v>
      </c>
      <c r="E549" s="102"/>
      <c r="F549" s="18">
        <f>F587+F621</f>
        <v>724522</v>
      </c>
      <c r="G549" s="69">
        <f t="shared" si="65"/>
        <v>185</v>
      </c>
      <c r="H549" s="102"/>
      <c r="I549" s="18">
        <f>I587+I621</f>
        <v>724522</v>
      </c>
      <c r="J549" s="22"/>
      <c r="K549" s="69" t="e">
        <f>#REF!</f>
        <v>#REF!</v>
      </c>
      <c r="L549" s="102"/>
      <c r="M549" s="18" t="e">
        <f>#REF!</f>
        <v>#REF!</v>
      </c>
      <c r="N549" s="18"/>
      <c r="O549" s="69" t="e">
        <f>#REF!</f>
        <v>#REF!</v>
      </c>
      <c r="P549" s="102"/>
      <c r="Q549" s="18" t="e">
        <f>#REF!</f>
        <v>#REF!</v>
      </c>
      <c r="R549" s="21"/>
      <c r="S549" s="69" t="e">
        <f>#REF!</f>
        <v>#REF!</v>
      </c>
      <c r="T549" s="39"/>
      <c r="U549" s="21" t="e">
        <f>#REF!</f>
        <v>#REF!</v>
      </c>
      <c r="V549" s="21"/>
      <c r="W549" s="72"/>
      <c r="X549" s="72"/>
      <c r="Z549" s="40"/>
      <c r="AA549" s="40"/>
      <c r="AC549" s="18"/>
      <c r="AD549" s="67"/>
      <c r="AE549" s="18"/>
      <c r="AF549" s="67"/>
      <c r="AG549" s="18"/>
      <c r="AH549" s="18"/>
      <c r="AI549" s="147"/>
      <c r="AJ549" s="147"/>
      <c r="AL549" s="74"/>
    </row>
    <row r="550" spans="1:38" x14ac:dyDescent="0.25">
      <c r="A550" t="s">
        <v>63</v>
      </c>
      <c r="B550" s="39"/>
      <c r="C550" s="19">
        <f>SUM(C547:C549)</f>
        <v>12913.366666666669</v>
      </c>
      <c r="D550" s="69"/>
      <c r="F550" s="18"/>
      <c r="G550" s="69"/>
      <c r="I550" s="18"/>
      <c r="J550" s="22"/>
      <c r="K550" s="69"/>
      <c r="M550" s="18"/>
      <c r="N550" s="18"/>
      <c r="O550" s="69"/>
      <c r="Q550" s="18"/>
      <c r="R550" s="18"/>
      <c r="S550" s="69"/>
      <c r="U550" s="18"/>
      <c r="V550" s="18"/>
      <c r="W550" s="18"/>
      <c r="X550" s="18"/>
      <c r="Z550" s="40"/>
      <c r="AC550" s="18"/>
      <c r="AD550" s="67"/>
      <c r="AE550" s="18"/>
      <c r="AF550" s="67"/>
      <c r="AG550" s="18"/>
      <c r="AH550" s="18"/>
      <c r="AI550" s="147"/>
      <c r="AJ550" s="147"/>
      <c r="AL550" s="74"/>
    </row>
    <row r="551" spans="1:38" x14ac:dyDescent="0.25">
      <c r="A551" t="s">
        <v>96</v>
      </c>
      <c r="B551" s="39"/>
      <c r="C551" s="19">
        <f>C589+C623</f>
        <v>1525091.6666666705</v>
      </c>
      <c r="D551" s="69">
        <v>1.8</v>
      </c>
      <c r="E551" t="s">
        <v>20</v>
      </c>
      <c r="F551" s="18">
        <f>F589+F623</f>
        <v>2745165</v>
      </c>
      <c r="G551" s="69">
        <f t="shared" ref="G551:G552" si="66">D551</f>
        <v>1.8</v>
      </c>
      <c r="H551" t="s">
        <v>20</v>
      </c>
      <c r="I551" s="18">
        <f>I589+I623</f>
        <v>2745165</v>
      </c>
      <c r="J551" s="22"/>
      <c r="K551" s="69" t="e">
        <f>#REF!</f>
        <v>#REF!</v>
      </c>
      <c r="L551" t="s">
        <v>20</v>
      </c>
      <c r="M551" s="18" t="e">
        <f>#REF!</f>
        <v>#REF!</v>
      </c>
      <c r="N551" s="18"/>
      <c r="O551" s="69" t="e">
        <f>#REF!</f>
        <v>#REF!</v>
      </c>
      <c r="P551" t="s">
        <v>20</v>
      </c>
      <c r="Q551" s="18" t="e">
        <f>#REF!</f>
        <v>#REF!</v>
      </c>
      <c r="R551" s="21"/>
      <c r="S551" s="69" t="e">
        <f>#REF!</f>
        <v>#REF!</v>
      </c>
      <c r="T551" s="39"/>
      <c r="U551" s="21" t="e">
        <f>#REF!</f>
        <v>#REF!</v>
      </c>
      <c r="V551" s="21"/>
      <c r="X551" s="21"/>
      <c r="Y551" s="70"/>
      <c r="Z551" s="40"/>
      <c r="AA551" s="40"/>
      <c r="AC551" s="18"/>
      <c r="AD551" s="100"/>
      <c r="AE551" s="18"/>
      <c r="AF551" s="100"/>
      <c r="AG551" s="18"/>
      <c r="AH551" s="18"/>
      <c r="AI551" s="100"/>
      <c r="AJ551" s="100"/>
    </row>
    <row r="552" spans="1:38" x14ac:dyDescent="0.25">
      <c r="A552" t="s">
        <v>97</v>
      </c>
      <c r="B552" s="39"/>
      <c r="C552" s="19">
        <f>C590+C624</f>
        <v>1976417.4</v>
      </c>
      <c r="D552" s="69">
        <v>1.48</v>
      </c>
      <c r="E552" t="s">
        <v>20</v>
      </c>
      <c r="F552" s="18">
        <f>F590+F624</f>
        <v>2925098</v>
      </c>
      <c r="G552" s="69">
        <f t="shared" si="66"/>
        <v>1.48</v>
      </c>
      <c r="H552" t="s">
        <v>20</v>
      </c>
      <c r="I552" s="18">
        <f>I590+I624</f>
        <v>2925098</v>
      </c>
      <c r="J552" s="22"/>
      <c r="K552" s="69" t="e">
        <f>#REF!</f>
        <v>#REF!</v>
      </c>
      <c r="L552" t="s">
        <v>20</v>
      </c>
      <c r="M552" s="18" t="e">
        <f>#REF!</f>
        <v>#REF!</v>
      </c>
      <c r="N552" s="18"/>
      <c r="O552" s="69" t="e">
        <f>#REF!</f>
        <v>#REF!</v>
      </c>
      <c r="P552" t="s">
        <v>20</v>
      </c>
      <c r="Q552" s="18" t="e">
        <f>#REF!</f>
        <v>#REF!</v>
      </c>
      <c r="R552" s="21"/>
      <c r="S552" s="69" t="e">
        <f>#REF!</f>
        <v>#REF!</v>
      </c>
      <c r="T552" s="39"/>
      <c r="U552" s="21" t="e">
        <f>#REF!</f>
        <v>#REF!</v>
      </c>
      <c r="V552" s="21"/>
      <c r="W552" s="18"/>
      <c r="X552" s="21"/>
      <c r="Z552" s="40"/>
      <c r="AA552" s="40"/>
      <c r="AC552" s="18"/>
      <c r="AD552" s="18"/>
    </row>
    <row r="553" spans="1:38" x14ac:dyDescent="0.25">
      <c r="A553" t="s">
        <v>98</v>
      </c>
      <c r="B553" s="39"/>
      <c r="C553" s="19"/>
      <c r="D553" s="75"/>
      <c r="F553" s="18"/>
      <c r="G553" s="75"/>
      <c r="I553" s="18"/>
      <c r="J553" s="22"/>
      <c r="K553" s="75"/>
      <c r="M553" s="18"/>
      <c r="N553" s="18"/>
      <c r="O553" s="75"/>
      <c r="Q553" s="18"/>
      <c r="R553" s="18"/>
      <c r="S553" s="75"/>
      <c r="U553" s="18"/>
      <c r="V553" s="18"/>
      <c r="X553" s="18"/>
      <c r="AB553" s="3"/>
    </row>
    <row r="554" spans="1:38" x14ac:dyDescent="0.25">
      <c r="A554" t="s">
        <v>99</v>
      </c>
      <c r="B554" s="39"/>
      <c r="C554" s="19">
        <f>C592+C626</f>
        <v>2609943.7999999998</v>
      </c>
      <c r="D554" s="69">
        <v>6.3</v>
      </c>
      <c r="F554" s="18">
        <f>F592+F626</f>
        <v>16442646</v>
      </c>
      <c r="G554" s="69">
        <f>D554</f>
        <v>6.3</v>
      </c>
      <c r="I554" s="18">
        <f>I592+I626</f>
        <v>16442646</v>
      </c>
      <c r="J554" s="22"/>
      <c r="K554" s="69" t="e">
        <f>#REF!</f>
        <v>#REF!</v>
      </c>
      <c r="M554" s="18" t="e">
        <f>#REF!</f>
        <v>#REF!</v>
      </c>
      <c r="N554" s="18"/>
      <c r="O554" s="69" t="e">
        <f>#REF!</f>
        <v>#REF!</v>
      </c>
      <c r="Q554" s="18" t="e">
        <f>#REF!</f>
        <v>#REF!</v>
      </c>
      <c r="R554" s="18"/>
      <c r="S554" s="69" t="e">
        <f>#REF!</f>
        <v>#REF!</v>
      </c>
      <c r="U554" s="21" t="e">
        <f>#REF!</f>
        <v>#REF!</v>
      </c>
      <c r="V554" s="21"/>
      <c r="W554" s="18"/>
      <c r="X554" s="21"/>
      <c r="Z554" s="40"/>
      <c r="AA554" s="40"/>
      <c r="AB554" s="3"/>
    </row>
    <row r="555" spans="1:38" x14ac:dyDescent="0.25">
      <c r="A555" t="s">
        <v>113</v>
      </c>
      <c r="B555" s="39"/>
      <c r="C555" s="19">
        <f>C593+C627</f>
        <v>4788.8500000000004</v>
      </c>
      <c r="D555" s="148">
        <v>6.3</v>
      </c>
      <c r="F555" s="18">
        <f>F593+F627</f>
        <v>30170</v>
      </c>
      <c r="G555" s="148">
        <f>G554</f>
        <v>6.3</v>
      </c>
      <c r="I555" s="18">
        <f>I593+I627</f>
        <v>30170</v>
      </c>
      <c r="J555" s="22"/>
      <c r="K555" s="148" t="e">
        <f>K554</f>
        <v>#REF!</v>
      </c>
      <c r="M555" s="18" t="e">
        <f>#REF!</f>
        <v>#REF!</v>
      </c>
      <c r="N555" s="18"/>
      <c r="O555" s="148" t="e">
        <f>O554</f>
        <v>#REF!</v>
      </c>
      <c r="Q555" s="18" t="e">
        <f>#REF!</f>
        <v>#REF!</v>
      </c>
      <c r="R555" s="18"/>
      <c r="S555" s="148" t="e">
        <f>S554</f>
        <v>#REF!</v>
      </c>
      <c r="U555" s="21" t="e">
        <f>#REF!</f>
        <v>#REF!</v>
      </c>
      <c r="V555" s="21"/>
      <c r="W555" s="149"/>
      <c r="X555" s="21"/>
      <c r="Y555" s="70"/>
      <c r="Z555" s="40"/>
      <c r="AA555" s="40"/>
      <c r="AB555" s="3"/>
    </row>
    <row r="556" spans="1:38" x14ac:dyDescent="0.25">
      <c r="A556" t="s">
        <v>100</v>
      </c>
      <c r="B556" s="39"/>
      <c r="C556" s="19"/>
      <c r="D556" s="69"/>
      <c r="F556" s="18"/>
      <c r="G556" s="69"/>
      <c r="I556" s="18"/>
      <c r="J556" s="22"/>
      <c r="K556" s="69"/>
      <c r="M556" s="18"/>
      <c r="N556" s="18"/>
      <c r="O556" s="69"/>
      <c r="Q556" s="18"/>
      <c r="R556" s="18"/>
      <c r="S556" s="69"/>
      <c r="U556" s="18"/>
      <c r="V556" s="18"/>
      <c r="X556" s="18"/>
      <c r="AB556" s="70"/>
      <c r="AC556" s="150"/>
    </row>
    <row r="557" spans="1:38" x14ac:dyDescent="0.25">
      <c r="A557" t="s">
        <v>101</v>
      </c>
      <c r="B557" s="19"/>
      <c r="C557" s="19">
        <f>C595+C629</f>
        <v>409227417.07850456</v>
      </c>
      <c r="D557" s="151">
        <v>5.7039999999999997</v>
      </c>
      <c r="E557" t="s">
        <v>34</v>
      </c>
      <c r="F557" s="18">
        <f>F595+F629</f>
        <v>23342332</v>
      </c>
      <c r="G557" s="62">
        <f>ROUND(D557+$I$1134*100,3)</f>
        <v>6.7560000000000002</v>
      </c>
      <c r="H557" t="s">
        <v>34</v>
      </c>
      <c r="I557" s="18">
        <f>I595+I629</f>
        <v>27647404</v>
      </c>
      <c r="J557" s="22"/>
      <c r="K557" s="151" t="e">
        <f>#REF!</f>
        <v>#REF!</v>
      </c>
      <c r="L557" t="s">
        <v>20</v>
      </c>
      <c r="M557" s="18" t="e">
        <f>#REF!</f>
        <v>#REF!</v>
      </c>
      <c r="N557" s="18"/>
      <c r="O557" s="151" t="e">
        <f>#REF!</f>
        <v>#REF!</v>
      </c>
      <c r="P557" t="s">
        <v>34</v>
      </c>
      <c r="Q557" s="18" t="e">
        <f>#REF!</f>
        <v>#REF!</v>
      </c>
      <c r="R557" s="18"/>
      <c r="S557" s="151" t="e">
        <f>#REF!</f>
        <v>#REF!</v>
      </c>
      <c r="T557" t="s">
        <v>34</v>
      </c>
      <c r="U557" s="21" t="e">
        <f>#REF!</f>
        <v>#REF!</v>
      </c>
      <c r="V557" s="21"/>
      <c r="X557" s="21"/>
      <c r="Z557" s="40"/>
      <c r="AA557" s="40"/>
      <c r="AB557" s="3"/>
    </row>
    <row r="558" spans="1:38" x14ac:dyDescent="0.25">
      <c r="A558" t="s">
        <v>67</v>
      </c>
      <c r="B558" s="19"/>
      <c r="C558" s="19">
        <f>C596+C630</f>
        <v>531898152.96856904</v>
      </c>
      <c r="D558" s="151">
        <v>5.202</v>
      </c>
      <c r="E558" t="s">
        <v>34</v>
      </c>
      <c r="F558" s="18">
        <f>F596+F630</f>
        <v>27669342</v>
      </c>
      <c r="G558" s="62">
        <f>ROUND(D558+$I$1134*100,3)</f>
        <v>6.2539999999999996</v>
      </c>
      <c r="H558" t="s">
        <v>34</v>
      </c>
      <c r="I558" s="18">
        <f>I596+I630</f>
        <v>33264910</v>
      </c>
      <c r="J558" s="22"/>
      <c r="K558" s="151" t="e">
        <f>#REF!</f>
        <v>#REF!</v>
      </c>
      <c r="L558" t="s">
        <v>20</v>
      </c>
      <c r="M558" s="18" t="e">
        <f>#REF!</f>
        <v>#REF!</v>
      </c>
      <c r="N558" s="18"/>
      <c r="O558" s="151" t="e">
        <f>#REF!</f>
        <v>#REF!</v>
      </c>
      <c r="P558" t="s">
        <v>34</v>
      </c>
      <c r="Q558" s="18" t="e">
        <f>#REF!</f>
        <v>#REF!</v>
      </c>
      <c r="R558" s="18"/>
      <c r="S558" s="151" t="e">
        <f>#REF!</f>
        <v>#REF!</v>
      </c>
      <c r="T558" t="s">
        <v>34</v>
      </c>
      <c r="U558" s="21" t="e">
        <f>#REF!</f>
        <v>#REF!</v>
      </c>
      <c r="V558" s="21"/>
      <c r="W558" s="18"/>
      <c r="X558" s="21"/>
      <c r="Z558" s="40"/>
      <c r="AA558" s="40"/>
      <c r="AB558" s="70"/>
    </row>
    <row r="559" spans="1:38" x14ac:dyDescent="0.25">
      <c r="A559" t="s">
        <v>68</v>
      </c>
      <c r="B559" s="39"/>
      <c r="C559" s="19">
        <f>C597+C631</f>
        <v>440923.56666666706</v>
      </c>
      <c r="D559" s="136">
        <v>58</v>
      </c>
      <c r="E559" t="s">
        <v>34</v>
      </c>
      <c r="F559" s="18">
        <f>F597+F631</f>
        <v>255735</v>
      </c>
      <c r="G559" s="136">
        <f t="shared" ref="G559:G560" si="67">D559</f>
        <v>58</v>
      </c>
      <c r="H559" t="s">
        <v>34</v>
      </c>
      <c r="I559" s="18">
        <f>I597+I631</f>
        <v>255735</v>
      </c>
      <c r="J559" s="22"/>
      <c r="K559" s="136" t="e">
        <f>#REF!</f>
        <v>#REF!</v>
      </c>
      <c r="L559" t="s">
        <v>20</v>
      </c>
      <c r="M559" s="18" t="e">
        <f>#REF!</f>
        <v>#REF!</v>
      </c>
      <c r="N559" s="18"/>
      <c r="O559" s="136" t="e">
        <f>#REF!</f>
        <v>#REF!</v>
      </c>
      <c r="P559" t="s">
        <v>34</v>
      </c>
      <c r="Q559" s="18" t="e">
        <f>#REF!</f>
        <v>#REF!</v>
      </c>
      <c r="R559" s="18"/>
      <c r="S559" s="136" t="e">
        <f>#REF!</f>
        <v>#REF!</v>
      </c>
      <c r="T559" t="s">
        <v>34</v>
      </c>
      <c r="U559" s="21" t="e">
        <f>#REF!</f>
        <v>#REF!</v>
      </c>
      <c r="V559" s="21"/>
      <c r="W559" s="18"/>
      <c r="X559" s="21"/>
      <c r="Z559" s="40"/>
      <c r="AA559" s="40"/>
      <c r="AB559" s="3"/>
    </row>
    <row r="560" spans="1:38" x14ac:dyDescent="0.25">
      <c r="A560" s="137" t="s">
        <v>69</v>
      </c>
      <c r="B560" s="39"/>
      <c r="C560" s="19"/>
      <c r="D560" s="112">
        <v>-0.01</v>
      </c>
      <c r="E560" s="39"/>
      <c r="F560" s="18"/>
      <c r="G560" s="112">
        <f t="shared" si="67"/>
        <v>-0.01</v>
      </c>
      <c r="H560" s="39"/>
      <c r="I560" s="18"/>
      <c r="J560" s="22"/>
      <c r="K560" s="112">
        <v>-0.01</v>
      </c>
      <c r="L560" s="39"/>
      <c r="M560" s="18"/>
      <c r="N560" s="18"/>
      <c r="O560" s="112">
        <v>-0.01</v>
      </c>
      <c r="P560" s="39"/>
      <c r="Q560" s="18"/>
      <c r="R560" s="18"/>
      <c r="S560" s="112">
        <v>-0.01</v>
      </c>
      <c r="T560" s="39"/>
      <c r="U560" s="18"/>
      <c r="V560" s="18"/>
      <c r="X560" s="18"/>
    </row>
    <row r="561" spans="1:46" x14ac:dyDescent="0.25">
      <c r="A561" t="s">
        <v>95</v>
      </c>
      <c r="B561" s="39"/>
      <c r="C561" s="19">
        <f t="shared" ref="C561:C570" si="68">C601+C635</f>
        <v>60</v>
      </c>
      <c r="D561" s="75">
        <v>248</v>
      </c>
      <c r="E561" s="17"/>
      <c r="F561" s="18">
        <f t="shared" ref="F561:F572" si="69">F599+F633</f>
        <v>0</v>
      </c>
      <c r="G561" s="75">
        <f>G547</f>
        <v>248</v>
      </c>
      <c r="H561" s="17"/>
      <c r="I561" s="18">
        <f t="shared" ref="I561:I572" si="70">I599+I633</f>
        <v>0</v>
      </c>
      <c r="J561" s="22"/>
      <c r="K561" s="75" t="e">
        <f>K547</f>
        <v>#REF!</v>
      </c>
      <c r="L561" s="17"/>
      <c r="M561" s="18" t="e">
        <f>#REF!</f>
        <v>#REF!</v>
      </c>
      <c r="N561" s="18"/>
      <c r="O561" s="75" t="e">
        <f>O547</f>
        <v>#REF!</v>
      </c>
      <c r="P561" s="17"/>
      <c r="Q561" s="18" t="e">
        <f>#REF!</f>
        <v>#REF!</v>
      </c>
      <c r="R561" s="18"/>
      <c r="S561" s="75" t="e">
        <f>S547</f>
        <v>#REF!</v>
      </c>
      <c r="T561" s="17"/>
      <c r="U561" s="21" t="e">
        <f>#REF!</f>
        <v>#REF!</v>
      </c>
      <c r="V561" s="21"/>
      <c r="X561" s="21"/>
      <c r="Y561" s="70"/>
    </row>
    <row r="562" spans="1:46" x14ac:dyDescent="0.25">
      <c r="A562" t="s">
        <v>96</v>
      </c>
      <c r="B562" s="39"/>
      <c r="C562" s="19">
        <f t="shared" si="68"/>
        <v>5896</v>
      </c>
      <c r="D562" s="75">
        <v>93</v>
      </c>
      <c r="E562" s="17"/>
      <c r="F562" s="18">
        <f t="shared" si="69"/>
        <v>-47</v>
      </c>
      <c r="G562" s="75">
        <f>G548</f>
        <v>93</v>
      </c>
      <c r="H562" s="17"/>
      <c r="I562" s="18">
        <f t="shared" si="70"/>
        <v>-47</v>
      </c>
      <c r="J562" s="22"/>
      <c r="K562" s="75" t="e">
        <f>K548</f>
        <v>#REF!</v>
      </c>
      <c r="L562" s="17"/>
      <c r="M562" s="18" t="e">
        <f>#REF!</f>
        <v>#REF!</v>
      </c>
      <c r="N562" s="18"/>
      <c r="O562" s="75" t="e">
        <f>O548</f>
        <v>#REF!</v>
      </c>
      <c r="P562" s="17"/>
      <c r="Q562" s="18" t="e">
        <f>#REF!</f>
        <v>#REF!</v>
      </c>
      <c r="R562" s="18"/>
      <c r="S562" s="75" t="e">
        <f>S548</f>
        <v>#REF!</v>
      </c>
      <c r="T562" s="17"/>
      <c r="U562" s="21" t="e">
        <f>#REF!</f>
        <v>#REF!</v>
      </c>
      <c r="V562" s="21"/>
      <c r="X562" s="21"/>
      <c r="Y562" s="152"/>
    </row>
    <row r="563" spans="1:46" x14ac:dyDescent="0.25">
      <c r="A563" t="s">
        <v>97</v>
      </c>
      <c r="B563" s="39"/>
      <c r="C563" s="19">
        <f t="shared" si="68"/>
        <v>39349</v>
      </c>
      <c r="D563" s="75">
        <v>185</v>
      </c>
      <c r="E563" s="153"/>
      <c r="F563" s="18">
        <f t="shared" si="69"/>
        <v>-111</v>
      </c>
      <c r="G563" s="75">
        <f>G549</f>
        <v>185</v>
      </c>
      <c r="H563" s="153"/>
      <c r="I563" s="18">
        <f t="shared" si="70"/>
        <v>-111</v>
      </c>
      <c r="J563" s="22"/>
      <c r="K563" s="75" t="e">
        <f>K549</f>
        <v>#REF!</v>
      </c>
      <c r="L563" s="153"/>
      <c r="M563" s="18" t="e">
        <f>#REF!</f>
        <v>#REF!</v>
      </c>
      <c r="N563" s="18"/>
      <c r="O563" s="75" t="e">
        <f>O549</f>
        <v>#REF!</v>
      </c>
      <c r="P563" s="153"/>
      <c r="Q563" s="18" t="e">
        <f>#REF!</f>
        <v>#REF!</v>
      </c>
      <c r="R563" s="18"/>
      <c r="S563" s="75" t="e">
        <f>S549</f>
        <v>#REF!</v>
      </c>
      <c r="T563" s="153"/>
      <c r="U563" s="21" t="e">
        <f>#REF!</f>
        <v>#REF!</v>
      </c>
      <c r="V563" s="21"/>
      <c r="X563" s="21"/>
      <c r="Y563" s="154"/>
    </row>
    <row r="564" spans="1:46" x14ac:dyDescent="0.25">
      <c r="A564" t="s">
        <v>96</v>
      </c>
      <c r="B564" s="39"/>
      <c r="C564" s="19">
        <f t="shared" si="68"/>
        <v>27373</v>
      </c>
      <c r="D564" s="75">
        <v>1.8</v>
      </c>
      <c r="E564" s="17"/>
      <c r="F564" s="18">
        <f t="shared" si="69"/>
        <v>-106</v>
      </c>
      <c r="G564" s="75">
        <f>G551</f>
        <v>1.8</v>
      </c>
      <c r="H564" s="17"/>
      <c r="I564" s="18">
        <f t="shared" si="70"/>
        <v>-106</v>
      </c>
      <c r="J564" s="22"/>
      <c r="K564" s="75" t="e">
        <f>K551</f>
        <v>#REF!</v>
      </c>
      <c r="L564" s="17"/>
      <c r="M564" s="18" t="e">
        <f>#REF!</f>
        <v>#REF!</v>
      </c>
      <c r="N564" s="18"/>
      <c r="O564" s="75" t="e">
        <f>O551</f>
        <v>#REF!</v>
      </c>
      <c r="P564" s="17"/>
      <c r="Q564" s="18" t="e">
        <f>#REF!</f>
        <v>#REF!</v>
      </c>
      <c r="R564" s="18"/>
      <c r="S564" s="75" t="e">
        <f>S551</f>
        <v>#REF!</v>
      </c>
      <c r="T564" s="17"/>
      <c r="U564" s="21" t="e">
        <f>#REF!</f>
        <v>#REF!</v>
      </c>
      <c r="V564" s="21"/>
      <c r="X564" s="21"/>
    </row>
    <row r="565" spans="1:46" x14ac:dyDescent="0.25">
      <c r="A565" t="s">
        <v>97</v>
      </c>
      <c r="B565" s="39"/>
      <c r="C565" s="19">
        <f t="shared" si="68"/>
        <v>736.66666666666697</v>
      </c>
      <c r="D565" s="75">
        <v>1.48</v>
      </c>
      <c r="E565" s="17"/>
      <c r="F565" s="18">
        <f t="shared" si="69"/>
        <v>-582</v>
      </c>
      <c r="G565" s="75">
        <f>G552</f>
        <v>1.48</v>
      </c>
      <c r="H565" s="17"/>
      <c r="I565" s="18">
        <f t="shared" si="70"/>
        <v>-582</v>
      </c>
      <c r="J565" s="22"/>
      <c r="K565" s="75" t="e">
        <f>K552</f>
        <v>#REF!</v>
      </c>
      <c r="L565" s="17"/>
      <c r="M565" s="18" t="e">
        <f>#REF!</f>
        <v>#REF!</v>
      </c>
      <c r="N565" s="18"/>
      <c r="O565" s="75" t="e">
        <f>O552</f>
        <v>#REF!</v>
      </c>
      <c r="P565" s="17"/>
      <c r="Q565" s="18" t="e">
        <f>#REF!</f>
        <v>#REF!</v>
      </c>
      <c r="R565" s="18"/>
      <c r="S565" s="75" t="e">
        <f>S552</f>
        <v>#REF!</v>
      </c>
      <c r="T565" s="17"/>
      <c r="U565" s="21" t="e">
        <f>#REF!</f>
        <v>#REF!</v>
      </c>
      <c r="V565" s="21"/>
      <c r="X565" s="21"/>
      <c r="Y565" s="70" t="s">
        <v>20</v>
      </c>
    </row>
    <row r="566" spans="1:46" x14ac:dyDescent="0.25">
      <c r="A566" t="s">
        <v>99</v>
      </c>
      <c r="B566" s="39"/>
      <c r="C566" s="19">
        <f t="shared" si="68"/>
        <v>3473060</v>
      </c>
      <c r="D566" s="75">
        <v>6.3</v>
      </c>
      <c r="E566" s="17"/>
      <c r="F566" s="18">
        <f t="shared" si="69"/>
        <v>-1724</v>
      </c>
      <c r="G566" s="75">
        <f>G554</f>
        <v>6.3</v>
      </c>
      <c r="H566" s="17"/>
      <c r="I566" s="18">
        <f t="shared" si="70"/>
        <v>-1724</v>
      </c>
      <c r="J566" s="22"/>
      <c r="K566" s="75" t="e">
        <f>K554</f>
        <v>#REF!</v>
      </c>
      <c r="L566" s="17"/>
      <c r="M566" s="18" t="e">
        <f>#REF!</f>
        <v>#REF!</v>
      </c>
      <c r="N566" s="18"/>
      <c r="O566" s="75" t="e">
        <f>O554</f>
        <v>#REF!</v>
      </c>
      <c r="P566" s="17"/>
      <c r="Q566" s="18" t="e">
        <f>#REF!</f>
        <v>#REF!</v>
      </c>
      <c r="R566" s="18"/>
      <c r="S566" s="75" t="e">
        <f>S554</f>
        <v>#REF!</v>
      </c>
      <c r="T566" s="17"/>
      <c r="U566" s="21" t="e">
        <f>#REF!</f>
        <v>#REF!</v>
      </c>
      <c r="V566" s="21"/>
      <c r="X566" s="21"/>
    </row>
    <row r="567" spans="1:46" x14ac:dyDescent="0.25">
      <c r="A567" t="s">
        <v>113</v>
      </c>
      <c r="B567" s="39"/>
      <c r="C567" s="19">
        <f t="shared" si="68"/>
        <v>6930058</v>
      </c>
      <c r="D567" s="75">
        <v>6.3</v>
      </c>
      <c r="E567" s="17"/>
      <c r="F567" s="18">
        <f t="shared" si="69"/>
        <v>-46</v>
      </c>
      <c r="G567" s="75">
        <f>G555</f>
        <v>6.3</v>
      </c>
      <c r="H567" s="17"/>
      <c r="I567" s="18">
        <f t="shared" si="70"/>
        <v>-46</v>
      </c>
      <c r="J567" s="22"/>
      <c r="K567" s="75" t="e">
        <f>K555</f>
        <v>#REF!</v>
      </c>
      <c r="L567" s="17"/>
      <c r="M567" s="18" t="e">
        <f>#REF!</f>
        <v>#REF!</v>
      </c>
      <c r="N567" s="18"/>
      <c r="O567" s="75" t="e">
        <f>O555</f>
        <v>#REF!</v>
      </c>
      <c r="P567" s="17"/>
      <c r="Q567" s="18" t="e">
        <f>#REF!</f>
        <v>#REF!</v>
      </c>
      <c r="R567" s="18"/>
      <c r="S567" s="75" t="e">
        <f>S555</f>
        <v>#REF!</v>
      </c>
      <c r="T567" s="17"/>
      <c r="U567" s="21" t="e">
        <f>#REF!</f>
        <v>#REF!</v>
      </c>
      <c r="V567" s="21"/>
      <c r="X567" s="21"/>
      <c r="Z567" s="70"/>
    </row>
    <row r="568" spans="1:46" x14ac:dyDescent="0.25">
      <c r="A568" t="s">
        <v>101</v>
      </c>
      <c r="B568" s="39"/>
      <c r="C568" s="19">
        <f t="shared" si="68"/>
        <v>6802</v>
      </c>
      <c r="D568" s="139">
        <v>5.7039999999999997</v>
      </c>
      <c r="E568" t="s">
        <v>34</v>
      </c>
      <c r="F568" s="18">
        <f t="shared" si="69"/>
        <v>-1981</v>
      </c>
      <c r="G568" s="139">
        <f>G557</f>
        <v>6.7560000000000002</v>
      </c>
      <c r="H568" t="s">
        <v>34</v>
      </c>
      <c r="I568" s="18">
        <f t="shared" si="70"/>
        <v>-2346</v>
      </c>
      <c r="J568" s="22"/>
      <c r="K568" s="139" t="e">
        <f>K557</f>
        <v>#REF!</v>
      </c>
      <c r="L568" t="s">
        <v>20</v>
      </c>
      <c r="M568" s="18" t="e">
        <f>#REF!</f>
        <v>#REF!</v>
      </c>
      <c r="N568" s="18"/>
      <c r="O568" s="139" t="e">
        <f>O557</f>
        <v>#REF!</v>
      </c>
      <c r="P568" t="s">
        <v>34</v>
      </c>
      <c r="Q568" s="18" t="e">
        <f>#REF!</f>
        <v>#REF!</v>
      </c>
      <c r="R568" s="18"/>
      <c r="S568" s="139" t="e">
        <f>S557</f>
        <v>#REF!</v>
      </c>
      <c r="T568" t="s">
        <v>34</v>
      </c>
      <c r="U568" s="21" t="e">
        <f>#REF!</f>
        <v>#REF!</v>
      </c>
      <c r="V568" s="21"/>
      <c r="X568" s="21"/>
    </row>
    <row r="569" spans="1:46" x14ac:dyDescent="0.25">
      <c r="A569" t="s">
        <v>67</v>
      </c>
      <c r="B569" s="39"/>
      <c r="C569" s="19">
        <f t="shared" si="68"/>
        <v>104</v>
      </c>
      <c r="D569" s="139">
        <v>5.202</v>
      </c>
      <c r="E569" t="s">
        <v>34</v>
      </c>
      <c r="F569" s="18">
        <f t="shared" si="69"/>
        <v>-3605</v>
      </c>
      <c r="G569" s="139">
        <f>G558</f>
        <v>6.2539999999999996</v>
      </c>
      <c r="H569" t="s">
        <v>34</v>
      </c>
      <c r="I569" s="18">
        <f t="shared" si="70"/>
        <v>-4334</v>
      </c>
      <c r="J569" s="22"/>
      <c r="K569" s="139" t="e">
        <f>K558</f>
        <v>#REF!</v>
      </c>
      <c r="L569" t="s">
        <v>20</v>
      </c>
      <c r="M569" s="18" t="e">
        <f>#REF!</f>
        <v>#REF!</v>
      </c>
      <c r="N569" s="18"/>
      <c r="O569" s="139" t="e">
        <f>O558</f>
        <v>#REF!</v>
      </c>
      <c r="P569" t="s">
        <v>34</v>
      </c>
      <c r="Q569" s="18" t="e">
        <f>#REF!</f>
        <v>#REF!</v>
      </c>
      <c r="R569" s="18"/>
      <c r="S569" s="139" t="e">
        <f>S558</f>
        <v>#REF!</v>
      </c>
      <c r="T569" t="s">
        <v>34</v>
      </c>
      <c r="U569" s="21" t="e">
        <f>#REF!</f>
        <v>#REF!</v>
      </c>
      <c r="V569" s="21"/>
      <c r="X569" s="21"/>
    </row>
    <row r="570" spans="1:46" x14ac:dyDescent="0.25">
      <c r="A570" t="s">
        <v>68</v>
      </c>
      <c r="B570" s="39"/>
      <c r="C570" s="19">
        <f t="shared" si="68"/>
        <v>46478</v>
      </c>
      <c r="D570" s="141">
        <v>58</v>
      </c>
      <c r="E570" t="s">
        <v>34</v>
      </c>
      <c r="F570" s="18">
        <f t="shared" si="69"/>
        <v>-39</v>
      </c>
      <c r="G570" s="141">
        <f>G559</f>
        <v>58</v>
      </c>
      <c r="H570" t="s">
        <v>34</v>
      </c>
      <c r="I570" s="18">
        <f t="shared" si="70"/>
        <v>-39</v>
      </c>
      <c r="J570" s="22"/>
      <c r="K570" s="141" t="e">
        <f>K559</f>
        <v>#REF!</v>
      </c>
      <c r="L570" t="s">
        <v>20</v>
      </c>
      <c r="M570" s="18" t="e">
        <f>#REF!</f>
        <v>#REF!</v>
      </c>
      <c r="N570" s="18"/>
      <c r="O570" s="141" t="e">
        <f>O559</f>
        <v>#REF!</v>
      </c>
      <c r="P570" t="s">
        <v>34</v>
      </c>
      <c r="Q570" s="18" t="e">
        <f>#REF!</f>
        <v>#REF!</v>
      </c>
      <c r="R570" s="18"/>
      <c r="S570" s="141" t="e">
        <f>S559</f>
        <v>#REF!</v>
      </c>
      <c r="T570" t="s">
        <v>34</v>
      </c>
      <c r="U570" s="21" t="e">
        <f>#REF!</f>
        <v>#REF!</v>
      </c>
      <c r="V570" s="21"/>
      <c r="X570" s="21"/>
    </row>
    <row r="571" spans="1:46" x14ac:dyDescent="0.25">
      <c r="A571" t="s">
        <v>114</v>
      </c>
      <c r="B571" s="39"/>
      <c r="C571" s="19">
        <f>C609+C643</f>
        <v>104</v>
      </c>
      <c r="D571" s="69">
        <v>60</v>
      </c>
      <c r="E571" s="39"/>
      <c r="F571" s="18">
        <f t="shared" si="69"/>
        <v>6240</v>
      </c>
      <c r="G571" s="69">
        <f t="shared" ref="G571:G572" si="71">D571</f>
        <v>60</v>
      </c>
      <c r="H571" s="39"/>
      <c r="I571" s="18">
        <f t="shared" si="70"/>
        <v>6240</v>
      </c>
      <c r="J571" s="22"/>
      <c r="K571" s="69" t="e">
        <f>#REF!</f>
        <v>#REF!</v>
      </c>
      <c r="L571" s="39"/>
      <c r="M571" s="18" t="e">
        <f>#REF!</f>
        <v>#REF!</v>
      </c>
      <c r="N571" s="18"/>
      <c r="O571" s="69" t="e">
        <f>#REF!</f>
        <v>#REF!</v>
      </c>
      <c r="P571" s="39"/>
      <c r="Q571" s="18" t="e">
        <f>#REF!</f>
        <v>#REF!</v>
      </c>
      <c r="R571" s="18"/>
      <c r="S571" s="69" t="e">
        <f>#REF!</f>
        <v>#REF!</v>
      </c>
      <c r="T571" s="39"/>
      <c r="U571" s="21" t="e">
        <f>#REF!</f>
        <v>#REF!</v>
      </c>
      <c r="V571" s="21"/>
      <c r="W571" s="18"/>
      <c r="X571" s="21"/>
      <c r="Z571" s="40"/>
    </row>
    <row r="572" spans="1:46" x14ac:dyDescent="0.25">
      <c r="A572" t="s">
        <v>115</v>
      </c>
      <c r="B572" s="39"/>
      <c r="C572" s="19">
        <f>C610+C644</f>
        <v>46478</v>
      </c>
      <c r="D572" s="115">
        <v>-30</v>
      </c>
      <c r="E572" s="18" t="s">
        <v>34</v>
      </c>
      <c r="F572" s="18">
        <f t="shared" si="69"/>
        <v>-13943</v>
      </c>
      <c r="G572" s="115">
        <f t="shared" si="71"/>
        <v>-30</v>
      </c>
      <c r="H572" s="18" t="s">
        <v>34</v>
      </c>
      <c r="I572" s="18">
        <f t="shared" si="70"/>
        <v>-13943</v>
      </c>
      <c r="J572" s="22"/>
      <c r="K572" s="115" t="e">
        <f>#REF!</f>
        <v>#REF!</v>
      </c>
      <c r="L572" s="18" t="s">
        <v>34</v>
      </c>
      <c r="M572" s="18" t="e">
        <f>#REF!</f>
        <v>#REF!</v>
      </c>
      <c r="N572" s="18"/>
      <c r="O572" s="115" t="s">
        <v>20</v>
      </c>
      <c r="P572" s="18" t="s">
        <v>20</v>
      </c>
      <c r="Q572" s="18" t="e">
        <f>#REF!</f>
        <v>#REF!</v>
      </c>
      <c r="R572" s="18"/>
      <c r="S572" s="115">
        <v>0</v>
      </c>
      <c r="T572" s="18" t="s">
        <v>20</v>
      </c>
      <c r="U572" s="21" t="e">
        <f>#REF!</f>
        <v>#REF!</v>
      </c>
      <c r="V572" s="21"/>
      <c r="W572" s="18"/>
      <c r="X572" s="21"/>
      <c r="Y572" s="21"/>
      <c r="Z572" s="40"/>
    </row>
    <row r="573" spans="1:46" s="76" customFormat="1" hidden="1" x14ac:dyDescent="0.25">
      <c r="A573" s="76" t="s">
        <v>116</v>
      </c>
      <c r="C573" s="19">
        <f>C611+C645</f>
        <v>941125570.0470736</v>
      </c>
      <c r="D573" s="28">
        <v>0</v>
      </c>
      <c r="F573" s="78"/>
      <c r="G573" s="80" t="e">
        <f>#REF!</f>
        <v>#REF!</v>
      </c>
      <c r="H573" s="81" t="s">
        <v>34</v>
      </c>
      <c r="I573" s="18" t="e">
        <f>#REF!+#REF!</f>
        <v>#REF!</v>
      </c>
      <c r="J573" s="22"/>
      <c r="K573" s="80" t="e">
        <f>#REF!</f>
        <v>#REF!</v>
      </c>
      <c r="L573" s="81" t="s">
        <v>20</v>
      </c>
      <c r="M573" s="18" t="e">
        <f>#REF!</f>
        <v>#REF!</v>
      </c>
      <c r="N573" s="18"/>
      <c r="O573" s="80" t="e">
        <f>#REF!</f>
        <v>#REF!</v>
      </c>
      <c r="P573" s="81" t="s">
        <v>20</v>
      </c>
      <c r="Q573" s="18" t="e">
        <f>#REF!</f>
        <v>#REF!</v>
      </c>
      <c r="R573" s="18"/>
      <c r="S573" s="80" t="e">
        <f>#REF!</f>
        <v>#REF!</v>
      </c>
      <c r="T573" s="81" t="s">
        <v>34</v>
      </c>
      <c r="U573" s="21" t="e">
        <f>#REF!</f>
        <v>#REF!</v>
      </c>
      <c r="V573" s="21"/>
      <c r="Y573" s="82"/>
      <c r="AB573" s="83"/>
      <c r="AC573" s="83"/>
      <c r="AT573" s="81"/>
    </row>
    <row r="574" spans="1:46" s="76" customFormat="1" hidden="1" x14ac:dyDescent="0.25">
      <c r="A574" s="76" t="s">
        <v>117</v>
      </c>
      <c r="C574" s="19">
        <f>C612+C646</f>
        <v>9615691.1370288637</v>
      </c>
      <c r="D574" s="28">
        <v>0</v>
      </c>
      <c r="F574" s="78"/>
      <c r="G574" s="80" t="e">
        <f>#REF!</f>
        <v>#REF!</v>
      </c>
      <c r="H574" s="81" t="s">
        <v>34</v>
      </c>
      <c r="I574" s="18" t="e">
        <f>#REF!+#REF!</f>
        <v>#REF!</v>
      </c>
      <c r="J574" s="22"/>
      <c r="K574" s="80" t="e">
        <f>#REF!</f>
        <v>#REF!</v>
      </c>
      <c r="L574" s="81" t="s">
        <v>20</v>
      </c>
      <c r="M574" s="18" t="e">
        <f>#REF!</f>
        <v>#REF!</v>
      </c>
      <c r="N574" s="18"/>
      <c r="O574" s="80" t="e">
        <f>#REF!</f>
        <v>#REF!</v>
      </c>
      <c r="P574" s="81" t="s">
        <v>20</v>
      </c>
      <c r="Q574" s="18" t="e">
        <f>#REF!</f>
        <v>#REF!</v>
      </c>
      <c r="R574" s="18"/>
      <c r="S574" s="80" t="e">
        <f>#REF!</f>
        <v>#REF!</v>
      </c>
      <c r="T574" s="81" t="s">
        <v>34</v>
      </c>
      <c r="U574" s="21" t="e">
        <f>#REF!</f>
        <v>#REF!</v>
      </c>
      <c r="V574" s="21"/>
      <c r="Y574" s="82"/>
      <c r="AB574" s="83"/>
      <c r="AC574" s="83"/>
      <c r="AT574" s="81"/>
    </row>
    <row r="575" spans="1:46" x14ac:dyDescent="0.25">
      <c r="A575" s="39" t="s">
        <v>43</v>
      </c>
      <c r="B575" s="155"/>
      <c r="C575" s="19">
        <f>C611+C645</f>
        <v>941125570.0470736</v>
      </c>
      <c r="D575" s="132"/>
      <c r="E575" s="39"/>
      <c r="F575" s="21">
        <f>F611+F645</f>
        <v>74986439</v>
      </c>
      <c r="G575" s="21"/>
      <c r="H575" s="39"/>
      <c r="I575" s="21">
        <f>I611+I645</f>
        <v>84885985</v>
      </c>
      <c r="J575" s="22"/>
      <c r="K575" s="21"/>
      <c r="L575" s="39"/>
      <c r="M575" s="21" t="e">
        <f>SUM(M547:M574)</f>
        <v>#REF!</v>
      </c>
      <c r="N575" s="21"/>
      <c r="O575" s="21"/>
      <c r="P575" s="39"/>
      <c r="Q575" s="21" t="e">
        <f>SUM(Q547:Q574)</f>
        <v>#REF!</v>
      </c>
      <c r="R575" s="21"/>
      <c r="S575" s="21"/>
      <c r="T575" s="39"/>
      <c r="U575" s="21" t="e">
        <f>SUM(U547:U574)</f>
        <v>#REF!</v>
      </c>
      <c r="V575" s="18"/>
      <c r="W575" s="18"/>
      <c r="X575" s="18"/>
      <c r="Y575" s="18"/>
      <c r="Z575" s="40"/>
      <c r="AA575" s="156"/>
    </row>
    <row r="576" spans="1:46" x14ac:dyDescent="0.25">
      <c r="A576" s="39" t="s">
        <v>25</v>
      </c>
      <c r="B576" s="99"/>
      <c r="C576" s="118">
        <f>C612+C646</f>
        <v>9615691.1370288637</v>
      </c>
      <c r="F576" s="30">
        <f>F612+F646</f>
        <v>924430.43214507168</v>
      </c>
      <c r="I576" s="30">
        <f>F576</f>
        <v>924430.43214507168</v>
      </c>
      <c r="J576" s="22"/>
      <c r="M576" s="30" t="e">
        <f>$I$576*#REF!/(#REF!+#REF!+#REF!)</f>
        <v>#REF!</v>
      </c>
      <c r="N576" s="21"/>
      <c r="Q576" s="30" t="e">
        <f>$I$576*#REF!/(#REF!+#REF!+#REF!)</f>
        <v>#REF!</v>
      </c>
      <c r="R576" s="21"/>
      <c r="U576" s="30" t="e">
        <f>$I$576*#REF!/(#REF!+#REF!+#REF!)</f>
        <v>#REF!</v>
      </c>
      <c r="V576" s="21"/>
      <c r="W576" s="53"/>
      <c r="X576" s="53"/>
      <c r="Y576" s="51"/>
    </row>
    <row r="577" spans="1:28" ht="16.5" thickBot="1" x14ac:dyDescent="0.3">
      <c r="A577" s="39" t="s">
        <v>44</v>
      </c>
      <c r="B577" s="39"/>
      <c r="C577" s="144">
        <f>SUM(C575)+C576</f>
        <v>950741261.18410242</v>
      </c>
      <c r="D577" s="128"/>
      <c r="E577" s="121"/>
      <c r="F577" s="122">
        <f>F575+F576</f>
        <v>75910869.432145074</v>
      </c>
      <c r="G577" s="128"/>
      <c r="H577" s="121"/>
      <c r="I577" s="122">
        <f>I575+I576</f>
        <v>85810415.432145074</v>
      </c>
      <c r="J577" s="22"/>
      <c r="K577" s="128"/>
      <c r="L577" s="121"/>
      <c r="M577" s="122" t="e">
        <f>M575+M576</f>
        <v>#REF!</v>
      </c>
      <c r="N577" s="122"/>
      <c r="O577" s="128"/>
      <c r="P577" s="121"/>
      <c r="Q577" s="122" t="e">
        <f>Q575+Q576</f>
        <v>#REF!</v>
      </c>
      <c r="R577" s="122"/>
      <c r="S577" s="128"/>
      <c r="T577" s="121"/>
      <c r="U577" s="122" t="e">
        <f>U575+U576</f>
        <v>#REF!</v>
      </c>
      <c r="Y577" s="19"/>
      <c r="Z577" s="35"/>
      <c r="AA577" s="35"/>
      <c r="AB577" s="40"/>
    </row>
    <row r="578" spans="1:28" ht="16.5" hidden="1" thickTop="1" x14ac:dyDescent="0.25">
      <c r="A578" s="39"/>
      <c r="B578" s="39"/>
      <c r="C578" s="56"/>
      <c r="D578" s="130"/>
      <c r="E578" s="39"/>
      <c r="F578" s="18"/>
      <c r="G578" s="130"/>
      <c r="H578" s="39"/>
      <c r="I578" s="18" t="s">
        <v>20</v>
      </c>
      <c r="J578" s="22"/>
      <c r="K578" s="130"/>
      <c r="L578" s="39"/>
      <c r="M578" s="18"/>
      <c r="N578" s="18"/>
      <c r="O578" s="130"/>
      <c r="P578" s="39"/>
      <c r="Q578" s="18"/>
      <c r="R578" s="18"/>
      <c r="S578" s="130"/>
      <c r="T578" s="39"/>
      <c r="U578" s="149" t="s">
        <v>20</v>
      </c>
      <c r="V578" s="149"/>
      <c r="Y578" s="18"/>
      <c r="Z578" s="38"/>
      <c r="AA578" s="35"/>
      <c r="AB578" s="40"/>
    </row>
    <row r="579" spans="1:28" ht="16.5" hidden="1" thickTop="1" x14ac:dyDescent="0.25">
      <c r="A579" s="39"/>
      <c r="B579" s="39"/>
      <c r="C579" s="56"/>
      <c r="D579" s="130"/>
      <c r="E579" s="39"/>
      <c r="F579" s="18"/>
      <c r="G579" s="130"/>
      <c r="H579" s="39"/>
      <c r="I579" s="18"/>
      <c r="J579" s="22"/>
      <c r="K579" s="130"/>
      <c r="L579" s="39"/>
      <c r="M579" s="18"/>
      <c r="N579" s="18"/>
      <c r="O579" s="130"/>
      <c r="P579" s="39"/>
      <c r="Q579" s="18"/>
      <c r="R579" s="18"/>
      <c r="S579" s="130"/>
      <c r="T579" s="39"/>
      <c r="U579" s="149" t="s">
        <v>20</v>
      </c>
      <c r="V579" s="149"/>
      <c r="AA579" s="35"/>
      <c r="AB579" s="40"/>
    </row>
    <row r="580" spans="1:28" ht="16.5" hidden="1" thickTop="1" x14ac:dyDescent="0.25">
      <c r="A580" s="39"/>
      <c r="B580" s="39"/>
      <c r="C580" s="56"/>
      <c r="D580" s="27" t="s">
        <v>20</v>
      </c>
      <c r="E580" s="39"/>
      <c r="F580" s="21" t="s">
        <v>20</v>
      </c>
      <c r="G580" s="131" t="s">
        <v>20</v>
      </c>
      <c r="H580" s="39"/>
      <c r="I580" s="21" t="s">
        <v>20</v>
      </c>
      <c r="J580" s="22"/>
      <c r="K580" s="131" t="s">
        <v>20</v>
      </c>
      <c r="L580" s="39"/>
      <c r="M580" s="21" t="s">
        <v>20</v>
      </c>
      <c r="N580" s="21"/>
      <c r="O580" s="131" t="s">
        <v>20</v>
      </c>
      <c r="P580" s="39"/>
      <c r="Q580" s="21" t="s">
        <v>20</v>
      </c>
      <c r="R580" s="21"/>
      <c r="S580" s="131" t="s">
        <v>20</v>
      </c>
      <c r="T580" s="39"/>
      <c r="U580" s="21" t="s">
        <v>20</v>
      </c>
      <c r="V580" s="21"/>
      <c r="AA580" s="125"/>
    </row>
    <row r="581" spans="1:28" ht="16.5" hidden="1" thickTop="1" x14ac:dyDescent="0.25">
      <c r="A581" s="17" t="s">
        <v>111</v>
      </c>
      <c r="B581" s="39"/>
      <c r="C581" s="39"/>
      <c r="D581" s="21"/>
      <c r="E581" s="39"/>
      <c r="F581" s="39"/>
      <c r="G581" s="21"/>
      <c r="H581" s="39"/>
      <c r="I581" s="39"/>
      <c r="J581" s="22"/>
      <c r="K581" s="21"/>
      <c r="L581" s="39"/>
      <c r="M581" s="39"/>
      <c r="N581" s="39"/>
      <c r="O581" s="21"/>
      <c r="P581" s="39"/>
      <c r="Q581" s="39"/>
      <c r="R581" s="39"/>
      <c r="S581" s="21"/>
      <c r="T581" s="39"/>
      <c r="U581" s="39"/>
      <c r="V581" s="39"/>
    </row>
    <row r="582" spans="1:28" ht="16.5" hidden="1" thickTop="1" x14ac:dyDescent="0.25">
      <c r="A582" t="s">
        <v>118</v>
      </c>
      <c r="B582" s="39"/>
      <c r="C582" s="39"/>
      <c r="D582" s="21"/>
      <c r="E582" s="39"/>
      <c r="F582" s="39"/>
      <c r="G582" s="21"/>
      <c r="H582" s="39"/>
      <c r="I582" s="39"/>
      <c r="J582" s="22"/>
      <c r="K582" s="21"/>
      <c r="L582" s="39"/>
      <c r="M582" s="39"/>
      <c r="N582" s="39"/>
      <c r="O582" s="21"/>
      <c r="P582" s="39"/>
      <c r="Q582" s="39"/>
      <c r="R582" s="39"/>
      <c r="S582" s="21"/>
      <c r="T582" s="39"/>
      <c r="U582" s="39"/>
      <c r="V582" s="39"/>
      <c r="Y582" s="125"/>
    </row>
    <row r="583" spans="1:28" ht="16.5" hidden="1" thickTop="1" x14ac:dyDescent="0.25">
      <c r="B583" s="39"/>
      <c r="C583" s="39"/>
      <c r="D583" s="21"/>
      <c r="E583" s="39"/>
      <c r="F583" s="39"/>
      <c r="G583" s="21"/>
      <c r="H583" s="39"/>
      <c r="I583" s="39"/>
      <c r="J583" s="22"/>
      <c r="K583" s="21"/>
      <c r="L583" s="39"/>
      <c r="M583" s="39"/>
      <c r="N583" s="39"/>
      <c r="O583" s="21"/>
      <c r="P583" s="39"/>
      <c r="Q583" s="39"/>
      <c r="R583" s="39"/>
      <c r="S583" s="21"/>
      <c r="T583" s="39"/>
      <c r="U583" s="39"/>
      <c r="V583" s="39"/>
    </row>
    <row r="584" spans="1:28" ht="16.5" hidden="1" thickTop="1" x14ac:dyDescent="0.25">
      <c r="A584" t="s">
        <v>62</v>
      </c>
      <c r="B584" s="39"/>
      <c r="C584" s="19"/>
      <c r="D584" s="21"/>
      <c r="E584" s="39"/>
      <c r="F584" s="39"/>
      <c r="G584" s="21"/>
      <c r="H584" s="39"/>
      <c r="I584" s="39"/>
      <c r="J584" s="22"/>
      <c r="K584" s="21"/>
      <c r="L584" s="39"/>
      <c r="M584" s="39"/>
      <c r="N584" s="39"/>
      <c r="O584" s="21"/>
      <c r="P584" s="39"/>
      <c r="Q584" s="39"/>
      <c r="R584" s="39"/>
      <c r="S584" s="21"/>
      <c r="T584" s="39"/>
      <c r="U584" s="39"/>
      <c r="V584" s="39"/>
    </row>
    <row r="585" spans="1:28" ht="16.5" hidden="1" thickTop="1" x14ac:dyDescent="0.25">
      <c r="A585" t="s">
        <v>95</v>
      </c>
      <c r="B585" s="39"/>
      <c r="C585" s="19">
        <v>184.333333333333</v>
      </c>
      <c r="D585" s="69">
        <f>D547</f>
        <v>248</v>
      </c>
      <c r="F585" s="18">
        <f>ROUND(D585*C585,0)</f>
        <v>45715</v>
      </c>
      <c r="G585" s="69">
        <f>$G$547</f>
        <v>248</v>
      </c>
      <c r="I585" s="18">
        <f>ROUND(G585*$C585,0)</f>
        <v>45715</v>
      </c>
      <c r="J585" s="22"/>
      <c r="K585" s="69" t="e">
        <f>$K$547</f>
        <v>#REF!</v>
      </c>
      <c r="M585" s="18" t="e">
        <f>ROUND(K585*$C585,0)</f>
        <v>#REF!</v>
      </c>
      <c r="N585" s="18"/>
      <c r="O585" s="69" t="e">
        <f>$O$547</f>
        <v>#REF!</v>
      </c>
      <c r="Q585" s="18" t="e">
        <f>ROUND(O585*$C585,0)</f>
        <v>#REF!</v>
      </c>
      <c r="R585" s="18"/>
      <c r="S585" s="69" t="e">
        <f>$S$547</f>
        <v>#REF!</v>
      </c>
      <c r="U585" s="18" t="e">
        <f>ROUND(S585*$C585,0)</f>
        <v>#REF!</v>
      </c>
      <c r="V585" s="18"/>
    </row>
    <row r="586" spans="1:28" ht="16.5" hidden="1" thickTop="1" x14ac:dyDescent="0.25">
      <c r="A586" t="s">
        <v>96</v>
      </c>
      <c r="B586" s="39"/>
      <c r="C586" s="19">
        <v>8100.2333333333363</v>
      </c>
      <c r="D586" s="69">
        <f>D548</f>
        <v>93</v>
      </c>
      <c r="F586" s="18">
        <f>ROUND(D586*C586,0)</f>
        <v>753322</v>
      </c>
      <c r="G586" s="69">
        <f>$G$548</f>
        <v>93</v>
      </c>
      <c r="I586" s="18">
        <f>ROUND(G586*$C586,0)</f>
        <v>753322</v>
      </c>
      <c r="J586" s="22"/>
      <c r="K586" s="69" t="e">
        <f>$K$548</f>
        <v>#REF!</v>
      </c>
      <c r="M586" s="18" t="e">
        <f>ROUND(K586*$C586,0)</f>
        <v>#REF!</v>
      </c>
      <c r="N586" s="18"/>
      <c r="O586" s="69" t="e">
        <f>$O$548</f>
        <v>#REF!</v>
      </c>
      <c r="Q586" s="18" t="e">
        <f>ROUND(O586*$C586,0)</f>
        <v>#REF!</v>
      </c>
      <c r="R586" s="18"/>
      <c r="S586" s="69" t="e">
        <f>$S$548</f>
        <v>#REF!</v>
      </c>
      <c r="U586" s="18" t="e">
        <f>ROUND(S586*$C586,0)</f>
        <v>#REF!</v>
      </c>
      <c r="V586" s="18"/>
    </row>
    <row r="587" spans="1:28" ht="16.5" hidden="1" thickTop="1" x14ac:dyDescent="0.25">
      <c r="A587" t="s">
        <v>97</v>
      </c>
      <c r="B587" s="39"/>
      <c r="C587" s="19">
        <v>3401.3</v>
      </c>
      <c r="D587" s="69">
        <f>D549</f>
        <v>185</v>
      </c>
      <c r="E587" s="102"/>
      <c r="F587" s="18">
        <f>ROUND(D587*C587,0)</f>
        <v>629241</v>
      </c>
      <c r="G587" s="69">
        <f>$G$549</f>
        <v>185</v>
      </c>
      <c r="H587" s="102"/>
      <c r="I587" s="18">
        <f>ROUND(G587*$C587,0)</f>
        <v>629241</v>
      </c>
      <c r="J587" s="22"/>
      <c r="K587" s="69" t="e">
        <f>$K$549</f>
        <v>#REF!</v>
      </c>
      <c r="L587" s="102"/>
      <c r="M587" s="18" t="e">
        <f>ROUND(K587*$C587,0)</f>
        <v>#REF!</v>
      </c>
      <c r="N587" s="18"/>
      <c r="O587" s="69" t="e">
        <f>$O$549</f>
        <v>#REF!</v>
      </c>
      <c r="P587" s="102"/>
      <c r="Q587" s="18" t="e">
        <f>ROUND(O587*$C587,0)</f>
        <v>#REF!</v>
      </c>
      <c r="R587" s="18"/>
      <c r="S587" s="69" t="e">
        <f>$S$549</f>
        <v>#REF!</v>
      </c>
      <c r="T587" s="102"/>
      <c r="U587" s="18" t="e">
        <f>ROUND(S587*$C587,0)</f>
        <v>#REF!</v>
      </c>
      <c r="V587" s="18"/>
    </row>
    <row r="588" spans="1:28" ht="16.5" hidden="1" thickTop="1" x14ac:dyDescent="0.25">
      <c r="A588" t="s">
        <v>63</v>
      </c>
      <c r="B588" s="39"/>
      <c r="C588" s="19">
        <f>SUM(C585:C587)</f>
        <v>11685.866666666669</v>
      </c>
      <c r="D588" s="69"/>
      <c r="F588" s="18"/>
      <c r="G588" s="69"/>
      <c r="I588" s="18"/>
      <c r="J588" s="22"/>
      <c r="K588" s="69"/>
      <c r="M588" s="18"/>
      <c r="N588" s="18"/>
      <c r="O588" s="69"/>
      <c r="Q588" s="18"/>
      <c r="R588" s="18"/>
      <c r="S588" s="69"/>
      <c r="U588" s="18"/>
      <c r="V588" s="18"/>
    </row>
    <row r="589" spans="1:28" ht="16.5" hidden="1" thickTop="1" x14ac:dyDescent="0.25">
      <c r="A589" t="s">
        <v>96</v>
      </c>
      <c r="B589" s="39"/>
      <c r="C589" s="19">
        <v>1404169.4000000034</v>
      </c>
      <c r="D589" s="69">
        <f>D551</f>
        <v>1.8</v>
      </c>
      <c r="E589" t="s">
        <v>20</v>
      </c>
      <c r="F589" s="18">
        <f>ROUND(D589*C589,0)</f>
        <v>2527505</v>
      </c>
      <c r="G589" s="69">
        <f>$G$551</f>
        <v>1.8</v>
      </c>
      <c r="H589" t="s">
        <v>20</v>
      </c>
      <c r="I589" s="18">
        <f>ROUND(G589*$C589,0)</f>
        <v>2527505</v>
      </c>
      <c r="J589" s="22"/>
      <c r="K589" s="69" t="e">
        <f>$K$551</f>
        <v>#REF!</v>
      </c>
      <c r="L589" t="s">
        <v>20</v>
      </c>
      <c r="M589" s="18" t="e">
        <f>ROUND(K589*$C589,0)</f>
        <v>#REF!</v>
      </c>
      <c r="N589" s="18"/>
      <c r="O589" s="69" t="e">
        <f>$O$551</f>
        <v>#REF!</v>
      </c>
      <c r="P589" t="s">
        <v>20</v>
      </c>
      <c r="Q589" s="18" t="e">
        <f>ROUND(O589*$C589,0)</f>
        <v>#REF!</v>
      </c>
      <c r="R589" s="18"/>
      <c r="S589" s="69" t="e">
        <f>$S$551</f>
        <v>#REF!</v>
      </c>
      <c r="T589" t="s">
        <v>20</v>
      </c>
      <c r="U589" s="18" t="e">
        <f>ROUND(S589*$C589,0)</f>
        <v>#REF!</v>
      </c>
      <c r="V589" s="18"/>
    </row>
    <row r="590" spans="1:28" ht="16.5" hidden="1" thickTop="1" x14ac:dyDescent="0.25">
      <c r="A590" t="s">
        <v>97</v>
      </c>
      <c r="B590" s="39"/>
      <c r="C590" s="19">
        <v>1674028.8</v>
      </c>
      <c r="D590" s="69">
        <f>D552</f>
        <v>1.48</v>
      </c>
      <c r="E590" t="s">
        <v>20</v>
      </c>
      <c r="F590" s="18">
        <f>ROUND(D590*C590,0)</f>
        <v>2477563</v>
      </c>
      <c r="G590" s="69">
        <f>$G$552</f>
        <v>1.48</v>
      </c>
      <c r="H590" t="s">
        <v>20</v>
      </c>
      <c r="I590" s="18">
        <f>ROUND(G590*$C590,0)</f>
        <v>2477563</v>
      </c>
      <c r="J590" s="22"/>
      <c r="K590" s="69" t="e">
        <f>$K$552</f>
        <v>#REF!</v>
      </c>
      <c r="L590" t="s">
        <v>20</v>
      </c>
      <c r="M590" s="18" t="e">
        <f>ROUND(K590*$C590,0)</f>
        <v>#REF!</v>
      </c>
      <c r="N590" s="18"/>
      <c r="O590" s="69" t="e">
        <f>$O$552</f>
        <v>#REF!</v>
      </c>
      <c r="P590" t="s">
        <v>20</v>
      </c>
      <c r="Q590" s="18" t="e">
        <f>ROUND(O590*$C590,0)</f>
        <v>#REF!</v>
      </c>
      <c r="R590" s="18"/>
      <c r="S590" s="69" t="e">
        <f>$S$552</f>
        <v>#REF!</v>
      </c>
      <c r="T590" t="s">
        <v>20</v>
      </c>
      <c r="U590" s="18" t="e">
        <f>ROUND(S590*$C590,0)</f>
        <v>#REF!</v>
      </c>
      <c r="V590" s="18"/>
    </row>
    <row r="591" spans="1:28" ht="16.5" hidden="1" thickTop="1" x14ac:dyDescent="0.25">
      <c r="A591" t="s">
        <v>98</v>
      </c>
      <c r="B591" s="39"/>
      <c r="C591" s="19"/>
      <c r="D591" s="75"/>
      <c r="F591" s="18"/>
      <c r="G591" s="75"/>
      <c r="I591" s="18"/>
      <c r="J591" s="22"/>
      <c r="K591" s="75"/>
      <c r="M591" s="18"/>
      <c r="N591" s="18"/>
      <c r="O591" s="75"/>
      <c r="Q591" s="18"/>
      <c r="R591" s="18"/>
      <c r="S591" s="75"/>
      <c r="U591" s="18"/>
      <c r="V591" s="18"/>
    </row>
    <row r="592" spans="1:28" ht="16.5" hidden="1" thickTop="1" x14ac:dyDescent="0.25">
      <c r="A592" t="s">
        <v>99</v>
      </c>
      <c r="B592" s="39"/>
      <c r="C592" s="19">
        <v>2282225.4500000002</v>
      </c>
      <c r="D592" s="69">
        <f>D554</f>
        <v>6.3</v>
      </c>
      <c r="F592" s="18">
        <f>ROUND(D592*C592,0)</f>
        <v>14378020</v>
      </c>
      <c r="G592" s="69">
        <f>$G$554</f>
        <v>6.3</v>
      </c>
      <c r="I592" s="18">
        <f>ROUND(G592*$C592,0)</f>
        <v>14378020</v>
      </c>
      <c r="J592" s="22"/>
      <c r="K592" s="69" t="e">
        <f>$K$554</f>
        <v>#REF!</v>
      </c>
      <c r="M592" s="18" t="e">
        <f>ROUND(K592*$C592,0)</f>
        <v>#REF!</v>
      </c>
      <c r="N592" s="18"/>
      <c r="O592" s="69" t="e">
        <f>$O$554</f>
        <v>#REF!</v>
      </c>
      <c r="Q592" s="18" t="e">
        <f>ROUND(O592*$C592,0)</f>
        <v>#REF!</v>
      </c>
      <c r="R592" s="18"/>
      <c r="S592" s="69" t="e">
        <f>$S$554</f>
        <v>#REF!</v>
      </c>
      <c r="U592" s="18" t="e">
        <f>ROUND(S592*$C592,0)</f>
        <v>#REF!</v>
      </c>
      <c r="V592" s="18"/>
    </row>
    <row r="593" spans="1:28" ht="16.5" hidden="1" thickTop="1" x14ac:dyDescent="0.25">
      <c r="A593" t="s">
        <v>113</v>
      </c>
      <c r="B593" s="39"/>
      <c r="C593" s="19">
        <v>4282.1833333333334</v>
      </c>
      <c r="D593" s="148">
        <f>D592</f>
        <v>6.3</v>
      </c>
      <c r="F593" s="18">
        <f>ROUND(D593*C593,0)</f>
        <v>26978</v>
      </c>
      <c r="G593" s="148">
        <f>G592</f>
        <v>6.3</v>
      </c>
      <c r="I593" s="18">
        <f>ROUND(G593*$C593,0)</f>
        <v>26978</v>
      </c>
      <c r="J593" s="22"/>
      <c r="K593" s="148" t="e">
        <f>K592</f>
        <v>#REF!</v>
      </c>
      <c r="M593" s="18" t="e">
        <f>ROUND(K593*$C593,0)</f>
        <v>#REF!</v>
      </c>
      <c r="N593" s="18"/>
      <c r="O593" s="148" t="e">
        <f>O592</f>
        <v>#REF!</v>
      </c>
      <c r="Q593" s="18" t="e">
        <f>ROUND(O593*$C593,0)</f>
        <v>#REF!</v>
      </c>
      <c r="R593" s="18"/>
      <c r="S593" s="148" t="e">
        <f>S592</f>
        <v>#REF!</v>
      </c>
      <c r="U593" s="18" t="e">
        <f>ROUND(S593*$C593,0)</f>
        <v>#REF!</v>
      </c>
      <c r="V593" s="18"/>
    </row>
    <row r="594" spans="1:28" ht="16.5" hidden="1" thickTop="1" x14ac:dyDescent="0.25">
      <c r="A594" t="s">
        <v>100</v>
      </c>
      <c r="B594" s="39"/>
      <c r="C594" s="19"/>
      <c r="D594" s="69"/>
      <c r="F594" s="18"/>
      <c r="G594" s="69"/>
      <c r="I594" s="18"/>
      <c r="J594" s="22"/>
      <c r="K594" s="69"/>
      <c r="M594" s="18"/>
      <c r="N594" s="18"/>
      <c r="O594" s="69"/>
      <c r="Q594" s="18"/>
      <c r="R594" s="18"/>
      <c r="S594" s="69"/>
      <c r="U594" s="18"/>
      <c r="V594" s="18"/>
    </row>
    <row r="595" spans="1:28" ht="16.5" hidden="1" thickTop="1" x14ac:dyDescent="0.25">
      <c r="A595" t="s">
        <v>101</v>
      </c>
      <c r="B595" s="19"/>
      <c r="C595" s="19">
        <v>371191579.74517125</v>
      </c>
      <c r="D595" s="157">
        <f>D557</f>
        <v>5.7039999999999997</v>
      </c>
      <c r="E595" t="s">
        <v>34</v>
      </c>
      <c r="F595" s="18">
        <f>ROUND(D595*C595/100,0)</f>
        <v>21172768</v>
      </c>
      <c r="G595" s="151">
        <f>$G$557</f>
        <v>6.7560000000000002</v>
      </c>
      <c r="H595" t="s">
        <v>34</v>
      </c>
      <c r="I595" s="18">
        <f>ROUND(G595*$C595/100,0)</f>
        <v>25077703</v>
      </c>
      <c r="J595" s="22"/>
      <c r="K595" s="151" t="e">
        <f>$K$557</f>
        <v>#REF!</v>
      </c>
      <c r="L595" t="s">
        <v>34</v>
      </c>
      <c r="M595" s="18" t="e">
        <f>ROUND(K595*$C595/100,0)</f>
        <v>#REF!</v>
      </c>
      <c r="N595" s="18"/>
      <c r="O595" s="151" t="e">
        <f>$O$557</f>
        <v>#REF!</v>
      </c>
      <c r="P595" t="s">
        <v>34</v>
      </c>
      <c r="Q595" s="18" t="e">
        <f>ROUND(O595*$C595/100,0)</f>
        <v>#REF!</v>
      </c>
      <c r="R595" s="18"/>
      <c r="S595" s="151" t="e">
        <f>$S$557</f>
        <v>#REF!</v>
      </c>
      <c r="T595" t="s">
        <v>34</v>
      </c>
      <c r="U595" s="18" t="e">
        <f>ROUND(S595*$C595/100,0)</f>
        <v>#REF!</v>
      </c>
      <c r="V595" s="18"/>
    </row>
    <row r="596" spans="1:28" ht="16.5" hidden="1" thickTop="1" x14ac:dyDescent="0.25">
      <c r="A596" t="s">
        <v>67</v>
      </c>
      <c r="B596" s="19"/>
      <c r="C596" s="19">
        <v>467777200.30190235</v>
      </c>
      <c r="D596" s="157">
        <f>D558</f>
        <v>5.202</v>
      </c>
      <c r="E596" t="s">
        <v>34</v>
      </c>
      <c r="F596" s="18">
        <f>ROUND(D596*C596/100,0)</f>
        <v>24333770</v>
      </c>
      <c r="G596" s="151">
        <f>$G$558</f>
        <v>6.2539999999999996</v>
      </c>
      <c r="H596" t="s">
        <v>34</v>
      </c>
      <c r="I596" s="18">
        <f>ROUND(G596*$C596/100,0)</f>
        <v>29254786</v>
      </c>
      <c r="J596" s="22"/>
      <c r="K596" s="151" t="e">
        <f>$K$558</f>
        <v>#REF!</v>
      </c>
      <c r="L596" t="s">
        <v>34</v>
      </c>
      <c r="M596" s="18" t="e">
        <f>ROUND(K596*$C596/100,0)</f>
        <v>#REF!</v>
      </c>
      <c r="N596" s="18"/>
      <c r="O596" s="151" t="e">
        <f>$O$558</f>
        <v>#REF!</v>
      </c>
      <c r="P596" t="s">
        <v>34</v>
      </c>
      <c r="Q596" s="18" t="e">
        <f>ROUND(O596*$C596/100,0)</f>
        <v>#REF!</v>
      </c>
      <c r="R596" s="18"/>
      <c r="S596" s="151" t="e">
        <f>$S$558</f>
        <v>#REF!</v>
      </c>
      <c r="T596" t="s">
        <v>34</v>
      </c>
      <c r="U596" s="18" t="e">
        <f>ROUND(S596*$C596/100,0)</f>
        <v>#REF!</v>
      </c>
      <c r="V596" s="18"/>
    </row>
    <row r="597" spans="1:28" ht="16.5" hidden="1" thickTop="1" x14ac:dyDescent="0.25">
      <c r="A597" t="s">
        <v>68</v>
      </c>
      <c r="B597" s="39"/>
      <c r="C597" s="19">
        <v>351183.40000000037</v>
      </c>
      <c r="D597" s="158">
        <f>D559</f>
        <v>58</v>
      </c>
      <c r="E597" t="s">
        <v>34</v>
      </c>
      <c r="F597" s="18">
        <f>ROUND(D597*C597/100,0)</f>
        <v>203686</v>
      </c>
      <c r="G597" s="136">
        <f>$G$559</f>
        <v>58</v>
      </c>
      <c r="H597" t="s">
        <v>34</v>
      </c>
      <c r="I597" s="18">
        <f>ROUND(G597*$C597/100,0)</f>
        <v>203686</v>
      </c>
      <c r="J597" s="22"/>
      <c r="K597" s="136" t="e">
        <f>$K$559</f>
        <v>#REF!</v>
      </c>
      <c r="L597" t="s">
        <v>34</v>
      </c>
      <c r="M597" s="18" t="e">
        <f>ROUND(K597*$C597/100,0)</f>
        <v>#REF!</v>
      </c>
      <c r="N597" s="18"/>
      <c r="O597" s="136" t="e">
        <f>$O$559</f>
        <v>#REF!</v>
      </c>
      <c r="P597" t="s">
        <v>34</v>
      </c>
      <c r="Q597" s="18" t="e">
        <f>ROUND(O597*$C597/100,0)</f>
        <v>#REF!</v>
      </c>
      <c r="R597" s="18"/>
      <c r="S597" s="136" t="e">
        <f>$S$559</f>
        <v>#REF!</v>
      </c>
      <c r="T597" t="s">
        <v>34</v>
      </c>
      <c r="U597" s="18" t="e">
        <f>ROUND(S597*$C597/100,0)</f>
        <v>#REF!</v>
      </c>
      <c r="V597" s="18"/>
      <c r="AB597" s="38"/>
    </row>
    <row r="598" spans="1:28" ht="16.5" hidden="1" thickTop="1" x14ac:dyDescent="0.25">
      <c r="A598" s="137" t="s">
        <v>69</v>
      </c>
      <c r="B598" s="39"/>
      <c r="C598" s="19"/>
      <c r="D598" s="112">
        <v>-0.01</v>
      </c>
      <c r="E598" s="39"/>
      <c r="F598" s="18"/>
      <c r="G598" s="112">
        <v>-0.01</v>
      </c>
      <c r="H598" s="39"/>
      <c r="I598" s="18"/>
      <c r="J598" s="22"/>
      <c r="K598" s="112">
        <v>-0.01</v>
      </c>
      <c r="L598" s="39"/>
      <c r="M598" s="18"/>
      <c r="N598" s="18"/>
      <c r="O598" s="112">
        <v>-0.01</v>
      </c>
      <c r="P598" s="39"/>
      <c r="Q598" s="18"/>
      <c r="R598" s="18"/>
      <c r="S598" s="112">
        <v>-0.01</v>
      </c>
      <c r="T598" s="39"/>
      <c r="U598" s="18"/>
      <c r="V598" s="18"/>
      <c r="Z598" s="18"/>
    </row>
    <row r="599" spans="1:28" ht="16.5" hidden="1" thickTop="1" x14ac:dyDescent="0.25">
      <c r="A599" t="s">
        <v>95</v>
      </c>
      <c r="B599" s="56"/>
      <c r="C599" s="19">
        <v>0</v>
      </c>
      <c r="D599" s="75">
        <f>D585</f>
        <v>248</v>
      </c>
      <c r="E599" s="17"/>
      <c r="F599" s="18">
        <f t="shared" ref="F599:F605" si="72">ROUND(D599*C599*$D$598,0)</f>
        <v>0</v>
      </c>
      <c r="G599" s="75">
        <f>G585</f>
        <v>248</v>
      </c>
      <c r="H599" s="17"/>
      <c r="I599" s="18">
        <f>ROUND(G599*$C599*G598,0)</f>
        <v>0</v>
      </c>
      <c r="J599" s="22"/>
      <c r="K599" s="75" t="e">
        <f>K585</f>
        <v>#REF!</v>
      </c>
      <c r="L599" s="17"/>
      <c r="M599" s="18" t="e">
        <f>ROUND(K599*$C599*K598,0)</f>
        <v>#REF!</v>
      </c>
      <c r="N599" s="18"/>
      <c r="O599" s="75" t="e">
        <f>O585</f>
        <v>#REF!</v>
      </c>
      <c r="P599" s="17"/>
      <c r="Q599" s="18" t="e">
        <f>ROUND(O599*$C599*O598,0)</f>
        <v>#REF!</v>
      </c>
      <c r="R599" s="18"/>
      <c r="S599" s="75" t="e">
        <f>S585</f>
        <v>#REF!</v>
      </c>
      <c r="T599" s="17"/>
      <c r="U599" s="18" t="e">
        <f>ROUND(S599*$C599*S598,0)</f>
        <v>#REF!</v>
      </c>
      <c r="V599" s="18"/>
      <c r="Z599" s="18"/>
    </row>
    <row r="600" spans="1:28" ht="16.5" hidden="1" thickTop="1" x14ac:dyDescent="0.25">
      <c r="A600" t="s">
        <v>96</v>
      </c>
      <c r="B600" s="39"/>
      <c r="C600" s="19">
        <v>44</v>
      </c>
      <c r="D600" s="75">
        <f>D586</f>
        <v>93</v>
      </c>
      <c r="E600" s="17"/>
      <c r="F600" s="18">
        <f t="shared" si="72"/>
        <v>-41</v>
      </c>
      <c r="G600" s="75">
        <f>G586</f>
        <v>93</v>
      </c>
      <c r="H600" s="17"/>
      <c r="I600" s="18">
        <f>ROUND(G600*$C600*G598,0)</f>
        <v>-41</v>
      </c>
      <c r="J600" s="22"/>
      <c r="K600" s="75" t="e">
        <f>K586</f>
        <v>#REF!</v>
      </c>
      <c r="L600" s="17"/>
      <c r="M600" s="18" t="e">
        <f>ROUND(K600*$C600*K598,0)</f>
        <v>#REF!</v>
      </c>
      <c r="N600" s="18"/>
      <c r="O600" s="75" t="e">
        <f>O586</f>
        <v>#REF!</v>
      </c>
      <c r="P600" s="17"/>
      <c r="Q600" s="18" t="e">
        <f>ROUND(O600*$C600*O598,0)</f>
        <v>#REF!</v>
      </c>
      <c r="R600" s="18"/>
      <c r="S600" s="75" t="e">
        <f>S586</f>
        <v>#REF!</v>
      </c>
      <c r="T600" s="17"/>
      <c r="U600" s="18" t="e">
        <f>ROUND(S600*$C600*S598,0)</f>
        <v>#REF!</v>
      </c>
      <c r="V600" s="18"/>
      <c r="Z600" s="18"/>
    </row>
    <row r="601" spans="1:28" ht="16.5" hidden="1" thickTop="1" x14ac:dyDescent="0.25">
      <c r="A601" t="s">
        <v>97</v>
      </c>
      <c r="B601" s="39"/>
      <c r="C601" s="19">
        <v>60</v>
      </c>
      <c r="D601" s="75">
        <f>D587</f>
        <v>185</v>
      </c>
      <c r="E601" s="153"/>
      <c r="F601" s="18">
        <f t="shared" si="72"/>
        <v>-111</v>
      </c>
      <c r="G601" s="75">
        <f>G587</f>
        <v>185</v>
      </c>
      <c r="H601" s="153"/>
      <c r="I601" s="18">
        <f>ROUND(G601*$C601*G598,0)</f>
        <v>-111</v>
      </c>
      <c r="J601" s="22"/>
      <c r="K601" s="75" t="e">
        <f>K587</f>
        <v>#REF!</v>
      </c>
      <c r="L601" s="153"/>
      <c r="M601" s="18" t="e">
        <f>ROUND(K601*$C601*K598,0)</f>
        <v>#REF!</v>
      </c>
      <c r="N601" s="18"/>
      <c r="O601" s="75" t="e">
        <f>O587</f>
        <v>#REF!</v>
      </c>
      <c r="P601" s="153"/>
      <c r="Q601" s="18" t="e">
        <f>ROUND(O601*$C601*O598,0)</f>
        <v>#REF!</v>
      </c>
      <c r="R601" s="18"/>
      <c r="S601" s="75" t="e">
        <f>S587</f>
        <v>#REF!</v>
      </c>
      <c r="T601" s="153"/>
      <c r="U601" s="18" t="e">
        <f>ROUND(S601*$C601*S598,0)</f>
        <v>#REF!</v>
      </c>
      <c r="V601" s="18"/>
      <c r="Z601" s="18"/>
    </row>
    <row r="602" spans="1:28" ht="16.5" hidden="1" thickTop="1" x14ac:dyDescent="0.25">
      <c r="A602" t="s">
        <v>96</v>
      </c>
      <c r="B602" s="39"/>
      <c r="C602" s="19">
        <v>5896</v>
      </c>
      <c r="D602" s="75">
        <f>D589</f>
        <v>1.8</v>
      </c>
      <c r="E602" s="17"/>
      <c r="F602" s="18">
        <f t="shared" si="72"/>
        <v>-106</v>
      </c>
      <c r="G602" s="75">
        <f>G589</f>
        <v>1.8</v>
      </c>
      <c r="H602" s="17"/>
      <c r="I602" s="18">
        <f>ROUND(G602*$C602*G598,0)</f>
        <v>-106</v>
      </c>
      <c r="J602" s="22"/>
      <c r="K602" s="75" t="e">
        <f>K589</f>
        <v>#REF!</v>
      </c>
      <c r="L602" s="17"/>
      <c r="M602" s="18" t="e">
        <f>ROUND(K602*$C602*K598,0)</f>
        <v>#REF!</v>
      </c>
      <c r="N602" s="18"/>
      <c r="O602" s="75" t="e">
        <f>O589</f>
        <v>#REF!</v>
      </c>
      <c r="P602" s="17"/>
      <c r="Q602" s="18" t="e">
        <f>ROUND(O602*$C602*O598,0)</f>
        <v>#REF!</v>
      </c>
      <c r="R602" s="18"/>
      <c r="S602" s="75" t="e">
        <f>S589</f>
        <v>#REF!</v>
      </c>
      <c r="T602" s="17"/>
      <c r="U602" s="18" t="e">
        <f>ROUND(S602*$C602*S598,0)</f>
        <v>#REF!</v>
      </c>
      <c r="V602" s="18"/>
      <c r="Z602" s="18"/>
    </row>
    <row r="603" spans="1:28" ht="16.5" hidden="1" thickTop="1" x14ac:dyDescent="0.25">
      <c r="A603" t="s">
        <v>97</v>
      </c>
      <c r="B603" s="39"/>
      <c r="C603" s="19">
        <v>39349</v>
      </c>
      <c r="D603" s="75">
        <f>D590</f>
        <v>1.48</v>
      </c>
      <c r="E603" s="17"/>
      <c r="F603" s="18">
        <f t="shared" si="72"/>
        <v>-582</v>
      </c>
      <c r="G603" s="75">
        <f>G590</f>
        <v>1.48</v>
      </c>
      <c r="H603" s="17"/>
      <c r="I603" s="18">
        <f>ROUND(G603*$C603*G598,0)</f>
        <v>-582</v>
      </c>
      <c r="J603" s="22"/>
      <c r="K603" s="75" t="e">
        <f>K590</f>
        <v>#REF!</v>
      </c>
      <c r="L603" s="17"/>
      <c r="M603" s="18" t="e">
        <f>ROUND(K603*$C603*K598,0)</f>
        <v>#REF!</v>
      </c>
      <c r="N603" s="18"/>
      <c r="O603" s="75" t="e">
        <f>O590</f>
        <v>#REF!</v>
      </c>
      <c r="P603" s="17"/>
      <c r="Q603" s="18" t="e">
        <f>ROUND(O603*$C603*O598,0)</f>
        <v>#REF!</v>
      </c>
      <c r="R603" s="18"/>
      <c r="S603" s="75" t="e">
        <f>S590</f>
        <v>#REF!</v>
      </c>
      <c r="T603" s="17"/>
      <c r="U603" s="18" t="e">
        <f>ROUND(S603*$C603*S598,0)</f>
        <v>#REF!</v>
      </c>
      <c r="V603" s="18"/>
      <c r="Z603" s="18"/>
    </row>
    <row r="604" spans="1:28" ht="16.5" hidden="1" thickTop="1" x14ac:dyDescent="0.25">
      <c r="A604" t="s">
        <v>99</v>
      </c>
      <c r="B604" s="39"/>
      <c r="C604" s="19">
        <v>27373</v>
      </c>
      <c r="D604" s="75">
        <f>D592</f>
        <v>6.3</v>
      </c>
      <c r="E604" s="17"/>
      <c r="F604" s="18">
        <f t="shared" si="72"/>
        <v>-1724</v>
      </c>
      <c r="G604" s="75">
        <f>G592</f>
        <v>6.3</v>
      </c>
      <c r="H604" s="17"/>
      <c r="I604" s="18">
        <f>ROUND(G604*$C604*G598,0)</f>
        <v>-1724</v>
      </c>
      <c r="J604" s="22"/>
      <c r="K604" s="75" t="e">
        <f>K592</f>
        <v>#REF!</v>
      </c>
      <c r="L604" s="17"/>
      <c r="M604" s="18" t="e">
        <f>ROUND(K604*$C604*K598,0)</f>
        <v>#REF!</v>
      </c>
      <c r="N604" s="18"/>
      <c r="O604" s="75" t="e">
        <f>O592</f>
        <v>#REF!</v>
      </c>
      <c r="P604" s="17"/>
      <c r="Q604" s="18" t="e">
        <f>ROUND(O604*$C604*O598,0)</f>
        <v>#REF!</v>
      </c>
      <c r="R604" s="18"/>
      <c r="S604" s="75" t="e">
        <f>S592</f>
        <v>#REF!</v>
      </c>
      <c r="T604" s="17"/>
      <c r="U604" s="18" t="e">
        <f>ROUND(S604*$C604*S598,0)</f>
        <v>#REF!</v>
      </c>
      <c r="V604" s="18"/>
      <c r="Z604" s="18"/>
    </row>
    <row r="605" spans="1:28" ht="16.5" hidden="1" thickTop="1" x14ac:dyDescent="0.25">
      <c r="A605" t="s">
        <v>113</v>
      </c>
      <c r="B605" s="39"/>
      <c r="C605" s="19">
        <v>400</v>
      </c>
      <c r="D605" s="75">
        <f>D604</f>
        <v>6.3</v>
      </c>
      <c r="E605" s="17"/>
      <c r="F605" s="18">
        <f t="shared" si="72"/>
        <v>-25</v>
      </c>
      <c r="G605" s="75">
        <f>G593</f>
        <v>6.3</v>
      </c>
      <c r="H605" s="17"/>
      <c r="I605" s="18">
        <f>ROUND(G605*$C605*G598,0)</f>
        <v>-25</v>
      </c>
      <c r="J605" s="22"/>
      <c r="K605" s="75" t="e">
        <f>K593</f>
        <v>#REF!</v>
      </c>
      <c r="L605" s="17"/>
      <c r="M605" s="18" t="e">
        <f>ROUND(K605*$C605*K598,0)</f>
        <v>#REF!</v>
      </c>
      <c r="N605" s="18"/>
      <c r="O605" s="75" t="e">
        <f>O593</f>
        <v>#REF!</v>
      </c>
      <c r="P605" s="17"/>
      <c r="Q605" s="18" t="e">
        <f>ROUND(O605*$C605*O598,0)</f>
        <v>#REF!</v>
      </c>
      <c r="R605" s="18"/>
      <c r="S605" s="75" t="e">
        <f>S593</f>
        <v>#REF!</v>
      </c>
      <c r="T605" s="17"/>
      <c r="U605" s="18" t="e">
        <f>ROUND(S605*$C605*S598,0)</f>
        <v>#REF!</v>
      </c>
      <c r="V605" s="18"/>
      <c r="Z605" s="18"/>
    </row>
    <row r="606" spans="1:28" ht="16.5" hidden="1" thickTop="1" x14ac:dyDescent="0.25">
      <c r="A606" t="s">
        <v>101</v>
      </c>
      <c r="B606" s="39"/>
      <c r="C606" s="19">
        <v>3473060</v>
      </c>
      <c r="D606" s="139">
        <f>D595</f>
        <v>5.7039999999999997</v>
      </c>
      <c r="E606" t="s">
        <v>34</v>
      </c>
      <c r="F606" s="18">
        <f>ROUND(D606*C606/100*$D$598,0)</f>
        <v>-1981</v>
      </c>
      <c r="G606" s="139">
        <f>G595</f>
        <v>6.7560000000000002</v>
      </c>
      <c r="H606" t="s">
        <v>34</v>
      </c>
      <c r="I606" s="18">
        <f>ROUND(G606*$C606/100*G598,0)</f>
        <v>-2346</v>
      </c>
      <c r="J606" s="22"/>
      <c r="K606" s="139" t="e">
        <f>K595</f>
        <v>#REF!</v>
      </c>
      <c r="L606" t="s">
        <v>34</v>
      </c>
      <c r="M606" s="18" t="e">
        <f>ROUND(K606*$C606/100*K598,0)</f>
        <v>#REF!</v>
      </c>
      <c r="N606" s="18"/>
      <c r="O606" s="139" t="e">
        <f>O595</f>
        <v>#REF!</v>
      </c>
      <c r="P606" t="s">
        <v>34</v>
      </c>
      <c r="Q606" s="18" t="e">
        <f>ROUND(O606*$C606/100*O598,0)</f>
        <v>#REF!</v>
      </c>
      <c r="R606" s="18"/>
      <c r="S606" s="139" t="e">
        <f>S595</f>
        <v>#REF!</v>
      </c>
      <c r="T606" t="s">
        <v>34</v>
      </c>
      <c r="U606" s="18" t="e">
        <f>ROUND(S606*$C606/100*S598,0)</f>
        <v>#REF!</v>
      </c>
      <c r="V606" s="18"/>
      <c r="Z606" s="18"/>
    </row>
    <row r="607" spans="1:28" ht="16.5" hidden="1" thickTop="1" x14ac:dyDescent="0.25">
      <c r="A607" t="s">
        <v>67</v>
      </c>
      <c r="B607" s="39"/>
      <c r="C607" s="19">
        <v>6930058</v>
      </c>
      <c r="D607" s="139">
        <f>D596</f>
        <v>5.202</v>
      </c>
      <c r="E607" t="s">
        <v>34</v>
      </c>
      <c r="F607" s="18">
        <f>ROUND(D607*C607/100*$D$598,0)</f>
        <v>-3605</v>
      </c>
      <c r="G607" s="139">
        <f>G596</f>
        <v>6.2539999999999996</v>
      </c>
      <c r="H607" t="s">
        <v>34</v>
      </c>
      <c r="I607" s="18">
        <f>ROUND(G607*$C607/100*G598,0)</f>
        <v>-4334</v>
      </c>
      <c r="J607" s="22"/>
      <c r="K607" s="139" t="e">
        <f>K596</f>
        <v>#REF!</v>
      </c>
      <c r="L607" t="s">
        <v>34</v>
      </c>
      <c r="M607" s="18" t="e">
        <f>ROUND(K607*$C607/100*K598,0)</f>
        <v>#REF!</v>
      </c>
      <c r="N607" s="18"/>
      <c r="O607" s="139" t="e">
        <f>O596</f>
        <v>#REF!</v>
      </c>
      <c r="P607" t="s">
        <v>34</v>
      </c>
      <c r="Q607" s="18" t="e">
        <f>ROUND(O607*$C607/100*O598,0)</f>
        <v>#REF!</v>
      </c>
      <c r="R607" s="18"/>
      <c r="S607" s="139" t="e">
        <f>S596</f>
        <v>#REF!</v>
      </c>
      <c r="T607" t="s">
        <v>34</v>
      </c>
      <c r="U607" s="18" t="e">
        <f>ROUND(S607*$C607/100*S598,0)</f>
        <v>#REF!</v>
      </c>
      <c r="V607" s="18"/>
      <c r="Z607" s="18"/>
    </row>
    <row r="608" spans="1:28" ht="16.5" hidden="1" thickTop="1" x14ac:dyDescent="0.25">
      <c r="A608" t="s">
        <v>68</v>
      </c>
      <c r="B608" s="39"/>
      <c r="C608" s="19">
        <v>6802</v>
      </c>
      <c r="D608" s="141">
        <f>D597</f>
        <v>58</v>
      </c>
      <c r="E608" t="s">
        <v>34</v>
      </c>
      <c r="F608" s="18">
        <f>ROUND(D608*C608/100*$D$598,0)</f>
        <v>-39</v>
      </c>
      <c r="G608" s="141">
        <f>G597</f>
        <v>58</v>
      </c>
      <c r="H608" t="s">
        <v>34</v>
      </c>
      <c r="I608" s="18">
        <f>ROUND(G608*$C608/100*G598,0)</f>
        <v>-39</v>
      </c>
      <c r="J608" s="22"/>
      <c r="K608" s="141" t="e">
        <f>K597</f>
        <v>#REF!</v>
      </c>
      <c r="L608" t="s">
        <v>34</v>
      </c>
      <c r="M608" s="18" t="e">
        <f>ROUND(K608*$C608/100*K598,0)</f>
        <v>#REF!</v>
      </c>
      <c r="N608" s="18"/>
      <c r="O608" s="141" t="e">
        <f>O597</f>
        <v>#REF!</v>
      </c>
      <c r="P608" t="s">
        <v>34</v>
      </c>
      <c r="Q608" s="18" t="e">
        <f>ROUND(O608*$C608/100*O598,0)</f>
        <v>#REF!</v>
      </c>
      <c r="R608" s="18"/>
      <c r="S608" s="141" t="e">
        <f>S597</f>
        <v>#REF!</v>
      </c>
      <c r="T608" t="s">
        <v>34</v>
      </c>
      <c r="U608" s="18" t="e">
        <f>ROUND(S608*$C608/100*S598,0)</f>
        <v>#REF!</v>
      </c>
      <c r="V608" s="18"/>
      <c r="Z608" s="18"/>
    </row>
    <row r="609" spans="1:28" ht="16.5" hidden="1" thickTop="1" x14ac:dyDescent="0.25">
      <c r="A609" t="s">
        <v>114</v>
      </c>
      <c r="B609" s="39"/>
      <c r="C609" s="19">
        <v>104</v>
      </c>
      <c r="D609" s="69">
        <v>60</v>
      </c>
      <c r="E609" s="39"/>
      <c r="F609" s="18">
        <f>ROUND(D609*C609,0)</f>
        <v>6240</v>
      </c>
      <c r="G609" s="69">
        <f>$G$571</f>
        <v>60</v>
      </c>
      <c r="H609" s="39"/>
      <c r="I609" s="18">
        <f>ROUND(G609*$C609,0)</f>
        <v>6240</v>
      </c>
      <c r="J609" s="22"/>
      <c r="K609" s="69" t="e">
        <f>$K$571</f>
        <v>#REF!</v>
      </c>
      <c r="L609" s="39"/>
      <c r="M609" s="18" t="e">
        <f>ROUND(K609*$C609,0)</f>
        <v>#REF!</v>
      </c>
      <c r="N609" s="18"/>
      <c r="O609" s="69" t="e">
        <f>$O$571</f>
        <v>#REF!</v>
      </c>
      <c r="P609" s="39"/>
      <c r="Q609" s="18" t="e">
        <f>ROUND(O609*$C609,0)</f>
        <v>#REF!</v>
      </c>
      <c r="R609" s="18"/>
      <c r="S609" s="69" t="e">
        <f>$S$571</f>
        <v>#REF!</v>
      </c>
      <c r="T609" s="39"/>
      <c r="U609" s="18" t="e">
        <f>ROUND(S609*$C609,0)</f>
        <v>#REF!</v>
      </c>
      <c r="V609" s="18"/>
      <c r="Z609"/>
      <c r="AA609" s="82"/>
    </row>
    <row r="610" spans="1:28" ht="16.5" hidden="1" thickTop="1" x14ac:dyDescent="0.25">
      <c r="A610" t="s">
        <v>115</v>
      </c>
      <c r="B610" s="89"/>
      <c r="C610" s="19">
        <v>46478</v>
      </c>
      <c r="D610" s="115">
        <v>-30</v>
      </c>
      <c r="E610" s="18" t="s">
        <v>34</v>
      </c>
      <c r="F610" s="18">
        <f>-ROUND(D610*C610*$D$598,0)</f>
        <v>-13943</v>
      </c>
      <c r="G610" s="115">
        <f>$G$572</f>
        <v>-30</v>
      </c>
      <c r="H610" s="18" t="s">
        <v>34</v>
      </c>
      <c r="I610" s="18">
        <f>ROUND(G610*$C610/100,0)</f>
        <v>-13943</v>
      </c>
      <c r="J610" s="22"/>
      <c r="K610" s="115" t="e">
        <f>$K$572</f>
        <v>#REF!</v>
      </c>
      <c r="L610" s="18" t="s">
        <v>34</v>
      </c>
      <c r="M610" s="18" t="e">
        <f>ROUND(K610*$C610/100,0)</f>
        <v>#REF!</v>
      </c>
      <c r="N610" s="18"/>
      <c r="O610" s="115" t="str">
        <f>$O$572</f>
        <v xml:space="preserve"> </v>
      </c>
      <c r="P610" s="18" t="s">
        <v>34</v>
      </c>
      <c r="Q610" s="18">
        <f>ROUND(O610*$C610/100,0)</f>
        <v>0</v>
      </c>
      <c r="R610" s="18"/>
      <c r="S610" s="115">
        <f>$S$572</f>
        <v>0</v>
      </c>
      <c r="T610" s="18" t="s">
        <v>34</v>
      </c>
      <c r="U610" s="18">
        <f>ROUND(S610*$C610/100,0)</f>
        <v>0</v>
      </c>
      <c r="V610" s="18"/>
      <c r="Z610"/>
      <c r="AA610" s="82"/>
      <c r="AB610" s="38"/>
    </row>
    <row r="611" spans="1:28" ht="16.5" hidden="1" thickTop="1" x14ac:dyDescent="0.25">
      <c r="A611" s="39" t="s">
        <v>43</v>
      </c>
      <c r="B611" s="57"/>
      <c r="C611" s="19">
        <f>SUM(C595:C596)</f>
        <v>838968780.0470736</v>
      </c>
      <c r="D611" s="110"/>
      <c r="E611" s="39"/>
      <c r="F611" s="21">
        <f>SUM(F585:F610)</f>
        <v>66532651</v>
      </c>
      <c r="G611" s="110"/>
      <c r="H611" s="39"/>
      <c r="I611" s="21">
        <f>SUM(I585:I610)</f>
        <v>75357508</v>
      </c>
      <c r="J611" s="22"/>
      <c r="K611" s="110"/>
      <c r="L611" s="39"/>
      <c r="M611" s="21" t="e">
        <f>SUM(M585:M610)</f>
        <v>#REF!</v>
      </c>
      <c r="N611" s="21"/>
      <c r="O611" s="110"/>
      <c r="P611" s="39"/>
      <c r="Q611" s="21" t="e">
        <f>SUM(Q585:Q610)</f>
        <v>#REF!</v>
      </c>
      <c r="R611" s="21"/>
      <c r="S611" s="110"/>
      <c r="T611" s="39"/>
      <c r="U611" s="21" t="e">
        <f>SUM(U585:U610)</f>
        <v>#REF!</v>
      </c>
      <c r="V611" s="21"/>
      <c r="Z611" s="18"/>
    </row>
    <row r="612" spans="1:28" ht="16.5" hidden="1" thickTop="1" x14ac:dyDescent="0.25">
      <c r="A612" s="39" t="s">
        <v>25</v>
      </c>
      <c r="B612" s="39"/>
      <c r="C612" s="129">
        <v>7716768.3597677127</v>
      </c>
      <c r="F612" s="30">
        <v>874030.57612896967</v>
      </c>
      <c r="I612" s="30">
        <f>F612</f>
        <v>874030.57612896967</v>
      </c>
      <c r="J612" s="22"/>
      <c r="M612" s="30" t="e">
        <f>M576/I576*I612</f>
        <v>#REF!</v>
      </c>
      <c r="N612" s="21"/>
      <c r="Q612" s="30" t="e">
        <f>Q576/I576*I612</f>
        <v>#REF!</v>
      </c>
      <c r="R612" s="21"/>
      <c r="U612" s="30" t="e">
        <f>U576/I576*I612</f>
        <v>#REF!</v>
      </c>
      <c r="V612" s="21"/>
      <c r="W612" s="53"/>
      <c r="X612" s="53"/>
      <c r="Y612" s="51"/>
      <c r="Z612" s="18"/>
    </row>
    <row r="613" spans="1:28" ht="17.25" hidden="1" thickTop="1" thickBot="1" x14ac:dyDescent="0.3">
      <c r="A613" s="39" t="s">
        <v>44</v>
      </c>
      <c r="B613" s="39"/>
      <c r="C613" s="144">
        <f>SUM(C611)+C612</f>
        <v>846685548.40684128</v>
      </c>
      <c r="D613" s="128"/>
      <c r="E613" s="121"/>
      <c r="F613" s="122">
        <f>F611+F612</f>
        <v>67406681.576128975</v>
      </c>
      <c r="G613" s="128"/>
      <c r="H613" s="121"/>
      <c r="I613" s="122">
        <f>I611+I612</f>
        <v>76231538.576128975</v>
      </c>
      <c r="J613" s="22"/>
      <c r="K613" s="128"/>
      <c r="L613" s="121"/>
      <c r="M613" s="122" t="e">
        <f>M611+M612</f>
        <v>#REF!</v>
      </c>
      <c r="N613" s="122"/>
      <c r="O613" s="128"/>
      <c r="P613" s="121"/>
      <c r="Q613" s="122" t="e">
        <f>Q611+Q612</f>
        <v>#REF!</v>
      </c>
      <c r="R613" s="122"/>
      <c r="S613" s="128"/>
      <c r="T613" s="121"/>
      <c r="U613" s="122" t="e">
        <f>U611+U612</f>
        <v>#REF!</v>
      </c>
      <c r="V613" s="18"/>
      <c r="W613" s="54"/>
      <c r="X613" s="54"/>
      <c r="Y613" s="55"/>
      <c r="Z613" s="18"/>
    </row>
    <row r="614" spans="1:28" ht="16.5" hidden="1" thickTop="1" x14ac:dyDescent="0.25">
      <c r="A614" s="39"/>
      <c r="B614" s="39"/>
      <c r="C614" s="56"/>
      <c r="D614" s="27" t="s">
        <v>20</v>
      </c>
      <c r="E614" s="39"/>
      <c r="F614" s="21"/>
      <c r="G614" s="131" t="s">
        <v>20</v>
      </c>
      <c r="H614" s="39"/>
      <c r="I614" s="21" t="s">
        <v>20</v>
      </c>
      <c r="J614" s="22"/>
      <c r="K614" s="131" t="s">
        <v>20</v>
      </c>
      <c r="L614" s="39"/>
      <c r="M614" s="21" t="s">
        <v>20</v>
      </c>
      <c r="N614" s="21"/>
      <c r="O614" s="131" t="s">
        <v>20</v>
      </c>
      <c r="P614" s="39"/>
      <c r="Q614" s="21" t="s">
        <v>20</v>
      </c>
      <c r="R614" s="21"/>
      <c r="S614" s="131" t="s">
        <v>20</v>
      </c>
      <c r="T614" s="39"/>
      <c r="U614" s="21" t="s">
        <v>20</v>
      </c>
      <c r="V614" s="21"/>
      <c r="Z614" s="18"/>
    </row>
    <row r="615" spans="1:28" ht="16.5" hidden="1" thickTop="1" x14ac:dyDescent="0.25">
      <c r="A615" s="17" t="s">
        <v>111</v>
      </c>
      <c r="B615" s="39"/>
      <c r="C615" s="39"/>
      <c r="D615" s="21"/>
      <c r="E615" s="39"/>
      <c r="F615" s="39"/>
      <c r="G615" s="21"/>
      <c r="H615" s="39"/>
      <c r="I615" s="39"/>
      <c r="J615" s="22"/>
      <c r="K615" s="21"/>
      <c r="L615" s="39"/>
      <c r="M615" s="39"/>
      <c r="N615" s="39"/>
      <c r="O615" s="21"/>
      <c r="P615" s="39"/>
      <c r="Q615" s="39"/>
      <c r="R615" s="39"/>
      <c r="S615" s="21"/>
      <c r="T615" s="39"/>
      <c r="U615" s="39"/>
      <c r="V615" s="39"/>
      <c r="Z615" s="18"/>
    </row>
    <row r="616" spans="1:28" ht="16.5" hidden="1" thickTop="1" x14ac:dyDescent="0.25">
      <c r="A616" t="s">
        <v>119</v>
      </c>
      <c r="B616" s="39"/>
      <c r="C616" s="39"/>
      <c r="D616" s="21"/>
      <c r="E616" s="39"/>
      <c r="F616" s="39"/>
      <c r="G616" s="21"/>
      <c r="H616" s="39"/>
      <c r="I616" s="39"/>
      <c r="J616" s="22"/>
      <c r="K616" s="21"/>
      <c r="L616" s="39"/>
      <c r="M616" s="39"/>
      <c r="N616" s="39"/>
      <c r="O616" s="21"/>
      <c r="P616" s="39"/>
      <c r="Q616" s="39"/>
      <c r="R616" s="39"/>
      <c r="S616" s="21"/>
      <c r="T616" s="39"/>
      <c r="U616" s="39"/>
      <c r="V616" s="39"/>
      <c r="Z616" s="18"/>
    </row>
    <row r="617" spans="1:28" ht="16.5" hidden="1" thickTop="1" x14ac:dyDescent="0.25">
      <c r="B617" s="39"/>
      <c r="C617" s="39"/>
      <c r="D617" s="21"/>
      <c r="E617" s="39"/>
      <c r="F617" s="39"/>
      <c r="G617" s="21"/>
      <c r="H617" s="39"/>
      <c r="I617" s="39"/>
      <c r="J617" s="22"/>
      <c r="K617" s="21"/>
      <c r="L617" s="39"/>
      <c r="M617" s="39"/>
      <c r="N617" s="39"/>
      <c r="O617" s="21"/>
      <c r="P617" s="39"/>
      <c r="Q617" s="39"/>
      <c r="R617" s="39"/>
      <c r="S617" s="21"/>
      <c r="T617" s="39"/>
      <c r="U617" s="39"/>
      <c r="V617" s="39"/>
      <c r="Z617" s="18"/>
    </row>
    <row r="618" spans="1:28" ht="16.5" hidden="1" thickTop="1" x14ac:dyDescent="0.25">
      <c r="A618" t="s">
        <v>62</v>
      </c>
      <c r="B618" s="56"/>
      <c r="C618" s="19"/>
      <c r="D618" s="21"/>
      <c r="E618" s="39"/>
      <c r="F618" s="39"/>
      <c r="G618" s="21"/>
      <c r="H618" s="39"/>
      <c r="I618" s="39"/>
      <c r="J618" s="22"/>
      <c r="K618" s="21"/>
      <c r="L618" s="39"/>
      <c r="M618" s="39"/>
      <c r="N618" s="39"/>
      <c r="O618" s="21"/>
      <c r="P618" s="39"/>
      <c r="Q618" s="39"/>
      <c r="R618" s="39"/>
      <c r="S618" s="21"/>
      <c r="T618" s="39"/>
      <c r="U618" s="39"/>
      <c r="V618" s="39"/>
      <c r="Z618" s="18"/>
    </row>
    <row r="619" spans="1:28" ht="16.5" hidden="1" thickTop="1" x14ac:dyDescent="0.25">
      <c r="A619" t="s">
        <v>95</v>
      </c>
      <c r="B619" s="39"/>
      <c r="C619" s="19">
        <v>13.399999999999999</v>
      </c>
      <c r="D619" s="69">
        <f>D547</f>
        <v>248</v>
      </c>
      <c r="F619" s="18">
        <f>ROUND(D619*C619,0)</f>
        <v>3323</v>
      </c>
      <c r="G619" s="69">
        <f>$G$547</f>
        <v>248</v>
      </c>
      <c r="I619" s="18">
        <f>ROUND(G619*$C619,0)</f>
        <v>3323</v>
      </c>
      <c r="J619" s="22"/>
      <c r="K619" s="69" t="e">
        <f>$K$547</f>
        <v>#REF!</v>
      </c>
      <c r="M619" s="18" t="e">
        <f>ROUND(K619*$C619,0)</f>
        <v>#REF!</v>
      </c>
      <c r="N619" s="18"/>
      <c r="O619" s="69" t="e">
        <f>$O$547</f>
        <v>#REF!</v>
      </c>
      <c r="Q619" s="18" t="e">
        <f>ROUND(O619*$C619,0)</f>
        <v>#REF!</v>
      </c>
      <c r="R619" s="18"/>
      <c r="S619" s="69" t="e">
        <f>$S$547</f>
        <v>#REF!</v>
      </c>
      <c r="U619" s="18" t="e">
        <f>ROUND(S619*$C619,0)</f>
        <v>#REF!</v>
      </c>
      <c r="V619" s="18"/>
      <c r="Z619" s="18"/>
    </row>
    <row r="620" spans="1:28" ht="16.5" hidden="1" thickTop="1" x14ac:dyDescent="0.25">
      <c r="A620" t="s">
        <v>96</v>
      </c>
      <c r="B620" s="39"/>
      <c r="C620" s="19">
        <v>699.06666666666695</v>
      </c>
      <c r="D620" s="69">
        <f>D548</f>
        <v>93</v>
      </c>
      <c r="F620" s="18">
        <f>ROUND(D620*C620,0)</f>
        <v>65013</v>
      </c>
      <c r="G620" s="69">
        <f>$G$548</f>
        <v>93</v>
      </c>
      <c r="I620" s="18">
        <f>ROUND(G620*$C620,0)</f>
        <v>65013</v>
      </c>
      <c r="J620" s="22"/>
      <c r="K620" s="69" t="e">
        <f>$K$548</f>
        <v>#REF!</v>
      </c>
      <c r="M620" s="18" t="e">
        <f>ROUND(K620*$C620,0)</f>
        <v>#REF!</v>
      </c>
      <c r="N620" s="18"/>
      <c r="O620" s="69" t="e">
        <f>$O$548</f>
        <v>#REF!</v>
      </c>
      <c r="Q620" s="18" t="e">
        <f>ROUND(O620*$C620,0)</f>
        <v>#REF!</v>
      </c>
      <c r="R620" s="18"/>
      <c r="S620" s="69" t="e">
        <f>$S$548</f>
        <v>#REF!</v>
      </c>
      <c r="U620" s="18" t="e">
        <f>ROUND(S620*$C620,0)</f>
        <v>#REF!</v>
      </c>
      <c r="V620" s="18"/>
      <c r="Z620" s="18"/>
    </row>
    <row r="621" spans="1:28" ht="16.5" hidden="1" thickTop="1" x14ac:dyDescent="0.25">
      <c r="A621" t="s">
        <v>97</v>
      </c>
      <c r="B621" s="39"/>
      <c r="C621" s="19">
        <v>515.03333333333296</v>
      </c>
      <c r="D621" s="69">
        <f>D549</f>
        <v>185</v>
      </c>
      <c r="E621" s="102"/>
      <c r="F621" s="18">
        <f>ROUND(D621*C621,0)</f>
        <v>95281</v>
      </c>
      <c r="G621" s="69">
        <f>$G$549</f>
        <v>185</v>
      </c>
      <c r="H621" s="102"/>
      <c r="I621" s="18">
        <f>ROUND(G621*$C621,0)</f>
        <v>95281</v>
      </c>
      <c r="J621" s="22"/>
      <c r="K621" s="69" t="e">
        <f>$K$549</f>
        <v>#REF!</v>
      </c>
      <c r="L621" s="102"/>
      <c r="M621" s="18" t="e">
        <f>ROUND(K621*$C621,0)</f>
        <v>#REF!</v>
      </c>
      <c r="N621" s="18"/>
      <c r="O621" s="69" t="e">
        <f>$O$549</f>
        <v>#REF!</v>
      </c>
      <c r="P621" s="102"/>
      <c r="Q621" s="18" t="e">
        <f>ROUND(O621*$C621,0)</f>
        <v>#REF!</v>
      </c>
      <c r="R621" s="18"/>
      <c r="S621" s="69" t="e">
        <f>$S$549</f>
        <v>#REF!</v>
      </c>
      <c r="T621" s="102"/>
      <c r="U621" s="18" t="e">
        <f>ROUND(S621*$C621,0)</f>
        <v>#REF!</v>
      </c>
      <c r="V621" s="18"/>
      <c r="Z621" s="18"/>
    </row>
    <row r="622" spans="1:28" ht="16.5" hidden="1" thickTop="1" x14ac:dyDescent="0.25">
      <c r="A622" t="s">
        <v>63</v>
      </c>
      <c r="B622" s="39"/>
      <c r="C622" s="19">
        <f>SUM(C619:C621)</f>
        <v>1227.5</v>
      </c>
      <c r="D622" s="69"/>
      <c r="F622" s="18"/>
      <c r="G622" s="69"/>
      <c r="I622" s="18"/>
      <c r="J622" s="22"/>
      <c r="K622" s="69"/>
      <c r="M622" s="18"/>
      <c r="N622" s="18"/>
      <c r="O622" s="69"/>
      <c r="Q622" s="18"/>
      <c r="R622" s="18"/>
      <c r="S622" s="69"/>
      <c r="U622" s="18"/>
      <c r="V622" s="18"/>
      <c r="Z622"/>
      <c r="AA622" s="82"/>
    </row>
    <row r="623" spans="1:28" ht="16.5" hidden="1" thickTop="1" x14ac:dyDescent="0.25">
      <c r="A623" t="s">
        <v>96</v>
      </c>
      <c r="B623" s="39"/>
      <c r="C623" s="19">
        <v>120922.266666667</v>
      </c>
      <c r="D623" s="69">
        <f>D551</f>
        <v>1.8</v>
      </c>
      <c r="E623" t="s">
        <v>20</v>
      </c>
      <c r="F623" s="18">
        <f>ROUND(D623*C623,0)</f>
        <v>217660</v>
      </c>
      <c r="G623" s="69">
        <f>$G$551</f>
        <v>1.8</v>
      </c>
      <c r="H623" t="s">
        <v>20</v>
      </c>
      <c r="I623" s="18">
        <f>ROUND(G623*$C623,0)</f>
        <v>217660</v>
      </c>
      <c r="J623" s="22"/>
      <c r="K623" s="69" t="e">
        <f>$K$551</f>
        <v>#REF!</v>
      </c>
      <c r="L623" t="s">
        <v>20</v>
      </c>
      <c r="M623" s="18" t="e">
        <f>ROUND(K623*$C623,0)</f>
        <v>#REF!</v>
      </c>
      <c r="N623" s="18"/>
      <c r="O623" s="69" t="e">
        <f>$O$551</f>
        <v>#REF!</v>
      </c>
      <c r="P623" t="s">
        <v>20</v>
      </c>
      <c r="Q623" s="18" t="e">
        <f>ROUND(O623*$C623,0)</f>
        <v>#REF!</v>
      </c>
      <c r="R623" s="18"/>
      <c r="S623" s="69" t="e">
        <f>$S$551</f>
        <v>#REF!</v>
      </c>
      <c r="T623" t="s">
        <v>20</v>
      </c>
      <c r="U623" s="18" t="e">
        <f>ROUND(S623*$C623,0)</f>
        <v>#REF!</v>
      </c>
      <c r="V623" s="18"/>
      <c r="Z623"/>
      <c r="AA623" s="82"/>
    </row>
    <row r="624" spans="1:28" ht="16.5" hidden="1" thickTop="1" x14ac:dyDescent="0.25">
      <c r="A624" t="s">
        <v>97</v>
      </c>
      <c r="B624" s="39"/>
      <c r="C624" s="19">
        <v>302388.59999999998</v>
      </c>
      <c r="D624" s="69">
        <f>D552</f>
        <v>1.48</v>
      </c>
      <c r="E624" t="s">
        <v>20</v>
      </c>
      <c r="F624" s="18">
        <f>ROUND(D624*C624,0)</f>
        <v>447535</v>
      </c>
      <c r="G624" s="69">
        <f>$G$552</f>
        <v>1.48</v>
      </c>
      <c r="H624" t="s">
        <v>20</v>
      </c>
      <c r="I624" s="18">
        <f>ROUND(G624*$C624,0)</f>
        <v>447535</v>
      </c>
      <c r="J624" s="22"/>
      <c r="K624" s="69" t="e">
        <f>$K$552</f>
        <v>#REF!</v>
      </c>
      <c r="L624" t="s">
        <v>20</v>
      </c>
      <c r="M624" s="18" t="e">
        <f>ROUND(K624*$C624,0)</f>
        <v>#REF!</v>
      </c>
      <c r="N624" s="18"/>
      <c r="O624" s="69" t="e">
        <f>$O$552</f>
        <v>#REF!</v>
      </c>
      <c r="P624" t="s">
        <v>20</v>
      </c>
      <c r="Q624" s="18" t="e">
        <f>ROUND(O624*$C624,0)</f>
        <v>#REF!</v>
      </c>
      <c r="R624" s="18"/>
      <c r="S624" s="69" t="e">
        <f>$S$552</f>
        <v>#REF!</v>
      </c>
      <c r="T624" t="s">
        <v>20</v>
      </c>
      <c r="U624" s="18" t="e">
        <f>ROUND(S624*$C624,0)</f>
        <v>#REF!</v>
      </c>
      <c r="V624" s="18"/>
      <c r="Z624" s="18"/>
    </row>
    <row r="625" spans="1:22" ht="16.5" hidden="1" thickTop="1" x14ac:dyDescent="0.25">
      <c r="A625" t="s">
        <v>98</v>
      </c>
      <c r="B625" s="39"/>
      <c r="C625" s="19"/>
      <c r="D625" s="75"/>
      <c r="F625" s="18"/>
      <c r="G625" s="75"/>
      <c r="I625" s="18"/>
      <c r="J625" s="22"/>
      <c r="K625" s="75"/>
      <c r="M625" s="18"/>
      <c r="N625" s="18"/>
      <c r="O625" s="75"/>
      <c r="Q625" s="18"/>
      <c r="R625" s="18"/>
      <c r="S625" s="75"/>
      <c r="U625" s="18"/>
      <c r="V625" s="18"/>
    </row>
    <row r="626" spans="1:22" ht="16.5" hidden="1" thickTop="1" x14ac:dyDescent="0.25">
      <c r="A626" t="s">
        <v>99</v>
      </c>
      <c r="B626" s="39"/>
      <c r="C626" s="19">
        <v>327718.34999999969</v>
      </c>
      <c r="D626" s="69">
        <f>D554</f>
        <v>6.3</v>
      </c>
      <c r="F626" s="18">
        <f>ROUND(D626*C626,0)</f>
        <v>2064626</v>
      </c>
      <c r="G626" s="69">
        <f>$G$554</f>
        <v>6.3</v>
      </c>
      <c r="I626" s="18">
        <f>ROUND(G626*$C626,0)</f>
        <v>2064626</v>
      </c>
      <c r="J626" s="22"/>
      <c r="K626" s="69" t="e">
        <f>$K$554</f>
        <v>#REF!</v>
      </c>
      <c r="M626" s="18" t="e">
        <f>ROUND(K626*$C626,0)</f>
        <v>#REF!</v>
      </c>
      <c r="N626" s="18"/>
      <c r="O626" s="69" t="e">
        <f>$O$554</f>
        <v>#REF!</v>
      </c>
      <c r="Q626" s="18" t="e">
        <f>ROUND(O626*$C626,0)</f>
        <v>#REF!</v>
      </c>
      <c r="R626" s="18"/>
      <c r="S626" s="69" t="e">
        <f>$S$554</f>
        <v>#REF!</v>
      </c>
      <c r="U626" s="18" t="e">
        <f>ROUND(S626*$C626,0)</f>
        <v>#REF!</v>
      </c>
      <c r="V626" s="18"/>
    </row>
    <row r="627" spans="1:22" ht="16.5" hidden="1" thickTop="1" x14ac:dyDescent="0.25">
      <c r="A627" t="s">
        <v>113</v>
      </c>
      <c r="B627" s="39"/>
      <c r="C627" s="19">
        <v>506.66666666666703</v>
      </c>
      <c r="D627" s="148">
        <f>D626</f>
        <v>6.3</v>
      </c>
      <c r="F627" s="18">
        <f>ROUND(D627*C627,0)</f>
        <v>3192</v>
      </c>
      <c r="G627" s="148">
        <f>G626</f>
        <v>6.3</v>
      </c>
      <c r="I627" s="18">
        <f>ROUND(G627*$C627,0)</f>
        <v>3192</v>
      </c>
      <c r="J627" s="22"/>
      <c r="K627" s="148" t="e">
        <f>K626</f>
        <v>#REF!</v>
      </c>
      <c r="M627" s="18" t="e">
        <f>ROUND(K627*$C627,0)</f>
        <v>#REF!</v>
      </c>
      <c r="N627" s="18"/>
      <c r="O627" s="148" t="e">
        <f>O626</f>
        <v>#REF!</v>
      </c>
      <c r="Q627" s="18" t="e">
        <f>ROUND(O627*$C627,0)</f>
        <v>#REF!</v>
      </c>
      <c r="R627" s="18"/>
      <c r="S627" s="148" t="e">
        <f>S626</f>
        <v>#REF!</v>
      </c>
      <c r="U627" s="18" t="e">
        <f>ROUND(S627*$C627,0)</f>
        <v>#REF!</v>
      </c>
      <c r="V627" s="18"/>
    </row>
    <row r="628" spans="1:22" ht="16.5" hidden="1" thickTop="1" x14ac:dyDescent="0.25">
      <c r="A628" t="s">
        <v>100</v>
      </c>
      <c r="B628" s="39"/>
      <c r="C628" s="19"/>
      <c r="D628" s="69"/>
      <c r="F628" s="18"/>
      <c r="G628" s="69"/>
      <c r="I628" s="18"/>
      <c r="J628" s="22"/>
      <c r="K628" s="69"/>
      <c r="M628" s="18"/>
      <c r="N628" s="18"/>
      <c r="O628" s="69"/>
      <c r="Q628" s="18"/>
      <c r="R628" s="18"/>
      <c r="S628" s="69"/>
      <c r="U628" s="18"/>
      <c r="V628" s="18"/>
    </row>
    <row r="629" spans="1:22" ht="16.5" hidden="1" thickTop="1" x14ac:dyDescent="0.25">
      <c r="A629" t="s">
        <v>101</v>
      </c>
      <c r="B629" s="39"/>
      <c r="C629" s="19">
        <v>38035837.333333299</v>
      </c>
      <c r="D629" s="157">
        <f>D557</f>
        <v>5.7039999999999997</v>
      </c>
      <c r="E629" t="s">
        <v>34</v>
      </c>
      <c r="F629" s="18">
        <f>ROUND(D629*C629/100,0)</f>
        <v>2169564</v>
      </c>
      <c r="G629" s="151">
        <f>$G$557</f>
        <v>6.7560000000000002</v>
      </c>
      <c r="H629" t="s">
        <v>34</v>
      </c>
      <c r="I629" s="18">
        <f>ROUND(G629*$C629/100,0)</f>
        <v>2569701</v>
      </c>
      <c r="J629" s="22"/>
      <c r="K629" s="151" t="e">
        <f>$K$557</f>
        <v>#REF!</v>
      </c>
      <c r="L629" t="s">
        <v>34</v>
      </c>
      <c r="M629" s="18" t="e">
        <f>ROUND(K629*$C629/100,0)</f>
        <v>#REF!</v>
      </c>
      <c r="N629" s="18"/>
      <c r="O629" s="151" t="e">
        <f>$O$557</f>
        <v>#REF!</v>
      </c>
      <c r="P629" t="s">
        <v>34</v>
      </c>
      <c r="Q629" s="18" t="e">
        <f>ROUND(O629*$C629/100,0)</f>
        <v>#REF!</v>
      </c>
      <c r="R629" s="18"/>
      <c r="S629" s="151" t="e">
        <f>$S$557</f>
        <v>#REF!</v>
      </c>
      <c r="T629" t="s">
        <v>34</v>
      </c>
      <c r="U629" s="18" t="e">
        <f>ROUND(S629*$C629/100,0)</f>
        <v>#REF!</v>
      </c>
      <c r="V629" s="18"/>
    </row>
    <row r="630" spans="1:22" ht="16.5" hidden="1" thickTop="1" x14ac:dyDescent="0.25">
      <c r="A630" t="s">
        <v>67</v>
      </c>
      <c r="B630" s="39"/>
      <c r="C630" s="19">
        <v>64120952.666666701</v>
      </c>
      <c r="D630" s="157">
        <f>D558</f>
        <v>5.202</v>
      </c>
      <c r="E630" t="s">
        <v>34</v>
      </c>
      <c r="F630" s="18">
        <f>ROUND(D630*C630/100,0)</f>
        <v>3335572</v>
      </c>
      <c r="G630" s="151">
        <f>$G$558</f>
        <v>6.2539999999999996</v>
      </c>
      <c r="H630" t="s">
        <v>34</v>
      </c>
      <c r="I630" s="18">
        <f>ROUND(G630*$C630/100,0)</f>
        <v>4010124</v>
      </c>
      <c r="J630" s="22"/>
      <c r="K630" s="151" t="e">
        <f>$K$558</f>
        <v>#REF!</v>
      </c>
      <c r="L630" t="s">
        <v>34</v>
      </c>
      <c r="M630" s="18" t="e">
        <f>ROUND(K630*$C630/100,0)</f>
        <v>#REF!</v>
      </c>
      <c r="N630" s="18"/>
      <c r="O630" s="151" t="e">
        <f>$O$558</f>
        <v>#REF!</v>
      </c>
      <c r="P630" t="s">
        <v>34</v>
      </c>
      <c r="Q630" s="18" t="e">
        <f>ROUND(O630*$C630/100,0)</f>
        <v>#REF!</v>
      </c>
      <c r="R630" s="18"/>
      <c r="S630" s="151" t="e">
        <f>$S$558</f>
        <v>#REF!</v>
      </c>
      <c r="T630" t="s">
        <v>34</v>
      </c>
      <c r="U630" s="18" t="e">
        <f>ROUND(S630*$C630/100,0)</f>
        <v>#REF!</v>
      </c>
      <c r="V630" s="18"/>
    </row>
    <row r="631" spans="1:22" ht="16.5" hidden="1" thickTop="1" x14ac:dyDescent="0.25">
      <c r="A631" t="s">
        <v>68</v>
      </c>
      <c r="B631" s="39"/>
      <c r="C631" s="19">
        <v>89740.166666666701</v>
      </c>
      <c r="D631" s="158">
        <f>D559</f>
        <v>58</v>
      </c>
      <c r="E631" t="s">
        <v>34</v>
      </c>
      <c r="F631" s="18">
        <f>ROUND(D631*C631/100,0)</f>
        <v>52049</v>
      </c>
      <c r="G631" s="136">
        <f>$G$559</f>
        <v>58</v>
      </c>
      <c r="H631" t="s">
        <v>34</v>
      </c>
      <c r="I631" s="18">
        <f>ROUND(G631*$C631/100,0)</f>
        <v>52049</v>
      </c>
      <c r="J631" s="22"/>
      <c r="K631" s="136" t="e">
        <f>$K$559</f>
        <v>#REF!</v>
      </c>
      <c r="L631" t="s">
        <v>34</v>
      </c>
      <c r="M631" s="18" t="e">
        <f>ROUND(K631*$C631/100,0)</f>
        <v>#REF!</v>
      </c>
      <c r="N631" s="18"/>
      <c r="O631" s="136" t="e">
        <f>$O$559</f>
        <v>#REF!</v>
      </c>
      <c r="P631" t="s">
        <v>34</v>
      </c>
      <c r="Q631" s="18" t="e">
        <f>ROUND(O631*$C631/100,0)</f>
        <v>#REF!</v>
      </c>
      <c r="R631" s="18"/>
      <c r="S631" s="136" t="e">
        <f>$S$559</f>
        <v>#REF!</v>
      </c>
      <c r="T631" t="s">
        <v>34</v>
      </c>
      <c r="U631" s="18" t="e">
        <f>ROUND(S631*$C631/100,0)</f>
        <v>#REF!</v>
      </c>
      <c r="V631" s="18"/>
    </row>
    <row r="632" spans="1:22" ht="16.5" hidden="1" thickTop="1" x14ac:dyDescent="0.25">
      <c r="A632" s="137" t="s">
        <v>69</v>
      </c>
      <c r="B632" s="39"/>
      <c r="C632" s="19"/>
      <c r="D632" s="112">
        <v>-0.01</v>
      </c>
      <c r="E632" s="39"/>
      <c r="F632" s="18"/>
      <c r="G632" s="112">
        <v>-0.01</v>
      </c>
      <c r="H632" s="39"/>
      <c r="I632" s="18"/>
      <c r="J632" s="22"/>
      <c r="K632" s="112">
        <v>-0.01</v>
      </c>
      <c r="L632" s="39"/>
      <c r="M632" s="18"/>
      <c r="N632" s="18"/>
      <c r="O632" s="112">
        <v>-0.01</v>
      </c>
      <c r="P632" s="39"/>
      <c r="Q632" s="18"/>
      <c r="R632" s="18"/>
      <c r="S632" s="112">
        <v>-0.01</v>
      </c>
      <c r="T632" s="39"/>
      <c r="U632" s="18"/>
      <c r="V632" s="18"/>
    </row>
    <row r="633" spans="1:22" ht="16.5" hidden="1" thickTop="1" x14ac:dyDescent="0.25">
      <c r="A633" t="s">
        <v>95</v>
      </c>
      <c r="B633" s="39"/>
      <c r="C633" s="19">
        <v>0</v>
      </c>
      <c r="D633" s="75">
        <f>D619</f>
        <v>248</v>
      </c>
      <c r="E633" s="17"/>
      <c r="F633" s="18">
        <f t="shared" ref="F633:F639" si="73">ROUND(D633*C633*$D$598,0)</f>
        <v>0</v>
      </c>
      <c r="G633" s="75">
        <f>G619</f>
        <v>248</v>
      </c>
      <c r="H633" s="17"/>
      <c r="I633" s="18">
        <f>ROUND(G633*$C633*G632,0)</f>
        <v>0</v>
      </c>
      <c r="J633" s="22"/>
      <c r="K633" s="75" t="e">
        <f>K619</f>
        <v>#REF!</v>
      </c>
      <c r="L633" s="17"/>
      <c r="M633" s="18" t="e">
        <f>ROUND(K633*$C633*K632,0)</f>
        <v>#REF!</v>
      </c>
      <c r="N633" s="18"/>
      <c r="O633" s="75" t="e">
        <f>O619</f>
        <v>#REF!</v>
      </c>
      <c r="P633" s="17"/>
      <c r="Q633" s="18" t="e">
        <f>ROUND(O633*$C633*O632,0)</f>
        <v>#REF!</v>
      </c>
      <c r="R633" s="18"/>
      <c r="S633" s="75" t="e">
        <f>S619</f>
        <v>#REF!</v>
      </c>
      <c r="T633" s="17"/>
      <c r="U633" s="18" t="e">
        <f>ROUND(S633*$C633*S632,0)</f>
        <v>#REF!</v>
      </c>
      <c r="V633" s="18"/>
    </row>
    <row r="634" spans="1:22" ht="16.5" hidden="1" thickTop="1" x14ac:dyDescent="0.25">
      <c r="A634" t="s">
        <v>96</v>
      </c>
      <c r="B634" s="39"/>
      <c r="C634" s="19">
        <v>6.7333333333333298</v>
      </c>
      <c r="D634" s="75">
        <f>D620</f>
        <v>93</v>
      </c>
      <c r="E634" s="17"/>
      <c r="F634" s="18">
        <f t="shared" si="73"/>
        <v>-6</v>
      </c>
      <c r="G634" s="75">
        <f>G620</f>
        <v>93</v>
      </c>
      <c r="H634" s="17"/>
      <c r="I634" s="18">
        <f>ROUND(G634*$C634*G632,0)</f>
        <v>-6</v>
      </c>
      <c r="J634" s="22"/>
      <c r="K634" s="75" t="e">
        <f>K620</f>
        <v>#REF!</v>
      </c>
      <c r="L634" s="17"/>
      <c r="M634" s="18" t="e">
        <f>ROUND(K634*$C634*K632,0)</f>
        <v>#REF!</v>
      </c>
      <c r="N634" s="18"/>
      <c r="O634" s="75" t="e">
        <f>O620</f>
        <v>#REF!</v>
      </c>
      <c r="P634" s="17"/>
      <c r="Q634" s="18" t="e">
        <f>ROUND(O634*$C634*O632,0)</f>
        <v>#REF!</v>
      </c>
      <c r="R634" s="18"/>
      <c r="S634" s="75" t="e">
        <f>S620</f>
        <v>#REF!</v>
      </c>
      <c r="T634" s="17"/>
      <c r="U634" s="18" t="e">
        <f>ROUND(S634*$C634*S632,0)</f>
        <v>#REF!</v>
      </c>
      <c r="V634" s="18"/>
    </row>
    <row r="635" spans="1:22" ht="16.5" hidden="1" thickTop="1" x14ac:dyDescent="0.25">
      <c r="A635" t="s">
        <v>97</v>
      </c>
      <c r="B635" s="39"/>
      <c r="C635" s="19">
        <v>0</v>
      </c>
      <c r="D635" s="75">
        <f>D621</f>
        <v>185</v>
      </c>
      <c r="E635" s="153"/>
      <c r="F635" s="18">
        <f t="shared" si="73"/>
        <v>0</v>
      </c>
      <c r="G635" s="75">
        <f>G621</f>
        <v>185</v>
      </c>
      <c r="H635" s="153"/>
      <c r="I635" s="18">
        <f>ROUND(G635*$C635*G632,0)</f>
        <v>0</v>
      </c>
      <c r="J635" s="22"/>
      <c r="K635" s="75" t="e">
        <f>K621</f>
        <v>#REF!</v>
      </c>
      <c r="L635" s="153"/>
      <c r="M635" s="18" t="e">
        <f>ROUND(K635*$C635*K632,0)</f>
        <v>#REF!</v>
      </c>
      <c r="N635" s="18"/>
      <c r="O635" s="75" t="e">
        <f>O621</f>
        <v>#REF!</v>
      </c>
      <c r="P635" s="153"/>
      <c r="Q635" s="18" t="e">
        <f>ROUND(O635*$C635*O632,0)</f>
        <v>#REF!</v>
      </c>
      <c r="R635" s="18"/>
      <c r="S635" s="75" t="e">
        <f>S621</f>
        <v>#REF!</v>
      </c>
      <c r="T635" s="153"/>
      <c r="U635" s="18" t="e">
        <f>ROUND(S635*$C635*S632,0)</f>
        <v>#REF!</v>
      </c>
      <c r="V635" s="18"/>
    </row>
    <row r="636" spans="1:22" ht="16.5" hidden="1" thickTop="1" x14ac:dyDescent="0.25">
      <c r="A636" t="s">
        <v>96</v>
      </c>
      <c r="B636" s="39"/>
      <c r="C636" s="19">
        <v>0</v>
      </c>
      <c r="D636" s="75">
        <f>D623</f>
        <v>1.8</v>
      </c>
      <c r="E636" s="17"/>
      <c r="F636" s="18">
        <f t="shared" si="73"/>
        <v>0</v>
      </c>
      <c r="G636" s="75">
        <f>G623</f>
        <v>1.8</v>
      </c>
      <c r="H636" s="17"/>
      <c r="I636" s="18">
        <f>ROUND(G636*$C636*G632,0)</f>
        <v>0</v>
      </c>
      <c r="J636" s="22"/>
      <c r="K636" s="75" t="e">
        <f>K623</f>
        <v>#REF!</v>
      </c>
      <c r="L636" s="17"/>
      <c r="M636" s="18" t="e">
        <f>ROUND(K636*$C636*K632,0)</f>
        <v>#REF!</v>
      </c>
      <c r="N636" s="18"/>
      <c r="O636" s="75" t="e">
        <f>O623</f>
        <v>#REF!</v>
      </c>
      <c r="P636" s="17"/>
      <c r="Q636" s="18" t="e">
        <f>ROUND(O636*$C636*O632,0)</f>
        <v>#REF!</v>
      </c>
      <c r="R636" s="18"/>
      <c r="S636" s="75" t="e">
        <f>S623</f>
        <v>#REF!</v>
      </c>
      <c r="T636" s="17"/>
      <c r="U636" s="18" t="e">
        <f>ROUND(S636*$C636*S632,0)</f>
        <v>#REF!</v>
      </c>
      <c r="V636" s="18"/>
    </row>
    <row r="637" spans="1:22" ht="16.5" hidden="1" thickTop="1" x14ac:dyDescent="0.25">
      <c r="A637" t="s">
        <v>97</v>
      </c>
      <c r="B637" s="39"/>
      <c r="C637" s="19">
        <v>0</v>
      </c>
      <c r="D637" s="75">
        <f>D624</f>
        <v>1.48</v>
      </c>
      <c r="E637" s="17"/>
      <c r="F637" s="18">
        <f t="shared" si="73"/>
        <v>0</v>
      </c>
      <c r="G637" s="75">
        <f>G624</f>
        <v>1.48</v>
      </c>
      <c r="H637" s="17"/>
      <c r="I637" s="18">
        <f>ROUND(G637*$C637*G632,0)</f>
        <v>0</v>
      </c>
      <c r="J637" s="22"/>
      <c r="K637" s="75" t="e">
        <f>K624</f>
        <v>#REF!</v>
      </c>
      <c r="L637" s="17"/>
      <c r="M637" s="18" t="e">
        <f>ROUND(K637*$C637*K632,0)</f>
        <v>#REF!</v>
      </c>
      <c r="N637" s="18"/>
      <c r="O637" s="75" t="e">
        <f>O624</f>
        <v>#REF!</v>
      </c>
      <c r="P637" s="17"/>
      <c r="Q637" s="18" t="e">
        <f>ROUND(O637*$C637*O632,0)</f>
        <v>#REF!</v>
      </c>
      <c r="R637" s="18"/>
      <c r="S637" s="75" t="e">
        <f>S624</f>
        <v>#REF!</v>
      </c>
      <c r="T637" s="17"/>
      <c r="U637" s="18" t="e">
        <f>ROUND(S637*$C637*S632,0)</f>
        <v>#REF!</v>
      </c>
      <c r="V637" s="18"/>
    </row>
    <row r="638" spans="1:22" ht="16.5" hidden="1" thickTop="1" x14ac:dyDescent="0.25">
      <c r="A638" t="s">
        <v>99</v>
      </c>
      <c r="B638" s="39"/>
      <c r="C638" s="19">
        <v>0</v>
      </c>
      <c r="D638" s="75">
        <f>D626</f>
        <v>6.3</v>
      </c>
      <c r="E638" s="17"/>
      <c r="F638" s="18">
        <f t="shared" si="73"/>
        <v>0</v>
      </c>
      <c r="G638" s="75">
        <f>G626</f>
        <v>6.3</v>
      </c>
      <c r="H638" s="17"/>
      <c r="I638" s="18">
        <f>ROUND(G638*$C638*G632,0)</f>
        <v>0</v>
      </c>
      <c r="J638" s="22"/>
      <c r="K638" s="75" t="e">
        <f>K626</f>
        <v>#REF!</v>
      </c>
      <c r="L638" s="17"/>
      <c r="M638" s="18" t="e">
        <f>ROUND(K638*$C638*K632,0)</f>
        <v>#REF!</v>
      </c>
      <c r="N638" s="18"/>
      <c r="O638" s="75" t="e">
        <f>O626</f>
        <v>#REF!</v>
      </c>
      <c r="P638" s="17"/>
      <c r="Q638" s="18" t="e">
        <f>ROUND(O638*$C638*O632,0)</f>
        <v>#REF!</v>
      </c>
      <c r="R638" s="18"/>
      <c r="S638" s="75" t="e">
        <f>S626</f>
        <v>#REF!</v>
      </c>
      <c r="T638" s="17"/>
      <c r="U638" s="18" t="e">
        <f>ROUND(S638*$C638*S632,0)</f>
        <v>#REF!</v>
      </c>
      <c r="V638" s="18"/>
    </row>
    <row r="639" spans="1:22" ht="16.5" hidden="1" thickTop="1" x14ac:dyDescent="0.25">
      <c r="A639" t="s">
        <v>113</v>
      </c>
      <c r="B639" s="39"/>
      <c r="C639" s="19">
        <v>336.66666666666703</v>
      </c>
      <c r="D639" s="75">
        <f>D638</f>
        <v>6.3</v>
      </c>
      <c r="E639" s="17"/>
      <c r="F639" s="18">
        <f t="shared" si="73"/>
        <v>-21</v>
      </c>
      <c r="G639" s="75">
        <f>G627</f>
        <v>6.3</v>
      </c>
      <c r="H639" s="17"/>
      <c r="I639" s="18">
        <f>ROUND(G639*$C639*G632,0)</f>
        <v>-21</v>
      </c>
      <c r="J639" s="22"/>
      <c r="K639" s="75" t="e">
        <f>K627</f>
        <v>#REF!</v>
      </c>
      <c r="L639" s="17"/>
      <c r="M639" s="18" t="e">
        <f>ROUND(K639*$C639*K632,0)</f>
        <v>#REF!</v>
      </c>
      <c r="N639" s="18"/>
      <c r="O639" s="75" t="e">
        <f>O627</f>
        <v>#REF!</v>
      </c>
      <c r="P639" s="17"/>
      <c r="Q639" s="18" t="e">
        <f>ROUND(O639*$C639*O632,0)</f>
        <v>#REF!</v>
      </c>
      <c r="R639" s="18"/>
      <c r="S639" s="75" t="e">
        <f>S627</f>
        <v>#REF!</v>
      </c>
      <c r="T639" s="17"/>
      <c r="U639" s="18" t="e">
        <f>ROUND(S639*$C639*S632,0)</f>
        <v>#REF!</v>
      </c>
      <c r="V639" s="18"/>
    </row>
    <row r="640" spans="1:22" ht="16.5" hidden="1" thickTop="1" x14ac:dyDescent="0.25">
      <c r="A640" t="s">
        <v>101</v>
      </c>
      <c r="B640" s="39"/>
      <c r="C640" s="19">
        <v>0</v>
      </c>
      <c r="D640" s="139">
        <f>D629</f>
        <v>5.7039999999999997</v>
      </c>
      <c r="E640" t="s">
        <v>34</v>
      </c>
      <c r="F640" s="18">
        <f>ROUND(D640*C640/100*$D$598,0)</f>
        <v>0</v>
      </c>
      <c r="G640" s="139">
        <f>G629</f>
        <v>6.7560000000000002</v>
      </c>
      <c r="H640" t="s">
        <v>34</v>
      </c>
      <c r="I640" s="18">
        <f>ROUND(G640*$C640/100*G632,0)</f>
        <v>0</v>
      </c>
      <c r="J640" s="22"/>
      <c r="K640" s="139" t="e">
        <f>K629</f>
        <v>#REF!</v>
      </c>
      <c r="L640" t="s">
        <v>34</v>
      </c>
      <c r="M640" s="18" t="e">
        <f>ROUND(K640*$C640/100*K632,0)</f>
        <v>#REF!</v>
      </c>
      <c r="N640" s="18"/>
      <c r="O640" s="139" t="e">
        <f>O629</f>
        <v>#REF!</v>
      </c>
      <c r="P640" t="s">
        <v>34</v>
      </c>
      <c r="Q640" s="18" t="e">
        <f>ROUND(O640*$C640/100*O632,0)</f>
        <v>#REF!</v>
      </c>
      <c r="R640" s="18"/>
      <c r="S640" s="139" t="e">
        <f>S629</f>
        <v>#REF!</v>
      </c>
      <c r="T640" t="s">
        <v>34</v>
      </c>
      <c r="U640" s="18" t="e">
        <f>ROUND(S640*$C640/100*S632,0)</f>
        <v>#REF!</v>
      </c>
      <c r="V640" s="18"/>
    </row>
    <row r="641" spans="1:35" ht="16.5" hidden="1" thickTop="1" x14ac:dyDescent="0.25">
      <c r="A641" t="s">
        <v>67</v>
      </c>
      <c r="B641" s="39"/>
      <c r="C641" s="19">
        <v>0</v>
      </c>
      <c r="D641" s="139">
        <f>D630</f>
        <v>5.202</v>
      </c>
      <c r="E641" t="s">
        <v>34</v>
      </c>
      <c r="F641" s="18">
        <f>ROUND(D641*C641/100*$D$598,0)</f>
        <v>0</v>
      </c>
      <c r="G641" s="139">
        <f>G630</f>
        <v>6.2539999999999996</v>
      </c>
      <c r="H641" t="s">
        <v>34</v>
      </c>
      <c r="I641" s="18">
        <f>ROUND(G641*$C641/100*G632,0)</f>
        <v>0</v>
      </c>
      <c r="J641" s="22"/>
      <c r="K641" s="139" t="e">
        <f>K630</f>
        <v>#REF!</v>
      </c>
      <c r="L641" t="s">
        <v>34</v>
      </c>
      <c r="M641" s="18" t="e">
        <f>ROUND(K641*$C641/100*K632,0)</f>
        <v>#REF!</v>
      </c>
      <c r="N641" s="18"/>
      <c r="O641" s="139" t="e">
        <f>O630</f>
        <v>#REF!</v>
      </c>
      <c r="P641" t="s">
        <v>34</v>
      </c>
      <c r="Q641" s="18" t="e">
        <f>ROUND(O641*$C641/100*O632,0)</f>
        <v>#REF!</v>
      </c>
      <c r="R641" s="18"/>
      <c r="S641" s="139" t="e">
        <f>S630</f>
        <v>#REF!</v>
      </c>
      <c r="T641" t="s">
        <v>34</v>
      </c>
      <c r="U641" s="18" t="e">
        <f>ROUND(S641*$C641/100*S632,0)</f>
        <v>#REF!</v>
      </c>
      <c r="V641" s="18"/>
    </row>
    <row r="642" spans="1:35" ht="16.5" hidden="1" thickTop="1" x14ac:dyDescent="0.25">
      <c r="A642" t="s">
        <v>68</v>
      </c>
      <c r="B642" s="39"/>
      <c r="C642" s="19">
        <v>0</v>
      </c>
      <c r="D642" s="141">
        <f>D631</f>
        <v>58</v>
      </c>
      <c r="E642" t="s">
        <v>34</v>
      </c>
      <c r="F642" s="18">
        <f>ROUND(D642*C642/100*$D$598,0)</f>
        <v>0</v>
      </c>
      <c r="G642" s="141">
        <f>G631</f>
        <v>58</v>
      </c>
      <c r="H642" t="s">
        <v>34</v>
      </c>
      <c r="I642" s="18">
        <f>ROUND(G642*$C642/100*G632,0)</f>
        <v>0</v>
      </c>
      <c r="J642" s="22"/>
      <c r="K642" s="141" t="e">
        <f>K631</f>
        <v>#REF!</v>
      </c>
      <c r="L642" t="s">
        <v>34</v>
      </c>
      <c r="M642" s="18" t="e">
        <f>ROUND(K642*$C642/100*K632,0)</f>
        <v>#REF!</v>
      </c>
      <c r="N642" s="18"/>
      <c r="O642" s="141" t="e">
        <f>O631</f>
        <v>#REF!</v>
      </c>
      <c r="P642" t="s">
        <v>34</v>
      </c>
      <c r="Q642" s="18" t="e">
        <f>ROUND(O642*$C642/100*O632,0)</f>
        <v>#REF!</v>
      </c>
      <c r="R642" s="18"/>
      <c r="S642" s="141" t="e">
        <f>S631</f>
        <v>#REF!</v>
      </c>
      <c r="T642" t="s">
        <v>34</v>
      </c>
      <c r="U642" s="18" t="e">
        <f>ROUND(S642*$C642/100*S632,0)</f>
        <v>#REF!</v>
      </c>
      <c r="V642" s="18"/>
    </row>
    <row r="643" spans="1:35" ht="16.5" hidden="1" thickTop="1" x14ac:dyDescent="0.25">
      <c r="A643" t="s">
        <v>114</v>
      </c>
      <c r="B643" s="39"/>
      <c r="C643" s="19">
        <v>0</v>
      </c>
      <c r="D643" s="69">
        <v>60</v>
      </c>
      <c r="E643" s="39"/>
      <c r="F643" s="18">
        <f>ROUND(D643*C643,0)</f>
        <v>0</v>
      </c>
      <c r="G643" s="69">
        <f>$G$571</f>
        <v>60</v>
      </c>
      <c r="H643" s="39"/>
      <c r="I643" s="18">
        <f>ROUND(G643*$C643,0)</f>
        <v>0</v>
      </c>
      <c r="J643" s="22"/>
      <c r="K643" s="69" t="e">
        <f>$K$571</f>
        <v>#REF!</v>
      </c>
      <c r="L643" s="39"/>
      <c r="M643" s="18" t="e">
        <f>ROUND(K643*$C643,0)</f>
        <v>#REF!</v>
      </c>
      <c r="N643" s="18"/>
      <c r="O643" s="69" t="e">
        <f>$O$571</f>
        <v>#REF!</v>
      </c>
      <c r="P643" s="39"/>
      <c r="Q643" s="18" t="e">
        <f>ROUND(O643*$C643,0)</f>
        <v>#REF!</v>
      </c>
      <c r="R643" s="18"/>
      <c r="S643" s="69" t="e">
        <f>$S$571</f>
        <v>#REF!</v>
      </c>
      <c r="T643" s="39"/>
      <c r="U643" s="18" t="e">
        <f>ROUND(S643*$C643,0)</f>
        <v>#REF!</v>
      </c>
      <c r="V643" s="18"/>
    </row>
    <row r="644" spans="1:35" ht="16.5" hidden="1" thickTop="1" x14ac:dyDescent="0.25">
      <c r="A644" t="s">
        <v>115</v>
      </c>
      <c r="B644" s="39"/>
      <c r="C644" s="19">
        <v>0</v>
      </c>
      <c r="D644" s="115">
        <v>-30</v>
      </c>
      <c r="E644" s="18" t="s">
        <v>34</v>
      </c>
      <c r="F644" s="18">
        <f>-ROUND(D644*C644*$D$598,0)</f>
        <v>0</v>
      </c>
      <c r="G644" s="115">
        <f>$G$572</f>
        <v>-30</v>
      </c>
      <c r="H644" s="18" t="s">
        <v>34</v>
      </c>
      <c r="I644" s="18">
        <f>ROUND(G644*$C644/100,0)</f>
        <v>0</v>
      </c>
      <c r="J644" s="22"/>
      <c r="K644" s="115" t="e">
        <f>$K$572</f>
        <v>#REF!</v>
      </c>
      <c r="L644" s="18" t="s">
        <v>34</v>
      </c>
      <c r="M644" s="18" t="e">
        <f>ROUND(K644*$C644/100,0)</f>
        <v>#REF!</v>
      </c>
      <c r="N644" s="18"/>
      <c r="O644" s="115" t="str">
        <f>$O$572</f>
        <v xml:space="preserve"> </v>
      </c>
      <c r="P644" s="18" t="s">
        <v>34</v>
      </c>
      <c r="Q644" s="18">
        <f>ROUND(O644*$C644/100,0)</f>
        <v>0</v>
      </c>
      <c r="R644" s="18"/>
      <c r="S644" s="115">
        <f>$S$572</f>
        <v>0</v>
      </c>
      <c r="T644" s="18" t="s">
        <v>34</v>
      </c>
      <c r="U644" s="18">
        <f>ROUND(S644*$C644/100,0)</f>
        <v>0</v>
      </c>
      <c r="V644" s="18"/>
    </row>
    <row r="645" spans="1:35" ht="16.5" hidden="1" thickTop="1" x14ac:dyDescent="0.25">
      <c r="A645" s="39" t="s">
        <v>43</v>
      </c>
      <c r="B645" s="39"/>
      <c r="C645" s="19">
        <f>SUM(C629:C630)</f>
        <v>102156790</v>
      </c>
      <c r="D645" s="110"/>
      <c r="E645" s="39"/>
      <c r="F645" s="21">
        <f>SUM(F619:F644)</f>
        <v>8453788</v>
      </c>
      <c r="G645" s="110"/>
      <c r="H645" s="39"/>
      <c r="I645" s="21">
        <f>SUM(I619:I644)</f>
        <v>9528477</v>
      </c>
      <c r="J645" s="22"/>
      <c r="K645" s="110"/>
      <c r="L645" s="39"/>
      <c r="M645" s="21" t="e">
        <f>SUM(M619:M644)</f>
        <v>#REF!</v>
      </c>
      <c r="N645" s="21"/>
      <c r="O645" s="110"/>
      <c r="P645" s="39"/>
      <c r="Q645" s="21" t="e">
        <f>SUM(Q619:Q644)</f>
        <v>#REF!</v>
      </c>
      <c r="R645" s="21"/>
      <c r="S645" s="110"/>
      <c r="T645" s="39"/>
      <c r="U645" s="21" t="e">
        <f>SUM(U619:U644)</f>
        <v>#REF!</v>
      </c>
      <c r="V645" s="21"/>
    </row>
    <row r="646" spans="1:35" ht="16.5" hidden="1" thickTop="1" x14ac:dyDescent="0.25">
      <c r="A646" s="39" t="s">
        <v>25</v>
      </c>
      <c r="B646" s="39"/>
      <c r="C646" s="129">
        <v>1898922.7772611515</v>
      </c>
      <c r="F646" s="30">
        <v>50399.856016102043</v>
      </c>
      <c r="I646" s="30">
        <f>F646</f>
        <v>50399.856016102043</v>
      </c>
      <c r="J646" s="22"/>
      <c r="M646" s="30" t="e">
        <f>M576/I576*I646</f>
        <v>#REF!</v>
      </c>
      <c r="N646" s="21"/>
      <c r="Q646" s="30" t="e">
        <f>Q576/I576*I646</f>
        <v>#REF!</v>
      </c>
      <c r="R646" s="21"/>
      <c r="U646" s="30" t="e">
        <f>U576/I576*I646</f>
        <v>#REF!</v>
      </c>
      <c r="V646" s="21"/>
      <c r="W646" s="53"/>
      <c r="X646" s="53"/>
      <c r="Y646" s="51"/>
    </row>
    <row r="647" spans="1:35" ht="17.25" hidden="1" thickTop="1" thickBot="1" x14ac:dyDescent="0.3">
      <c r="A647" s="39" t="s">
        <v>44</v>
      </c>
      <c r="B647" s="39"/>
      <c r="C647" s="144">
        <f>SUM(C645)+C646</f>
        <v>104055712.77726115</v>
      </c>
      <c r="D647" s="128"/>
      <c r="E647" s="121"/>
      <c r="F647" s="122">
        <f>F645+F646</f>
        <v>8504187.8560161013</v>
      </c>
      <c r="G647" s="128"/>
      <c r="H647" s="121"/>
      <c r="I647" s="122">
        <f>I645+I646</f>
        <v>9578876.8560161013</v>
      </c>
      <c r="J647" s="22"/>
      <c r="K647" s="128"/>
      <c r="L647" s="121"/>
      <c r="M647" s="122" t="e">
        <f>M645+M646</f>
        <v>#REF!</v>
      </c>
      <c r="N647" s="122"/>
      <c r="O647" s="128"/>
      <c r="P647" s="121"/>
      <c r="Q647" s="122" t="e">
        <f>Q645+Q646</f>
        <v>#REF!</v>
      </c>
      <c r="R647" s="122"/>
      <c r="S647" s="128"/>
      <c r="T647" s="121"/>
      <c r="U647" s="122" t="e">
        <f>U645+U646</f>
        <v>#REF!</v>
      </c>
      <c r="V647" s="18"/>
      <c r="W647" s="54"/>
      <c r="X647" s="54"/>
      <c r="Y647" s="55"/>
    </row>
    <row r="648" spans="1:35" ht="16.5" thickTop="1" x14ac:dyDescent="0.25">
      <c r="A648" s="39"/>
      <c r="B648" s="159"/>
      <c r="C648" s="39"/>
      <c r="D648" s="39"/>
      <c r="E648" s="39"/>
      <c r="F648" s="21"/>
      <c r="G648" s="39"/>
      <c r="H648" s="39"/>
      <c r="I648" s="39"/>
      <c r="J648" s="22"/>
      <c r="K648" s="39"/>
      <c r="L648" s="39"/>
      <c r="M648" s="39"/>
      <c r="N648" s="39"/>
      <c r="O648" s="39"/>
      <c r="P648" s="39"/>
      <c r="Q648" s="39"/>
      <c r="R648" s="39"/>
      <c r="S648" s="39"/>
      <c r="T648" s="39"/>
      <c r="U648" s="39"/>
      <c r="V648" s="39"/>
    </row>
    <row r="649" spans="1:35" x14ac:dyDescent="0.25">
      <c r="A649" s="17" t="s">
        <v>120</v>
      </c>
      <c r="B649" s="39"/>
      <c r="C649" s="56"/>
      <c r="D649" s="27"/>
      <c r="E649" s="39"/>
      <c r="F649" s="21"/>
      <c r="G649" s="27"/>
      <c r="H649" s="39"/>
      <c r="I649" s="21"/>
      <c r="J649" s="22"/>
      <c r="K649" s="27"/>
      <c r="L649" s="39"/>
      <c r="M649" s="21"/>
      <c r="N649" s="21"/>
      <c r="O649" s="27"/>
      <c r="P649" s="39"/>
      <c r="Q649" s="21"/>
      <c r="R649" s="21"/>
      <c r="S649" s="27"/>
      <c r="T649" s="39"/>
      <c r="U649" s="21"/>
      <c r="V649" s="21"/>
    </row>
    <row r="650" spans="1:35" x14ac:dyDescent="0.25">
      <c r="A650" t="s">
        <v>121</v>
      </c>
      <c r="B650" s="39"/>
      <c r="C650" s="56"/>
      <c r="D650" s="27"/>
      <c r="E650" s="39"/>
      <c r="F650" s="21"/>
      <c r="G650" s="27"/>
      <c r="H650" s="39"/>
      <c r="I650" s="21"/>
      <c r="J650" s="22"/>
      <c r="K650" s="27"/>
      <c r="L650" s="39"/>
      <c r="M650" s="21"/>
      <c r="N650" s="21"/>
      <c r="O650" s="27"/>
      <c r="P650" s="39"/>
      <c r="Q650" s="21"/>
      <c r="R650" s="21"/>
      <c r="S650" s="27"/>
      <c r="T650" s="39"/>
      <c r="U650" s="21"/>
      <c r="V650" s="21"/>
    </row>
    <row r="651" spans="1:35" x14ac:dyDescent="0.25">
      <c r="B651" s="39"/>
      <c r="C651" s="56"/>
      <c r="D651" s="27"/>
      <c r="E651" s="39"/>
      <c r="F651" s="23"/>
      <c r="G651" s="27"/>
      <c r="H651" s="39"/>
      <c r="I651" s="160"/>
      <c r="J651" s="22"/>
      <c r="K651" s="27"/>
      <c r="L651" s="39"/>
      <c r="M651" s="160"/>
      <c r="N651" s="160"/>
      <c r="O651" s="27"/>
      <c r="P651" s="39"/>
      <c r="Q651" s="160"/>
      <c r="R651" s="160"/>
      <c r="S651" s="27"/>
      <c r="T651" s="39"/>
      <c r="U651" s="160"/>
      <c r="V651" s="160"/>
    </row>
    <row r="652" spans="1:35" x14ac:dyDescent="0.25">
      <c r="A652" t="s">
        <v>122</v>
      </c>
      <c r="B652" s="39"/>
      <c r="C652" s="19"/>
      <c r="D652" s="21" t="s">
        <v>20</v>
      </c>
      <c r="E652" s="39"/>
      <c r="F652" s="39"/>
      <c r="G652" s="21" t="s">
        <v>20</v>
      </c>
      <c r="H652" s="39"/>
      <c r="I652" s="39"/>
      <c r="J652" s="22"/>
      <c r="K652" s="21" t="s">
        <v>20</v>
      </c>
      <c r="L652" s="39"/>
      <c r="M652" s="39"/>
      <c r="N652" s="39"/>
      <c r="O652" s="21" t="s">
        <v>20</v>
      </c>
      <c r="P652" s="39"/>
      <c r="Q652" s="39"/>
      <c r="R652" s="39"/>
      <c r="S652" s="21" t="s">
        <v>20</v>
      </c>
      <c r="T652" s="39"/>
      <c r="U652" s="39"/>
      <c r="V652" s="39"/>
      <c r="Z652"/>
      <c r="AA652"/>
    </row>
    <row r="653" spans="1:35" x14ac:dyDescent="0.25">
      <c r="A653" t="s">
        <v>123</v>
      </c>
      <c r="B653" s="39"/>
      <c r="C653" s="19">
        <f>C709+C760</f>
        <v>1004.1593541188699</v>
      </c>
      <c r="D653" s="27">
        <v>0</v>
      </c>
      <c r="E653" s="132"/>
      <c r="F653" s="18">
        <f>F709+F760</f>
        <v>0</v>
      </c>
      <c r="G653" s="69">
        <f>D653</f>
        <v>0</v>
      </c>
      <c r="H653" s="132"/>
      <c r="I653" s="18">
        <f>I709+I760</f>
        <v>0</v>
      </c>
      <c r="J653" s="22"/>
      <c r="K653" s="27" t="e">
        <f>#REF!</f>
        <v>#REF!</v>
      </c>
      <c r="L653" s="132"/>
      <c r="M653" s="18" t="e">
        <f>#REF!</f>
        <v>#REF!</v>
      </c>
      <c r="N653" s="18"/>
      <c r="O653" s="27" t="e">
        <f>#REF!</f>
        <v>#REF!</v>
      </c>
      <c r="P653" s="132"/>
      <c r="Q653" s="18" t="e">
        <f>#REF!</f>
        <v>#REF!</v>
      </c>
      <c r="R653" s="18"/>
      <c r="S653" s="27" t="e">
        <f>#REF!</f>
        <v>#REF!</v>
      </c>
      <c r="T653" s="132"/>
      <c r="U653" s="18" t="e">
        <f>#REF!</f>
        <v>#REF!</v>
      </c>
      <c r="V653" s="18"/>
      <c r="Z653" s="40"/>
      <c r="AA653" s="40"/>
    </row>
    <row r="654" spans="1:35" x14ac:dyDescent="0.25">
      <c r="A654" t="s">
        <v>124</v>
      </c>
      <c r="B654" s="39"/>
      <c r="C654" s="19">
        <v>0</v>
      </c>
      <c r="D654" s="27">
        <v>2</v>
      </c>
      <c r="E654" s="132"/>
      <c r="F654" s="18">
        <f>C654*D654</f>
        <v>0</v>
      </c>
      <c r="G654" s="69">
        <v>2</v>
      </c>
      <c r="H654" s="132"/>
      <c r="I654" s="18">
        <f>C654*G654</f>
        <v>0</v>
      </c>
      <c r="J654" s="22"/>
      <c r="K654" s="27"/>
      <c r="L654" s="132"/>
      <c r="M654" s="18"/>
      <c r="N654" s="18"/>
      <c r="O654" s="27"/>
      <c r="P654" s="132"/>
      <c r="Q654" s="18"/>
      <c r="R654" s="18"/>
      <c r="S654" s="27"/>
      <c r="T654" s="132"/>
      <c r="U654" s="18"/>
      <c r="V654" s="18"/>
      <c r="Z654" s="40"/>
      <c r="AA654" s="40"/>
    </row>
    <row r="655" spans="1:35" x14ac:dyDescent="0.25">
      <c r="A655" t="s">
        <v>125</v>
      </c>
      <c r="B655" s="39"/>
      <c r="C655" s="19"/>
      <c r="D655" s="27"/>
      <c r="E655" s="132"/>
      <c r="F655" s="18"/>
      <c r="G655" s="27"/>
      <c r="H655" s="132"/>
      <c r="I655" s="18"/>
      <c r="J655" s="22"/>
      <c r="K655" s="27"/>
      <c r="L655" s="132"/>
      <c r="M655" s="18"/>
      <c r="N655" s="18"/>
      <c r="O655" s="27"/>
      <c r="P655" s="132"/>
      <c r="Q655" s="18"/>
      <c r="R655" s="18"/>
      <c r="S655" s="27"/>
      <c r="T655" s="132"/>
      <c r="U655" s="18"/>
      <c r="V655" s="18"/>
      <c r="W655" s="18"/>
      <c r="X655" s="18"/>
      <c r="Y655" s="18"/>
      <c r="Z655" s="40"/>
      <c r="AB655" s="58"/>
      <c r="AC655" s="59"/>
      <c r="AD655" s="35"/>
      <c r="AE655" s="18"/>
      <c r="AF655" s="35"/>
      <c r="AG655" s="18"/>
      <c r="AH655" s="18"/>
      <c r="AI655" s="74"/>
    </row>
    <row r="656" spans="1:35" x14ac:dyDescent="0.25">
      <c r="A656" t="s">
        <v>126</v>
      </c>
      <c r="B656" s="39"/>
      <c r="C656" s="19">
        <f t="shared" ref="C656:C661" si="74">C711+C762</f>
        <v>3684.9125050247599</v>
      </c>
      <c r="D656" s="27">
        <v>0</v>
      </c>
      <c r="E656" s="132"/>
      <c r="F656" s="18">
        <f>F711+F762</f>
        <v>0</v>
      </c>
      <c r="G656" s="69">
        <f t="shared" ref="G656:G658" si="75">D656</f>
        <v>0</v>
      </c>
      <c r="H656" s="132"/>
      <c r="I656" s="18">
        <f>I711+I762</f>
        <v>0</v>
      </c>
      <c r="J656" s="22"/>
      <c r="K656" s="27" t="e">
        <f>#REF!</f>
        <v>#REF!</v>
      </c>
      <c r="L656" s="132"/>
      <c r="M656" s="18" t="e">
        <f>#REF!</f>
        <v>#REF!</v>
      </c>
      <c r="N656" s="18"/>
      <c r="O656" s="27" t="e">
        <f>#REF!</f>
        <v>#REF!</v>
      </c>
      <c r="P656" s="132"/>
      <c r="Q656" s="18" t="e">
        <f>#REF!</f>
        <v>#REF!</v>
      </c>
      <c r="R656" s="18"/>
      <c r="S656" s="27" t="e">
        <f>#REF!</f>
        <v>#REF!</v>
      </c>
      <c r="T656" s="132"/>
      <c r="U656" s="18" t="e">
        <f>#REF!</f>
        <v>#REF!</v>
      </c>
      <c r="V656" s="18"/>
      <c r="W656" s="63"/>
      <c r="X656" s="63"/>
      <c r="Z656" s="31"/>
      <c r="AA656" s="31"/>
      <c r="AB656" s="64"/>
      <c r="AC656" s="64"/>
      <c r="AD656" s="35"/>
      <c r="AE656" s="18"/>
      <c r="AF656" s="35"/>
      <c r="AG656" s="18"/>
      <c r="AH656" s="18"/>
      <c r="AI656" s="74"/>
    </row>
    <row r="657" spans="1:37" x14ac:dyDescent="0.25">
      <c r="A657" t="s">
        <v>127</v>
      </c>
      <c r="B657" s="39"/>
      <c r="C657" s="19">
        <f t="shared" si="74"/>
        <v>434.32336072732699</v>
      </c>
      <c r="D657" s="27">
        <v>449</v>
      </c>
      <c r="E657" s="132"/>
      <c r="F657" s="18">
        <f>F712+F763</f>
        <v>195011</v>
      </c>
      <c r="G657" s="69">
        <f t="shared" si="75"/>
        <v>449</v>
      </c>
      <c r="H657" s="132"/>
      <c r="I657" s="18">
        <f>I712+I763</f>
        <v>195011</v>
      </c>
      <c r="J657" s="22"/>
      <c r="K657" s="27" t="e">
        <f>#REF!</f>
        <v>#REF!</v>
      </c>
      <c r="L657" s="132"/>
      <c r="M657" s="18" t="e">
        <f>#REF!</f>
        <v>#REF!</v>
      </c>
      <c r="N657" s="18"/>
      <c r="O657" s="27" t="e">
        <f>#REF!</f>
        <v>#REF!</v>
      </c>
      <c r="P657" s="132"/>
      <c r="Q657" s="18" t="e">
        <f>#REF!</f>
        <v>#REF!</v>
      </c>
      <c r="R657" s="18"/>
      <c r="S657" s="27" t="e">
        <f>#REF!</f>
        <v>#REF!</v>
      </c>
      <c r="T657" s="132"/>
      <c r="U657" s="18" t="e">
        <f>#REF!</f>
        <v>#REF!</v>
      </c>
      <c r="V657" s="18"/>
      <c r="W657" s="3"/>
      <c r="X657" s="3"/>
      <c r="Z657" s="40"/>
      <c r="AA657" s="40"/>
      <c r="AB657" s="67"/>
      <c r="AC657" s="18"/>
      <c r="AD657" s="41"/>
      <c r="AE657" s="18"/>
      <c r="AF657" s="41"/>
      <c r="AG657" s="18"/>
      <c r="AH657" s="18"/>
      <c r="AI657" s="41"/>
    </row>
    <row r="658" spans="1:37" x14ac:dyDescent="0.25">
      <c r="A658" t="s">
        <v>128</v>
      </c>
      <c r="B658" s="39"/>
      <c r="C658" s="19">
        <f t="shared" si="74"/>
        <v>12.301399719748961</v>
      </c>
      <c r="D658" s="27">
        <v>1825</v>
      </c>
      <c r="E658" s="132"/>
      <c r="F658" s="18">
        <f>F713+F764</f>
        <v>22450</v>
      </c>
      <c r="G658" s="69">
        <f t="shared" si="75"/>
        <v>1825</v>
      </c>
      <c r="H658" s="132"/>
      <c r="I658" s="18">
        <f>I713+I764</f>
        <v>22450</v>
      </c>
      <c r="J658" s="22"/>
      <c r="K658" s="27" t="e">
        <f>#REF!</f>
        <v>#REF!</v>
      </c>
      <c r="L658" s="132"/>
      <c r="M658" s="18" t="e">
        <f>#REF!</f>
        <v>#REF!</v>
      </c>
      <c r="N658" s="18"/>
      <c r="O658" s="27" t="e">
        <f>#REF!</f>
        <v>#REF!</v>
      </c>
      <c r="P658" s="132"/>
      <c r="Q658" s="18" t="e">
        <f>#REF!</f>
        <v>#REF!</v>
      </c>
      <c r="R658" s="18"/>
      <c r="S658" s="27" t="e">
        <f>#REF!</f>
        <v>#REF!</v>
      </c>
      <c r="T658" s="132"/>
      <c r="U658" s="18" t="e">
        <f>#REF!</f>
        <v>#REF!</v>
      </c>
      <c r="V658" s="18"/>
      <c r="W658" s="3"/>
      <c r="X658" s="3"/>
      <c r="Z658" s="40"/>
      <c r="AA658" s="40"/>
      <c r="AC658" s="18"/>
      <c r="AD658" s="18"/>
    </row>
    <row r="659" spans="1:37" x14ac:dyDescent="0.25">
      <c r="A659" t="s">
        <v>23</v>
      </c>
      <c r="B659" s="39"/>
      <c r="C659" s="19">
        <f t="shared" si="74"/>
        <v>5135.6966195907062</v>
      </c>
      <c r="D659" s="27"/>
      <c r="E659" s="132"/>
      <c r="F659" s="18"/>
      <c r="G659" s="27"/>
      <c r="H659" s="132"/>
      <c r="I659" s="18"/>
      <c r="J659" s="22"/>
      <c r="K659" s="27"/>
      <c r="L659" s="132"/>
      <c r="M659" s="18"/>
      <c r="N659" s="18"/>
      <c r="O659" s="27"/>
      <c r="P659" s="132"/>
      <c r="Q659" s="18"/>
      <c r="R659" s="18"/>
      <c r="S659" s="27"/>
      <c r="T659" s="132"/>
      <c r="U659" s="18"/>
      <c r="V659" s="18"/>
      <c r="W659" s="18"/>
      <c r="X659" s="3"/>
      <c r="Z659" s="40"/>
      <c r="AA659" s="41"/>
      <c r="AB659" s="3"/>
      <c r="AI659" s="72"/>
      <c r="AJ659" s="72"/>
    </row>
    <row r="660" spans="1:37" x14ac:dyDescent="0.25">
      <c r="A660" t="s">
        <v>129</v>
      </c>
      <c r="B660" s="39"/>
      <c r="C660" s="19">
        <f t="shared" si="74"/>
        <v>29198.894444444468</v>
      </c>
      <c r="D660" s="27"/>
      <c r="E660" s="132"/>
      <c r="F660" s="18"/>
      <c r="G660" s="27"/>
      <c r="H660" s="132"/>
      <c r="I660" s="18"/>
      <c r="J660" s="22"/>
      <c r="K660" s="27"/>
      <c r="L660" s="132"/>
      <c r="M660" s="18"/>
      <c r="N660" s="18"/>
      <c r="O660" s="27"/>
      <c r="P660" s="132"/>
      <c r="Q660" s="18"/>
      <c r="R660" s="18"/>
      <c r="S660" s="27"/>
      <c r="T660" s="132"/>
      <c r="U660" s="18"/>
      <c r="V660" s="18"/>
      <c r="W660" s="3"/>
      <c r="X660" s="3"/>
      <c r="AB660" s="3"/>
    </row>
    <row r="661" spans="1:37" x14ac:dyDescent="0.25">
      <c r="A661" t="s">
        <v>130</v>
      </c>
      <c r="B661" s="39"/>
      <c r="C661" s="19">
        <f t="shared" si="74"/>
        <v>20744</v>
      </c>
      <c r="D661" s="27"/>
      <c r="E661" s="18"/>
      <c r="F661" s="18"/>
      <c r="G661" s="27"/>
      <c r="H661" s="18"/>
      <c r="I661" s="72" t="s">
        <v>20</v>
      </c>
      <c r="J661" s="22"/>
      <c r="K661" s="27"/>
      <c r="L661" s="18"/>
      <c r="M661" s="72" t="s">
        <v>20</v>
      </c>
      <c r="N661" s="72"/>
      <c r="O661" s="27"/>
      <c r="P661" s="18"/>
      <c r="Q661" s="72" t="s">
        <v>20</v>
      </c>
      <c r="R661" s="72"/>
      <c r="S661" s="27"/>
      <c r="T661" s="18"/>
      <c r="U661" s="72" t="s">
        <v>20</v>
      </c>
      <c r="V661" s="72"/>
      <c r="W661" s="3"/>
      <c r="X661" s="3"/>
      <c r="Z661" s="41"/>
      <c r="AA661" s="41"/>
      <c r="AB661" s="116"/>
    </row>
    <row r="662" spans="1:37" x14ac:dyDescent="0.25">
      <c r="A662" t="s">
        <v>131</v>
      </c>
      <c r="B662" s="39"/>
      <c r="C662" s="19"/>
      <c r="D662" s="27"/>
      <c r="E662" s="132"/>
      <c r="F662" s="18"/>
      <c r="G662" s="27"/>
      <c r="H662" s="132"/>
      <c r="I662" s="18"/>
      <c r="J662" s="22"/>
      <c r="K662" s="27"/>
      <c r="L662" s="132"/>
      <c r="M662" s="18"/>
      <c r="N662" s="18"/>
      <c r="O662" s="27"/>
      <c r="P662" s="132"/>
      <c r="Q662" s="18"/>
      <c r="R662" s="18"/>
      <c r="S662" s="27"/>
      <c r="T662" s="132"/>
      <c r="U662" s="18"/>
      <c r="V662" s="18"/>
      <c r="W662" s="3"/>
      <c r="X662" s="3"/>
      <c r="Z662" s="41"/>
      <c r="AA662" s="41"/>
      <c r="AB662" s="3"/>
    </row>
    <row r="663" spans="1:37" x14ac:dyDescent="0.25">
      <c r="A663" t="s">
        <v>132</v>
      </c>
      <c r="B663" s="39"/>
      <c r="C663" s="19">
        <f>C718+C769</f>
        <v>3761.26073350857</v>
      </c>
      <c r="D663" s="27">
        <v>31.58</v>
      </c>
      <c r="E663" s="132"/>
      <c r="F663" s="18">
        <f>F718+F769</f>
        <v>118781</v>
      </c>
      <c r="G663" s="69">
        <f>D663</f>
        <v>31.58</v>
      </c>
      <c r="H663" s="132"/>
      <c r="I663" s="18">
        <f>I718+I769</f>
        <v>118781</v>
      </c>
      <c r="J663" s="22"/>
      <c r="K663" s="27" t="e">
        <f>#REF!</f>
        <v>#REF!</v>
      </c>
      <c r="L663" s="132"/>
      <c r="M663" s="18" t="e">
        <f>#REF!</f>
        <v>#REF!</v>
      </c>
      <c r="N663" s="18"/>
      <c r="O663" s="27" t="e">
        <f>#REF!</f>
        <v>#REF!</v>
      </c>
      <c r="P663" s="132"/>
      <c r="Q663" s="18" t="e">
        <f>#REF!</f>
        <v>#REF!</v>
      </c>
      <c r="R663" s="18"/>
      <c r="S663" s="27" t="e">
        <f>#REF!</f>
        <v>#REF!</v>
      </c>
      <c r="T663" s="132"/>
      <c r="U663" s="18" t="e">
        <f>#REF!</f>
        <v>#REF!</v>
      </c>
      <c r="V663" s="18"/>
      <c r="W663" s="161"/>
      <c r="X663" s="161"/>
      <c r="Z663" s="40"/>
      <c r="AA663" s="40"/>
      <c r="AB663" s="3"/>
    </row>
    <row r="664" spans="1:37" x14ac:dyDescent="0.25">
      <c r="A664" t="s">
        <v>133</v>
      </c>
      <c r="B664" s="39"/>
      <c r="C664" s="19"/>
      <c r="D664" s="27"/>
      <c r="E664" s="132"/>
      <c r="F664" s="18"/>
      <c r="G664" s="27"/>
      <c r="H664" s="132"/>
      <c r="I664" s="18"/>
      <c r="J664" s="22"/>
      <c r="K664" s="27"/>
      <c r="L664" s="132"/>
      <c r="M664" s="18"/>
      <c r="N664" s="18"/>
      <c r="O664" s="27"/>
      <c r="P664" s="132"/>
      <c r="Q664" s="18"/>
      <c r="R664" s="18"/>
      <c r="S664" s="27"/>
      <c r="T664" s="132"/>
      <c r="U664" s="18"/>
      <c r="V664" s="18"/>
      <c r="W664" s="161"/>
      <c r="X664" s="161"/>
      <c r="Z664" s="41"/>
      <c r="AA664" s="41"/>
      <c r="AB664" s="3"/>
    </row>
    <row r="665" spans="1:37" x14ac:dyDescent="0.25">
      <c r="A665" t="s">
        <v>126</v>
      </c>
      <c r="B665" s="39"/>
      <c r="C665" s="19">
        <f>C720+C771</f>
        <v>53905.583708849605</v>
      </c>
      <c r="D665" s="27">
        <v>31.58</v>
      </c>
      <c r="E665" s="132"/>
      <c r="F665" s="18">
        <f>F720+F771</f>
        <v>1702339</v>
      </c>
      <c r="G665" s="69">
        <f t="shared" ref="G665:G669" si="76">D665</f>
        <v>31.58</v>
      </c>
      <c r="H665" s="132"/>
      <c r="I665" s="18">
        <f>I720+I771</f>
        <v>1702339</v>
      </c>
      <c r="J665" s="22"/>
      <c r="K665" s="27" t="e">
        <f>#REF!</f>
        <v>#REF!</v>
      </c>
      <c r="L665" s="132"/>
      <c r="M665" s="18" t="e">
        <f>#REF!</f>
        <v>#REF!</v>
      </c>
      <c r="N665" s="18"/>
      <c r="O665" s="27" t="e">
        <f>#REF!</f>
        <v>#REF!</v>
      </c>
      <c r="P665" s="132"/>
      <c r="Q665" s="18" t="e">
        <f>#REF!</f>
        <v>#REF!</v>
      </c>
      <c r="R665" s="18"/>
      <c r="S665" s="27" t="e">
        <f>#REF!</f>
        <v>#REF!</v>
      </c>
      <c r="T665" s="132"/>
      <c r="U665" s="18" t="e">
        <f>#REF!</f>
        <v>#REF!</v>
      </c>
      <c r="V665" s="149"/>
      <c r="W665" s="161"/>
      <c r="X665" s="161"/>
      <c r="Z665" s="40"/>
      <c r="AA665" s="40"/>
      <c r="AB665" s="3"/>
    </row>
    <row r="666" spans="1:37" x14ac:dyDescent="0.25">
      <c r="A666" t="s">
        <v>127</v>
      </c>
      <c r="B666" s="39"/>
      <c r="C666" s="19">
        <f>C721+C772</f>
        <v>42010.213231439397</v>
      </c>
      <c r="D666" s="27">
        <v>21.97</v>
      </c>
      <c r="E666" s="132"/>
      <c r="F666" s="18">
        <f>F721+F772</f>
        <v>922965</v>
      </c>
      <c r="G666" s="69">
        <f t="shared" si="76"/>
        <v>21.97</v>
      </c>
      <c r="H666" s="132"/>
      <c r="I666" s="18">
        <f>I721+I772</f>
        <v>922965</v>
      </c>
      <c r="J666" s="22"/>
      <c r="K666" s="27" t="e">
        <f>#REF!</f>
        <v>#REF!</v>
      </c>
      <c r="L666" s="132"/>
      <c r="M666" s="18" t="e">
        <f>#REF!</f>
        <v>#REF!</v>
      </c>
      <c r="N666" s="18"/>
      <c r="O666" s="27" t="e">
        <f>#REF!</f>
        <v>#REF!</v>
      </c>
      <c r="P666" s="132"/>
      <c r="Q666" s="18" t="e">
        <f>#REF!</f>
        <v>#REF!</v>
      </c>
      <c r="R666" s="18"/>
      <c r="S666" s="27" t="e">
        <f>#REF!</f>
        <v>#REF!</v>
      </c>
      <c r="T666" s="132"/>
      <c r="U666" s="18" t="e">
        <f>#REF!</f>
        <v>#REF!</v>
      </c>
      <c r="V666" s="18"/>
      <c r="W666" s="161"/>
      <c r="X666" s="161"/>
      <c r="Z666" s="40"/>
      <c r="AA666" s="40"/>
      <c r="AB666" s="3"/>
      <c r="AE666" s="18"/>
      <c r="AF666" s="18"/>
      <c r="AG666" s="18"/>
      <c r="AH666" s="18"/>
      <c r="AI666" s="18"/>
      <c r="AJ666" s="74"/>
      <c r="AK666" t="s">
        <v>20</v>
      </c>
    </row>
    <row r="667" spans="1:37" x14ac:dyDescent="0.25">
      <c r="A667" t="s">
        <v>128</v>
      </c>
      <c r="B667" s="39" t="s">
        <v>20</v>
      </c>
      <c r="C667" s="19">
        <f>C722+C773</f>
        <v>4739.8709296392499</v>
      </c>
      <c r="D667" s="27">
        <v>17.18</v>
      </c>
      <c r="E667" s="132"/>
      <c r="F667" s="18">
        <f>F722+F773</f>
        <v>81431</v>
      </c>
      <c r="G667" s="69">
        <f t="shared" si="76"/>
        <v>17.18</v>
      </c>
      <c r="H667" s="132"/>
      <c r="I667" s="18">
        <f>I722+I773</f>
        <v>81431</v>
      </c>
      <c r="J667" s="22"/>
      <c r="K667" s="27" t="e">
        <f>#REF!</f>
        <v>#REF!</v>
      </c>
      <c r="L667" s="132"/>
      <c r="M667" s="18" t="e">
        <f>#REF!</f>
        <v>#REF!</v>
      </c>
      <c r="N667" s="18"/>
      <c r="O667" s="27" t="e">
        <f>#REF!</f>
        <v>#REF!</v>
      </c>
      <c r="P667" s="132"/>
      <c r="Q667" s="18" t="e">
        <f>#REF!</f>
        <v>#REF!</v>
      </c>
      <c r="R667" s="18"/>
      <c r="S667" s="27" t="e">
        <f>#REF!</f>
        <v>#REF!</v>
      </c>
      <c r="T667" s="132"/>
      <c r="U667" s="18" t="e">
        <f>#REF!</f>
        <v>#REF!</v>
      </c>
      <c r="V667" s="18"/>
      <c r="W667" s="161"/>
      <c r="X667" s="161"/>
      <c r="Z667" s="40"/>
      <c r="AA667" s="40"/>
      <c r="AB667" s="3"/>
      <c r="AK667" t="s">
        <v>20</v>
      </c>
    </row>
    <row r="668" spans="1:37" x14ac:dyDescent="0.25">
      <c r="A668" t="s">
        <v>134</v>
      </c>
      <c r="B668" s="39"/>
      <c r="C668" s="19">
        <f>C723+C774</f>
        <v>525.633292205354</v>
      </c>
      <c r="D668" s="27">
        <v>94.74</v>
      </c>
      <c r="E668" s="132"/>
      <c r="F668" s="18">
        <f>F723+F774</f>
        <v>49798</v>
      </c>
      <c r="G668" s="27">
        <f t="shared" si="76"/>
        <v>94.74</v>
      </c>
      <c r="H668" s="132"/>
      <c r="I668" s="18">
        <f>I723+I774</f>
        <v>49798</v>
      </c>
      <c r="J668" s="22"/>
      <c r="K668" s="27" t="e">
        <f>#REF!</f>
        <v>#REF!</v>
      </c>
      <c r="L668" s="132"/>
      <c r="M668" s="18" t="e">
        <f>#REF!</f>
        <v>#REF!</v>
      </c>
      <c r="N668" s="18"/>
      <c r="O668" s="27" t="e">
        <f>#REF!</f>
        <v>#REF!</v>
      </c>
      <c r="P668" s="132"/>
      <c r="Q668" s="18" t="e">
        <f>#REF!</f>
        <v>#REF!</v>
      </c>
      <c r="R668" s="18"/>
      <c r="S668" s="27" t="e">
        <f>#REF!</f>
        <v>#REF!</v>
      </c>
      <c r="T668" s="132"/>
      <c r="U668" s="18" t="e">
        <f>#REF!</f>
        <v>#REF!</v>
      </c>
      <c r="V668" s="18"/>
      <c r="W668" s="3"/>
      <c r="X668" s="3"/>
      <c r="Z668" s="40"/>
      <c r="AA668" s="40"/>
      <c r="AB668" s="3"/>
    </row>
    <row r="669" spans="1:37" x14ac:dyDescent="0.25">
      <c r="A669" t="s">
        <v>135</v>
      </c>
      <c r="B669" s="39"/>
      <c r="C669" s="19">
        <f>C724+C775</f>
        <v>989.09305134899591</v>
      </c>
      <c r="D669" s="27">
        <v>189.48</v>
      </c>
      <c r="E669" s="132"/>
      <c r="F669" s="18">
        <f>F724+F775</f>
        <v>187413</v>
      </c>
      <c r="G669" s="27">
        <f t="shared" si="76"/>
        <v>189.48</v>
      </c>
      <c r="H669" s="132"/>
      <c r="I669" s="18">
        <f>I724+I775</f>
        <v>187413</v>
      </c>
      <c r="J669" s="22"/>
      <c r="K669" s="27" t="e">
        <f>#REF!</f>
        <v>#REF!</v>
      </c>
      <c r="L669" s="132"/>
      <c r="M669" s="18" t="e">
        <f>#REF!</f>
        <v>#REF!</v>
      </c>
      <c r="N669" s="18"/>
      <c r="O669" s="27" t="e">
        <f>#REF!</f>
        <v>#REF!</v>
      </c>
      <c r="P669" s="132"/>
      <c r="Q669" s="18" t="e">
        <f>#REF!</f>
        <v>#REF!</v>
      </c>
      <c r="R669" s="18"/>
      <c r="S669" s="27" t="e">
        <f>#REF!</f>
        <v>#REF!</v>
      </c>
      <c r="T669" s="132"/>
      <c r="U669" s="18" t="e">
        <f>#REF!</f>
        <v>#REF!</v>
      </c>
      <c r="V669" s="18"/>
      <c r="W669" s="3"/>
      <c r="X669" s="3"/>
      <c r="Z669" s="40"/>
      <c r="AA669" s="40"/>
      <c r="AB669" s="3"/>
    </row>
    <row r="670" spans="1:37" x14ac:dyDescent="0.25">
      <c r="A670" t="s">
        <v>136</v>
      </c>
      <c r="B670" s="39"/>
      <c r="C670" s="19"/>
      <c r="D670" s="27"/>
      <c r="E670" s="132"/>
      <c r="F670" s="18"/>
      <c r="G670" s="27"/>
      <c r="H670" s="132"/>
      <c r="I670" s="18"/>
      <c r="J670" s="22"/>
      <c r="K670" s="27"/>
      <c r="L670" s="132"/>
      <c r="M670" s="18"/>
      <c r="N670" s="18"/>
      <c r="O670" s="27"/>
      <c r="P670" s="132"/>
      <c r="Q670" s="18"/>
      <c r="R670" s="18"/>
      <c r="S670" s="27"/>
      <c r="T670" s="132"/>
      <c r="U670" s="18"/>
      <c r="V670" s="18"/>
      <c r="W670" s="3"/>
      <c r="X670" s="3"/>
      <c r="Z670"/>
      <c r="AA670"/>
      <c r="AB670" s="3"/>
    </row>
    <row r="671" spans="1:37" x14ac:dyDescent="0.25">
      <c r="A671" t="s">
        <v>132</v>
      </c>
      <c r="B671" s="39"/>
      <c r="C671" s="19">
        <f>C726+C777</f>
        <v>499.05232194267103</v>
      </c>
      <c r="D671" s="131">
        <v>-31.58</v>
      </c>
      <c r="E671" s="132"/>
      <c r="F671" s="18">
        <f>F726+F777</f>
        <v>-15760</v>
      </c>
      <c r="G671" s="131">
        <f>-G663</f>
        <v>-31.58</v>
      </c>
      <c r="H671" s="132"/>
      <c r="I671" s="18">
        <f>I726+I777</f>
        <v>-15760</v>
      </c>
      <c r="J671" s="22"/>
      <c r="K671" s="131" t="e">
        <f>-K663</f>
        <v>#REF!</v>
      </c>
      <c r="L671" s="132"/>
      <c r="M671" s="18" t="e">
        <f>#REF!</f>
        <v>#REF!</v>
      </c>
      <c r="N671" s="18"/>
      <c r="O671" s="131" t="e">
        <f>-O663</f>
        <v>#REF!</v>
      </c>
      <c r="P671" s="132"/>
      <c r="Q671" s="18" t="e">
        <f>#REF!</f>
        <v>#REF!</v>
      </c>
      <c r="R671" s="18"/>
      <c r="S671" s="131" t="e">
        <f>-S663</f>
        <v>#REF!</v>
      </c>
      <c r="T671" s="132"/>
      <c r="U671" s="18" t="e">
        <f>#REF!</f>
        <v>#REF!</v>
      </c>
      <c r="V671" s="18"/>
      <c r="W671" s="3"/>
      <c r="X671" s="3"/>
      <c r="Z671"/>
      <c r="AA671"/>
      <c r="AB671" s="3"/>
    </row>
    <row r="672" spans="1:37" x14ac:dyDescent="0.25">
      <c r="A672" t="s">
        <v>137</v>
      </c>
      <c r="B672" s="39"/>
      <c r="C672" s="19">
        <f>C727+C778</f>
        <v>1531.5181812492169</v>
      </c>
      <c r="D672" s="131">
        <v>-31.58</v>
      </c>
      <c r="E672" s="132"/>
      <c r="F672" s="18">
        <f>F727+F778</f>
        <v>-48365</v>
      </c>
      <c r="G672" s="131">
        <f>-G665</f>
        <v>-31.58</v>
      </c>
      <c r="H672" s="132"/>
      <c r="I672" s="18">
        <f>I727+I778</f>
        <v>-48365</v>
      </c>
      <c r="J672" s="22"/>
      <c r="K672" s="131" t="e">
        <f>-K665</f>
        <v>#REF!</v>
      </c>
      <c r="L672" s="132"/>
      <c r="M672" s="18" t="e">
        <f>#REF!</f>
        <v>#REF!</v>
      </c>
      <c r="N672" s="18"/>
      <c r="O672" s="131" t="e">
        <f>-O665</f>
        <v>#REF!</v>
      </c>
      <c r="P672" s="132"/>
      <c r="Q672" s="18" t="e">
        <f>#REF!</f>
        <v>#REF!</v>
      </c>
      <c r="R672" s="18"/>
      <c r="S672" s="131" t="e">
        <f>-S665</f>
        <v>#REF!</v>
      </c>
      <c r="T672" s="132"/>
      <c r="U672" s="18" t="e">
        <f>#REF!</f>
        <v>#REF!</v>
      </c>
      <c r="V672" s="18"/>
      <c r="W672" s="18"/>
      <c r="X672" s="3"/>
      <c r="Z672" s="162"/>
      <c r="AA672"/>
      <c r="AB672" s="3"/>
    </row>
    <row r="673" spans="1:28" x14ac:dyDescent="0.25">
      <c r="A673" t="s">
        <v>100</v>
      </c>
      <c r="B673" s="39"/>
      <c r="C673" s="19">
        <f>C728+C779</f>
        <v>0</v>
      </c>
      <c r="D673" s="27"/>
      <c r="E673" s="18"/>
      <c r="F673" s="18"/>
      <c r="G673" s="27"/>
      <c r="H673" s="18"/>
      <c r="I673" s="18"/>
      <c r="J673" s="22"/>
      <c r="K673" s="27"/>
      <c r="L673" s="18"/>
      <c r="M673" s="18"/>
      <c r="N673" s="149" t="s">
        <v>20</v>
      </c>
      <c r="O673" s="27"/>
      <c r="P673" s="18"/>
      <c r="Q673" s="18"/>
      <c r="R673" s="18"/>
      <c r="S673" s="27"/>
      <c r="T673" s="18"/>
      <c r="U673" s="18"/>
      <c r="V673" s="18"/>
      <c r="W673" s="3"/>
      <c r="X673" s="3"/>
      <c r="Z673"/>
      <c r="AA673"/>
      <c r="AB673" s="3"/>
    </row>
    <row r="674" spans="1:28" x14ac:dyDescent="0.25">
      <c r="A674" t="s">
        <v>138</v>
      </c>
      <c r="B674" s="39"/>
      <c r="C674" s="19">
        <f>C729+C780</f>
        <v>156050797.84020001</v>
      </c>
      <c r="D674" s="163">
        <v>6.8449999999999998</v>
      </c>
      <c r="E674" s="18" t="s">
        <v>34</v>
      </c>
      <c r="F674" s="18">
        <f>F729+F780</f>
        <v>10681677</v>
      </c>
      <c r="G674" s="163">
        <f t="shared" ref="G674:G676" si="77">ROUND(D674+$I$1134*100,3)</f>
        <v>7.8970000000000002</v>
      </c>
      <c r="H674" s="18" t="s">
        <v>34</v>
      </c>
      <c r="I674" s="18">
        <f>I729+I780</f>
        <v>12323331</v>
      </c>
      <c r="J674" s="22"/>
      <c r="K674" s="163" t="e">
        <f>#REF!</f>
        <v>#REF!</v>
      </c>
      <c r="L674" s="149" t="s">
        <v>20</v>
      </c>
      <c r="M674" s="18" t="e">
        <f>#REF!</f>
        <v>#REF!</v>
      </c>
      <c r="N674" s="18"/>
      <c r="O674" s="163" t="e">
        <f>#REF!</f>
        <v>#REF!</v>
      </c>
      <c r="P674" s="18" t="s">
        <v>34</v>
      </c>
      <c r="Q674" s="18" t="e">
        <f>#REF!</f>
        <v>#REF!</v>
      </c>
      <c r="R674" s="18"/>
      <c r="S674" s="163" t="e">
        <f>#REF!</f>
        <v>#REF!</v>
      </c>
      <c r="T674" s="18" t="s">
        <v>34</v>
      </c>
      <c r="U674" s="18" t="e">
        <f>#REF!</f>
        <v>#REF!</v>
      </c>
      <c r="V674" s="18"/>
      <c r="W674" s="18"/>
      <c r="X674" s="18"/>
      <c r="Z674" s="40"/>
      <c r="AA674" s="40"/>
      <c r="AB674" s="3"/>
    </row>
    <row r="675" spans="1:28" x14ac:dyDescent="0.25">
      <c r="A675" t="s">
        <v>139</v>
      </c>
      <c r="B675" s="39"/>
      <c r="C675" s="19">
        <v>0</v>
      </c>
      <c r="D675" s="163">
        <v>10.494999999999999</v>
      </c>
      <c r="E675" s="18" t="s">
        <v>34</v>
      </c>
      <c r="F675" s="18">
        <f>C675*D675/100</f>
        <v>0</v>
      </c>
      <c r="G675" s="163">
        <f t="shared" si="77"/>
        <v>11.547000000000001</v>
      </c>
      <c r="H675" s="18" t="s">
        <v>34</v>
      </c>
      <c r="I675" s="18">
        <f>C675*G675/100</f>
        <v>0</v>
      </c>
      <c r="J675" s="22"/>
      <c r="K675" s="163"/>
      <c r="L675" s="149"/>
      <c r="M675" s="18"/>
      <c r="N675" s="18"/>
      <c r="O675" s="163"/>
      <c r="P675" s="18"/>
      <c r="Q675" s="18"/>
      <c r="R675" s="18"/>
      <c r="S675" s="163"/>
      <c r="T675" s="18"/>
      <c r="U675" s="18"/>
      <c r="V675" s="18"/>
      <c r="W675" s="18"/>
      <c r="X675" s="18"/>
      <c r="Z675" s="40"/>
      <c r="AA675" s="40"/>
      <c r="AB675" s="3"/>
    </row>
    <row r="676" spans="1:28" x14ac:dyDescent="0.25">
      <c r="A676" t="s">
        <v>140</v>
      </c>
      <c r="B676" s="39"/>
      <c r="C676" s="19">
        <v>0</v>
      </c>
      <c r="D676" s="163">
        <v>5.5629999999999997</v>
      </c>
      <c r="E676" s="18" t="s">
        <v>34</v>
      </c>
      <c r="F676" s="18">
        <f>C676*D676/100</f>
        <v>0</v>
      </c>
      <c r="G676" s="163">
        <f t="shared" si="77"/>
        <v>6.6150000000000002</v>
      </c>
      <c r="H676" s="18" t="s">
        <v>34</v>
      </c>
      <c r="I676" s="18">
        <f>C676*G676/100</f>
        <v>0</v>
      </c>
      <c r="J676" s="22"/>
      <c r="K676" s="163"/>
      <c r="L676" s="149"/>
      <c r="M676" s="18"/>
      <c r="N676" s="18"/>
      <c r="O676" s="163"/>
      <c r="P676" s="18"/>
      <c r="Q676" s="18"/>
      <c r="R676" s="18"/>
      <c r="S676" s="163"/>
      <c r="T676" s="18"/>
      <c r="U676" s="18"/>
      <c r="V676" s="18"/>
      <c r="W676" s="18"/>
      <c r="X676" s="18"/>
      <c r="Z676" s="40"/>
      <c r="AA676" s="40"/>
      <c r="AB676" s="3"/>
    </row>
    <row r="677" spans="1:28" x14ac:dyDescent="0.25">
      <c r="A677" t="s">
        <v>68</v>
      </c>
      <c r="B677" s="39"/>
      <c r="C677" s="19">
        <f>C730+C781</f>
        <v>66643</v>
      </c>
      <c r="D677" s="164">
        <v>58</v>
      </c>
      <c r="E677" t="s">
        <v>34</v>
      </c>
      <c r="F677" s="18">
        <f>F730+F781</f>
        <v>38653</v>
      </c>
      <c r="G677" s="136">
        <f t="shared" ref="G677:G678" si="78">D677</f>
        <v>58</v>
      </c>
      <c r="H677" t="s">
        <v>34</v>
      </c>
      <c r="I677" s="18">
        <f>I730+I781</f>
        <v>38653</v>
      </c>
      <c r="J677" s="22"/>
      <c r="K677" s="164" t="e">
        <f>#REF!</f>
        <v>#REF!</v>
      </c>
      <c r="L677" s="38" t="s">
        <v>20</v>
      </c>
      <c r="M677" s="18" t="e">
        <f>#REF!</f>
        <v>#REF!</v>
      </c>
      <c r="N677" s="18"/>
      <c r="O677" s="164" t="e">
        <f>#REF!</f>
        <v>#REF!</v>
      </c>
      <c r="P677" t="s">
        <v>34</v>
      </c>
      <c r="Q677" s="18" t="e">
        <f>#REF!</f>
        <v>#REF!</v>
      </c>
      <c r="R677" s="18"/>
      <c r="S677" s="164" t="e">
        <f>#REF!</f>
        <v>#REF!</v>
      </c>
      <c r="T677" t="s">
        <v>34</v>
      </c>
      <c r="U677" s="18" t="e">
        <f>#REF!</f>
        <v>#REF!</v>
      </c>
      <c r="V677" s="18"/>
      <c r="W677" s="18"/>
      <c r="X677" s="18"/>
      <c r="Z677" s="40"/>
      <c r="AA677" s="40"/>
      <c r="AB677" s="3"/>
    </row>
    <row r="678" spans="1:28" x14ac:dyDescent="0.25">
      <c r="A678" s="137" t="s">
        <v>69</v>
      </c>
      <c r="B678" s="39"/>
      <c r="C678" s="19"/>
      <c r="D678" s="112">
        <v>-0.01</v>
      </c>
      <c r="E678" s="39"/>
      <c r="F678" s="18"/>
      <c r="G678" s="112">
        <f t="shared" si="78"/>
        <v>-0.01</v>
      </c>
      <c r="H678" s="39"/>
      <c r="I678" s="18"/>
      <c r="J678" s="22"/>
      <c r="K678" s="112">
        <v>-0.01</v>
      </c>
      <c r="L678" s="39"/>
      <c r="M678" s="18"/>
      <c r="N678" s="18"/>
      <c r="O678" s="112">
        <v>-0.01</v>
      </c>
      <c r="P678" s="39"/>
      <c r="Q678" s="18"/>
      <c r="R678" s="18"/>
      <c r="S678" s="112">
        <v>-0.01</v>
      </c>
      <c r="T678" s="39"/>
      <c r="U678" s="18"/>
      <c r="V678" s="18"/>
    </row>
    <row r="679" spans="1:28" x14ac:dyDescent="0.25">
      <c r="A679" t="s">
        <v>59</v>
      </c>
      <c r="B679" s="39"/>
      <c r="C679" s="19">
        <f>C732+C783</f>
        <v>0</v>
      </c>
      <c r="D679" s="23">
        <v>0</v>
      </c>
      <c r="E679" s="132"/>
      <c r="F679" s="18">
        <f>F732+F783</f>
        <v>0</v>
      </c>
      <c r="G679" s="23">
        <f>G653</f>
        <v>0</v>
      </c>
      <c r="H679" s="132"/>
      <c r="I679" s="18">
        <f>I732+I783</f>
        <v>0</v>
      </c>
      <c r="J679" s="22"/>
      <c r="K679" s="23" t="e">
        <f>K653</f>
        <v>#REF!</v>
      </c>
      <c r="L679" s="132"/>
      <c r="M679" s="18" t="e">
        <f>#REF!</f>
        <v>#REF!</v>
      </c>
      <c r="N679" s="18"/>
      <c r="O679" s="23" t="e">
        <f>O653</f>
        <v>#REF!</v>
      </c>
      <c r="P679" s="132"/>
      <c r="Q679" s="18" t="e">
        <f>#REF!</f>
        <v>#REF!</v>
      </c>
      <c r="R679" s="18"/>
      <c r="S679" s="23" t="e">
        <f>S653</f>
        <v>#REF!</v>
      </c>
      <c r="T679" s="132"/>
      <c r="U679" s="18" t="e">
        <f>#REF!</f>
        <v>#REF!</v>
      </c>
      <c r="V679" s="18"/>
    </row>
    <row r="680" spans="1:28" x14ac:dyDescent="0.25">
      <c r="A680" t="s">
        <v>60</v>
      </c>
      <c r="B680" s="39"/>
      <c r="C680" s="19"/>
      <c r="D680" s="23"/>
      <c r="E680" s="132"/>
      <c r="F680" s="18"/>
      <c r="G680" s="23"/>
      <c r="H680" s="132"/>
      <c r="I680" s="18"/>
      <c r="J680" s="22"/>
      <c r="K680" s="23"/>
      <c r="L680" s="132"/>
      <c r="M680" s="18"/>
      <c r="N680" s="18"/>
      <c r="O680" s="23"/>
      <c r="P680" s="132"/>
      <c r="Q680" s="18"/>
      <c r="R680" s="18"/>
      <c r="S680" s="23"/>
      <c r="T680" s="132"/>
      <c r="U680" s="18"/>
      <c r="V680" s="18"/>
    </row>
    <row r="681" spans="1:28" x14ac:dyDescent="0.25">
      <c r="A681" t="s">
        <v>126</v>
      </c>
      <c r="B681" s="39"/>
      <c r="C681" s="19">
        <f>C734+C785</f>
        <v>1</v>
      </c>
      <c r="D681" s="23">
        <v>0</v>
      </c>
      <c r="E681" s="132"/>
      <c r="F681" s="18">
        <f>F734+F785</f>
        <v>0</v>
      </c>
      <c r="G681" s="23">
        <f>G656</f>
        <v>0</v>
      </c>
      <c r="H681" s="132"/>
      <c r="I681" s="18">
        <f>I734+I785</f>
        <v>0</v>
      </c>
      <c r="J681" s="22"/>
      <c r="K681" s="23" t="e">
        <f>K656</f>
        <v>#REF!</v>
      </c>
      <c r="L681" s="132"/>
      <c r="M681" s="18" t="e">
        <f>#REF!</f>
        <v>#REF!</v>
      </c>
      <c r="N681" s="18"/>
      <c r="O681" s="23" t="e">
        <f>O656</f>
        <v>#REF!</v>
      </c>
      <c r="P681" s="132"/>
      <c r="Q681" s="18" t="e">
        <f>#REF!</f>
        <v>#REF!</v>
      </c>
      <c r="R681" s="18"/>
      <c r="S681" s="23" t="e">
        <f>S656</f>
        <v>#REF!</v>
      </c>
      <c r="T681" s="132"/>
      <c r="U681" s="18" t="e">
        <f>#REF!</f>
        <v>#REF!</v>
      </c>
      <c r="V681" s="18"/>
    </row>
    <row r="682" spans="1:28" x14ac:dyDescent="0.25">
      <c r="A682" t="s">
        <v>127</v>
      </c>
      <c r="B682" s="39"/>
      <c r="C682" s="19">
        <f>C735+C786</f>
        <v>0</v>
      </c>
      <c r="D682" s="23">
        <v>449</v>
      </c>
      <c r="E682" s="132"/>
      <c r="F682" s="18">
        <f>F735+F786</f>
        <v>0</v>
      </c>
      <c r="G682" s="23">
        <f>G657</f>
        <v>449</v>
      </c>
      <c r="H682" s="132"/>
      <c r="I682" s="18">
        <f>I735+I786</f>
        <v>0</v>
      </c>
      <c r="J682" s="22"/>
      <c r="K682" s="23" t="e">
        <f>K657</f>
        <v>#REF!</v>
      </c>
      <c r="L682" s="132"/>
      <c r="M682" s="18" t="e">
        <f>#REF!</f>
        <v>#REF!</v>
      </c>
      <c r="N682" s="18"/>
      <c r="O682" s="23" t="e">
        <f>O657</f>
        <v>#REF!</v>
      </c>
      <c r="P682" s="132"/>
      <c r="Q682" s="18" t="e">
        <f>#REF!</f>
        <v>#REF!</v>
      </c>
      <c r="R682" s="18"/>
      <c r="S682" s="23" t="e">
        <f>S657</f>
        <v>#REF!</v>
      </c>
      <c r="T682" s="132"/>
      <c r="U682" s="18" t="e">
        <f>#REF!</f>
        <v>#REF!</v>
      </c>
      <c r="V682" s="18"/>
    </row>
    <row r="683" spans="1:28" x14ac:dyDescent="0.25">
      <c r="A683" t="s">
        <v>128</v>
      </c>
      <c r="B683" s="39"/>
      <c r="C683" s="19">
        <f>C736+C787</f>
        <v>0</v>
      </c>
      <c r="D683" s="23">
        <v>1825</v>
      </c>
      <c r="E683" s="132"/>
      <c r="F683" s="18">
        <f>F736+F787</f>
        <v>0</v>
      </c>
      <c r="G683" s="23">
        <f>G658</f>
        <v>1825</v>
      </c>
      <c r="H683" s="132"/>
      <c r="I683" s="18">
        <f>I736+I787</f>
        <v>0</v>
      </c>
      <c r="J683" s="22"/>
      <c r="K683" s="23" t="e">
        <f>K658</f>
        <v>#REF!</v>
      </c>
      <c r="L683" s="132"/>
      <c r="M683" s="18" t="e">
        <f>#REF!</f>
        <v>#REF!</v>
      </c>
      <c r="N683" s="18"/>
      <c r="O683" s="23" t="e">
        <f>O658</f>
        <v>#REF!</v>
      </c>
      <c r="P683" s="132"/>
      <c r="Q683" s="18" t="e">
        <f>#REF!</f>
        <v>#REF!</v>
      </c>
      <c r="R683" s="18"/>
      <c r="S683" s="23" t="e">
        <f>S658</f>
        <v>#REF!</v>
      </c>
      <c r="T683" s="132"/>
      <c r="U683" s="18" t="e">
        <f>#REF!</f>
        <v>#REF!</v>
      </c>
      <c r="V683" s="18"/>
    </row>
    <row r="684" spans="1:28" x14ac:dyDescent="0.25">
      <c r="A684" t="s">
        <v>59</v>
      </c>
      <c r="B684" s="39"/>
      <c r="C684" s="19">
        <f>C737+C788</f>
        <v>0</v>
      </c>
      <c r="D684" s="23">
        <v>31.58</v>
      </c>
      <c r="E684" s="132"/>
      <c r="F684" s="18">
        <f>F737+F788</f>
        <v>0</v>
      </c>
      <c r="G684" s="23">
        <f>G663</f>
        <v>31.58</v>
      </c>
      <c r="H684" s="132"/>
      <c r="I684" s="18">
        <f>I737+I788</f>
        <v>0</v>
      </c>
      <c r="J684" s="22"/>
      <c r="K684" s="23" t="e">
        <f>K663</f>
        <v>#REF!</v>
      </c>
      <c r="L684" s="132"/>
      <c r="M684" s="18" t="e">
        <f>#REF!</f>
        <v>#REF!</v>
      </c>
      <c r="N684" s="18"/>
      <c r="O684" s="23" t="e">
        <f>O663</f>
        <v>#REF!</v>
      </c>
      <c r="P684" s="132"/>
      <c r="Q684" s="18" t="e">
        <f>#REF!</f>
        <v>#REF!</v>
      </c>
      <c r="R684" s="18"/>
      <c r="S684" s="23" t="e">
        <f>S663</f>
        <v>#REF!</v>
      </c>
      <c r="T684" s="132"/>
      <c r="U684" s="18" t="e">
        <f>#REF!</f>
        <v>#REF!</v>
      </c>
      <c r="V684" s="18"/>
    </row>
    <row r="685" spans="1:28" x14ac:dyDescent="0.25">
      <c r="A685" t="s">
        <v>60</v>
      </c>
      <c r="B685" s="39"/>
      <c r="C685" s="19"/>
      <c r="D685" s="23"/>
      <c r="E685" s="132"/>
      <c r="F685" s="18"/>
      <c r="G685" s="23"/>
      <c r="H685" s="132"/>
      <c r="I685" s="18"/>
      <c r="J685" s="22"/>
      <c r="K685" s="23"/>
      <c r="L685" s="132"/>
      <c r="M685" s="18"/>
      <c r="N685" s="18"/>
      <c r="O685" s="23"/>
      <c r="P685" s="132"/>
      <c r="Q685" s="18"/>
      <c r="R685" s="18"/>
      <c r="S685" s="23"/>
      <c r="T685" s="132"/>
      <c r="U685" s="18"/>
      <c r="V685" s="18"/>
    </row>
    <row r="686" spans="1:28" x14ac:dyDescent="0.25">
      <c r="A686" t="s">
        <v>126</v>
      </c>
      <c r="B686" s="39"/>
      <c r="C686" s="19">
        <f>C739+C790</f>
        <v>39</v>
      </c>
      <c r="D686" s="23">
        <v>31.58</v>
      </c>
      <c r="E686" s="132"/>
      <c r="F686" s="18">
        <f>F739+F790</f>
        <v>-12</v>
      </c>
      <c r="G686" s="23">
        <f>G665</f>
        <v>31.58</v>
      </c>
      <c r="H686" s="132"/>
      <c r="I686" s="18">
        <f>I739+I790</f>
        <v>-12</v>
      </c>
      <c r="J686" s="22"/>
      <c r="K686" s="23" t="e">
        <f>K665</f>
        <v>#REF!</v>
      </c>
      <c r="L686" s="132"/>
      <c r="M686" s="18" t="e">
        <f>#REF!</f>
        <v>#REF!</v>
      </c>
      <c r="N686" s="18"/>
      <c r="O686" s="23" t="e">
        <f>O665</f>
        <v>#REF!</v>
      </c>
      <c r="P686" s="132"/>
      <c r="Q686" s="18" t="e">
        <f>#REF!</f>
        <v>#REF!</v>
      </c>
      <c r="R686" s="18"/>
      <c r="S686" s="23" t="e">
        <f>S665</f>
        <v>#REF!</v>
      </c>
      <c r="T686" s="132"/>
      <c r="U686" s="18" t="e">
        <f>#REF!</f>
        <v>#REF!</v>
      </c>
      <c r="V686" s="18"/>
    </row>
    <row r="687" spans="1:28" x14ac:dyDescent="0.25">
      <c r="A687" t="s">
        <v>127</v>
      </c>
      <c r="B687" s="39"/>
      <c r="C687" s="19">
        <f>C740+C791</f>
        <v>0</v>
      </c>
      <c r="D687" s="23">
        <v>21.97</v>
      </c>
      <c r="E687" s="132"/>
      <c r="F687" s="18">
        <f>F740+F791</f>
        <v>0</v>
      </c>
      <c r="G687" s="23">
        <f>G666</f>
        <v>21.97</v>
      </c>
      <c r="H687" s="132"/>
      <c r="I687" s="18">
        <f>I740+I791</f>
        <v>0</v>
      </c>
      <c r="J687" s="22"/>
      <c r="K687" s="23" t="e">
        <f>K666</f>
        <v>#REF!</v>
      </c>
      <c r="L687" s="132"/>
      <c r="M687" s="18" t="e">
        <f>#REF!</f>
        <v>#REF!</v>
      </c>
      <c r="N687" s="18"/>
      <c r="O687" s="23" t="e">
        <f>O666</f>
        <v>#REF!</v>
      </c>
      <c r="P687" s="132"/>
      <c r="Q687" s="18" t="e">
        <f>#REF!</f>
        <v>#REF!</v>
      </c>
      <c r="R687" s="18"/>
      <c r="S687" s="23" t="e">
        <f>S666</f>
        <v>#REF!</v>
      </c>
      <c r="T687" s="132"/>
      <c r="U687" s="18" t="e">
        <f>#REF!</f>
        <v>#REF!</v>
      </c>
      <c r="V687" s="18"/>
    </row>
    <row r="688" spans="1:28" x14ac:dyDescent="0.25">
      <c r="A688" t="s">
        <v>128</v>
      </c>
      <c r="B688" s="39"/>
      <c r="C688" s="19">
        <f>C741+C792</f>
        <v>0</v>
      </c>
      <c r="D688" s="23">
        <v>17.18</v>
      </c>
      <c r="E688" s="132"/>
      <c r="F688" s="18">
        <f>F741+F792</f>
        <v>0</v>
      </c>
      <c r="G688" s="23">
        <f>G667</f>
        <v>17.18</v>
      </c>
      <c r="H688" s="132"/>
      <c r="I688" s="18">
        <f>I741+I792</f>
        <v>0</v>
      </c>
      <c r="J688" s="22"/>
      <c r="K688" s="23" t="e">
        <f>K667</f>
        <v>#REF!</v>
      </c>
      <c r="L688" s="132"/>
      <c r="M688" s="18" t="e">
        <f>#REF!</f>
        <v>#REF!</v>
      </c>
      <c r="N688" s="18"/>
      <c r="O688" s="23" t="e">
        <f>O667</f>
        <v>#REF!</v>
      </c>
      <c r="P688" s="132"/>
      <c r="Q688" s="18" t="e">
        <f>#REF!</f>
        <v>#REF!</v>
      </c>
      <c r="R688" s="18"/>
      <c r="S688" s="23" t="e">
        <f>S667</f>
        <v>#REF!</v>
      </c>
      <c r="T688" s="132"/>
      <c r="U688" s="18" t="e">
        <f>#REF!</f>
        <v>#REF!</v>
      </c>
      <c r="V688" s="18"/>
    </row>
    <row r="689" spans="1:29" x14ac:dyDescent="0.25">
      <c r="A689" t="s">
        <v>141</v>
      </c>
      <c r="B689" s="39"/>
      <c r="C689" s="19">
        <f>C742+C793</f>
        <v>0</v>
      </c>
      <c r="D689" s="23">
        <v>94.74</v>
      </c>
      <c r="E689" s="132"/>
      <c r="F689" s="18">
        <f>F742+F793</f>
        <v>0</v>
      </c>
      <c r="G689" s="131">
        <f>G668</f>
        <v>94.74</v>
      </c>
      <c r="H689" s="132"/>
      <c r="I689" s="18">
        <f>I742+I793</f>
        <v>0</v>
      </c>
      <c r="J689" s="22"/>
      <c r="K689" s="131" t="e">
        <f>K668</f>
        <v>#REF!</v>
      </c>
      <c r="L689" s="132"/>
      <c r="M689" s="18" t="e">
        <f>#REF!</f>
        <v>#REF!</v>
      </c>
      <c r="N689" s="18"/>
      <c r="O689" s="131" t="e">
        <f>O668</f>
        <v>#REF!</v>
      </c>
      <c r="P689" s="132"/>
      <c r="Q689" s="18" t="e">
        <f>#REF!</f>
        <v>#REF!</v>
      </c>
      <c r="R689" s="18"/>
      <c r="S689" s="131" t="e">
        <f>S668</f>
        <v>#REF!</v>
      </c>
      <c r="T689" s="132"/>
      <c r="U689" s="18" t="e">
        <f>#REF!</f>
        <v>#REF!</v>
      </c>
      <c r="V689" s="18"/>
    </row>
    <row r="690" spans="1:29" x14ac:dyDescent="0.25">
      <c r="A690" t="s">
        <v>142</v>
      </c>
      <c r="B690" s="39"/>
      <c r="C690" s="19">
        <f>C743+C794</f>
        <v>0</v>
      </c>
      <c r="D690" s="131">
        <v>189.48</v>
      </c>
      <c r="E690" s="132"/>
      <c r="F690" s="18">
        <f>F743+F794</f>
        <v>0</v>
      </c>
      <c r="G690" s="131">
        <f>G669</f>
        <v>189.48</v>
      </c>
      <c r="H690" s="132"/>
      <c r="I690" s="18">
        <f>I743+I794</f>
        <v>0</v>
      </c>
      <c r="J690" s="22"/>
      <c r="K690" s="131" t="e">
        <f>K669</f>
        <v>#REF!</v>
      </c>
      <c r="L690" s="132"/>
      <c r="M690" s="18" t="e">
        <f>#REF!</f>
        <v>#REF!</v>
      </c>
      <c r="N690" s="18"/>
      <c r="O690" s="131" t="e">
        <f>O669</f>
        <v>#REF!</v>
      </c>
      <c r="P690" s="132"/>
      <c r="Q690" s="18" t="e">
        <f>#REF!</f>
        <v>#REF!</v>
      </c>
      <c r="R690" s="18"/>
      <c r="S690" s="131" t="e">
        <f>S669</f>
        <v>#REF!</v>
      </c>
      <c r="T690" s="132"/>
      <c r="U690" s="18" t="e">
        <f>#REF!</f>
        <v>#REF!</v>
      </c>
      <c r="V690" s="18"/>
    </row>
    <row r="691" spans="1:29" x14ac:dyDescent="0.25">
      <c r="A691" t="s">
        <v>136</v>
      </c>
      <c r="B691" s="39"/>
      <c r="C691" s="19"/>
      <c r="D691" s="27"/>
      <c r="E691" s="132"/>
      <c r="F691" s="18"/>
      <c r="G691" s="27"/>
      <c r="H691" s="132"/>
      <c r="I691" s="18"/>
      <c r="J691" s="22"/>
      <c r="K691" s="27"/>
      <c r="L691" s="132"/>
      <c r="M691" s="18"/>
      <c r="N691" s="18"/>
      <c r="O691" s="27"/>
      <c r="P691" s="132"/>
      <c r="Q691" s="18"/>
      <c r="R691" s="18"/>
      <c r="S691" s="27"/>
      <c r="T691" s="132"/>
      <c r="U691" s="18"/>
      <c r="V691" s="18"/>
    </row>
    <row r="692" spans="1:29" x14ac:dyDescent="0.25">
      <c r="A692" t="s">
        <v>132</v>
      </c>
      <c r="B692" s="39"/>
      <c r="C692" s="19">
        <f>C745+C796</f>
        <v>0</v>
      </c>
      <c r="D692" s="131">
        <v>-31.58</v>
      </c>
      <c r="E692" s="132"/>
      <c r="F692" s="18">
        <f>F745+F796</f>
        <v>0</v>
      </c>
      <c r="G692" s="131">
        <f>G671</f>
        <v>-31.58</v>
      </c>
      <c r="H692" s="132"/>
      <c r="I692" s="18">
        <f>I745+I796</f>
        <v>0</v>
      </c>
      <c r="J692" s="22"/>
      <c r="K692" s="131" t="e">
        <f>K671</f>
        <v>#REF!</v>
      </c>
      <c r="L692" s="132"/>
      <c r="M692" s="18" t="e">
        <f>#REF!</f>
        <v>#REF!</v>
      </c>
      <c r="N692" s="18"/>
      <c r="O692" s="131" t="e">
        <f>O671</f>
        <v>#REF!</v>
      </c>
      <c r="P692" s="132"/>
      <c r="Q692" s="18" t="e">
        <f>#REF!</f>
        <v>#REF!</v>
      </c>
      <c r="R692" s="18"/>
      <c r="S692" s="131" t="e">
        <f>S671</f>
        <v>#REF!</v>
      </c>
      <c r="T692" s="132"/>
      <c r="U692" s="18" t="e">
        <f>#REF!</f>
        <v>#REF!</v>
      </c>
      <c r="V692" s="18"/>
    </row>
    <row r="693" spans="1:29" x14ac:dyDescent="0.25">
      <c r="A693" t="s">
        <v>137</v>
      </c>
      <c r="B693" s="39"/>
      <c r="C693" s="19">
        <f>C746+C797</f>
        <v>0</v>
      </c>
      <c r="D693" s="131">
        <v>-31.58</v>
      </c>
      <c r="E693" s="132"/>
      <c r="F693" s="18">
        <f>F746+F797</f>
        <v>0</v>
      </c>
      <c r="G693" s="131">
        <f>G672</f>
        <v>-31.58</v>
      </c>
      <c r="H693" s="132"/>
      <c r="I693" s="18">
        <f>I746+I797</f>
        <v>0</v>
      </c>
      <c r="J693" s="22"/>
      <c r="K693" s="131" t="e">
        <f>K672</f>
        <v>#REF!</v>
      </c>
      <c r="L693" s="132"/>
      <c r="M693" s="18" t="e">
        <f>#REF!</f>
        <v>#REF!</v>
      </c>
      <c r="N693" s="18"/>
      <c r="O693" s="131" t="e">
        <f>O672</f>
        <v>#REF!</v>
      </c>
      <c r="P693" s="132"/>
      <c r="Q693" s="18" t="e">
        <f>#REF!</f>
        <v>#REF!</v>
      </c>
      <c r="R693" s="18"/>
      <c r="S693" s="131" t="e">
        <f>S672</f>
        <v>#REF!</v>
      </c>
      <c r="T693" s="132"/>
      <c r="U693" s="18" t="e">
        <f>#REF!</f>
        <v>#REF!</v>
      </c>
      <c r="V693" s="18"/>
    </row>
    <row r="694" spans="1:29" x14ac:dyDescent="0.25">
      <c r="A694" t="s">
        <v>100</v>
      </c>
      <c r="B694" s="39"/>
      <c r="C694" s="19"/>
      <c r="D694" s="23"/>
      <c r="E694" s="18"/>
      <c r="F694" s="18"/>
      <c r="G694" s="23"/>
      <c r="H694" s="18"/>
      <c r="I694" s="18"/>
      <c r="J694" s="22"/>
      <c r="K694" s="23"/>
      <c r="L694" s="18"/>
      <c r="M694" s="18"/>
      <c r="N694" s="18"/>
      <c r="O694" s="23"/>
      <c r="P694" s="18"/>
      <c r="Q694" s="18"/>
      <c r="R694" s="18"/>
      <c r="S694" s="23"/>
      <c r="T694" s="18"/>
      <c r="U694" s="18"/>
      <c r="V694" s="18"/>
    </row>
    <row r="695" spans="1:29" x14ac:dyDescent="0.25">
      <c r="A695" t="s">
        <v>138</v>
      </c>
      <c r="B695" s="39"/>
      <c r="C695" s="19">
        <f>C748+C799</f>
        <v>9458</v>
      </c>
      <c r="D695" s="165">
        <v>6.8449999999999998</v>
      </c>
      <c r="E695" s="18" t="s">
        <v>34</v>
      </c>
      <c r="F695" s="18">
        <f>F748+F799</f>
        <v>-6</v>
      </c>
      <c r="G695" s="165">
        <f>G674</f>
        <v>7.8970000000000002</v>
      </c>
      <c r="H695" s="18" t="s">
        <v>34</v>
      </c>
      <c r="I695" s="18">
        <f>I748+I799</f>
        <v>-7</v>
      </c>
      <c r="J695" s="22"/>
      <c r="K695" s="165" t="e">
        <f>K674</f>
        <v>#REF!</v>
      </c>
      <c r="L695" s="149" t="s">
        <v>20</v>
      </c>
      <c r="M695" s="18" t="e">
        <f>#REF!</f>
        <v>#REF!</v>
      </c>
      <c r="N695" s="18"/>
      <c r="O695" s="165" t="e">
        <f>O674</f>
        <v>#REF!</v>
      </c>
      <c r="P695" s="18" t="s">
        <v>34</v>
      </c>
      <c r="Q695" s="18" t="e">
        <f>#REF!</f>
        <v>#REF!</v>
      </c>
      <c r="R695" s="18"/>
      <c r="S695" s="165" t="e">
        <f>S674</f>
        <v>#REF!</v>
      </c>
      <c r="T695" s="18" t="s">
        <v>34</v>
      </c>
      <c r="U695" s="18" t="e">
        <f>#REF!</f>
        <v>#REF!</v>
      </c>
      <c r="V695" s="18"/>
    </row>
    <row r="696" spans="1:29" hidden="1" x14ac:dyDescent="0.25">
      <c r="A696" s="166" t="s">
        <v>143</v>
      </c>
      <c r="B696" s="167"/>
      <c r="C696" s="168" t="e">
        <f>#REF!+#REF!</f>
        <v>#REF!</v>
      </c>
      <c r="D696" s="169" t="e">
        <v>#REF!</v>
      </c>
      <c r="E696" s="170" t="s">
        <v>34</v>
      </c>
      <c r="F696" s="170" t="e">
        <f>ROUND(D696/100*C696,0)</f>
        <v>#REF!</v>
      </c>
      <c r="G696" s="169" t="e">
        <f>#REF!</f>
        <v>#REF!</v>
      </c>
      <c r="H696" s="170" t="s">
        <v>34</v>
      </c>
      <c r="I696" s="170" t="e">
        <f>ROUND(G696/100*$C696,0)</f>
        <v>#REF!</v>
      </c>
      <c r="J696" s="22"/>
      <c r="K696" s="171" t="e">
        <f>$K$674</f>
        <v>#REF!</v>
      </c>
      <c r="L696" s="18" t="s">
        <v>34</v>
      </c>
      <c r="M696" s="18" t="e">
        <f>ROUND(K696/100*$C696,0)</f>
        <v>#REF!</v>
      </c>
      <c r="N696" s="18"/>
      <c r="O696" s="171" t="e">
        <f>$O$674</f>
        <v>#REF!</v>
      </c>
      <c r="P696" s="18" t="s">
        <v>34</v>
      </c>
      <c r="Q696" s="18" t="e">
        <f>ROUND(O696/100*$C696,0)</f>
        <v>#REF!</v>
      </c>
      <c r="R696" s="18"/>
      <c r="S696" s="171" t="e">
        <f>$S$674</f>
        <v>#REF!</v>
      </c>
      <c r="T696" s="18" t="s">
        <v>34</v>
      </c>
      <c r="U696" s="18" t="e">
        <f>ROUND(S696/100*$C696,0)</f>
        <v>#REF!</v>
      </c>
      <c r="V696" s="18"/>
    </row>
    <row r="697" spans="1:29" hidden="1" x14ac:dyDescent="0.25">
      <c r="A697" s="166" t="s">
        <v>144</v>
      </c>
      <c r="B697" s="167"/>
      <c r="C697" s="168" t="e">
        <f>#REF!+#REF!</f>
        <v>#REF!</v>
      </c>
      <c r="D697" s="169" t="e">
        <v>#REF!</v>
      </c>
      <c r="E697" s="170" t="s">
        <v>34</v>
      </c>
      <c r="F697" s="170" t="e">
        <f>ROUND(D697/100*C697,0)</f>
        <v>#REF!</v>
      </c>
      <c r="G697" s="169" t="e">
        <f>#REF!</f>
        <v>#REF!</v>
      </c>
      <c r="H697" s="170" t="s">
        <v>34</v>
      </c>
      <c r="I697" s="170" t="e">
        <f>ROUND(G697/100*$C697,0)</f>
        <v>#REF!</v>
      </c>
      <c r="J697" s="22"/>
      <c r="K697" s="171" t="e">
        <f>$K$674</f>
        <v>#REF!</v>
      </c>
      <c r="L697" s="18" t="s">
        <v>34</v>
      </c>
      <c r="M697" s="18" t="e">
        <f>ROUND(K697/100*$C697,0)</f>
        <v>#REF!</v>
      </c>
      <c r="N697" s="18"/>
      <c r="O697" s="171" t="e">
        <f>$O$674</f>
        <v>#REF!</v>
      </c>
      <c r="P697" s="18" t="s">
        <v>34</v>
      </c>
      <c r="Q697" s="18" t="e">
        <f>ROUND(O697/100*$C697,0)</f>
        <v>#REF!</v>
      </c>
      <c r="R697" s="18"/>
      <c r="S697" s="171" t="e">
        <f>$S$674</f>
        <v>#REF!</v>
      </c>
      <c r="T697" s="18" t="s">
        <v>34</v>
      </c>
      <c r="U697" s="18" t="e">
        <f>ROUND(S697/100*$C697,0)</f>
        <v>#REF!</v>
      </c>
      <c r="V697" s="18"/>
    </row>
    <row r="698" spans="1:29" x14ac:dyDescent="0.25">
      <c r="A698" t="s">
        <v>68</v>
      </c>
      <c r="B698" s="39"/>
      <c r="C698" s="19">
        <f>C749+C800</f>
        <v>0</v>
      </c>
      <c r="D698" s="141">
        <v>58</v>
      </c>
      <c r="E698" t="s">
        <v>34</v>
      </c>
      <c r="F698" s="18">
        <f>F749+F800</f>
        <v>0</v>
      </c>
      <c r="G698" s="141">
        <f>G677</f>
        <v>58</v>
      </c>
      <c r="H698" t="s">
        <v>34</v>
      </c>
      <c r="I698" s="18">
        <f t="shared" ref="I698:I703" si="79">I749+I800</f>
        <v>0</v>
      </c>
      <c r="J698" s="22"/>
      <c r="K698" s="141" t="e">
        <f>K677</f>
        <v>#REF!</v>
      </c>
      <c r="L698" s="38" t="s">
        <v>20</v>
      </c>
      <c r="M698" s="18" t="e">
        <f>#REF!</f>
        <v>#REF!</v>
      </c>
      <c r="N698" s="18"/>
      <c r="O698" s="141" t="e">
        <f>O677</f>
        <v>#REF!</v>
      </c>
      <c r="P698" t="s">
        <v>34</v>
      </c>
      <c r="Q698" s="18" t="e">
        <f>#REF!</f>
        <v>#REF!</v>
      </c>
      <c r="R698" s="18"/>
      <c r="S698" s="141" t="e">
        <f>S677</f>
        <v>#REF!</v>
      </c>
      <c r="T698" t="s">
        <v>34</v>
      </c>
      <c r="U698" s="18" t="e">
        <f>#REF!</f>
        <v>#REF!</v>
      </c>
      <c r="V698" s="18"/>
    </row>
    <row r="699" spans="1:29" x14ac:dyDescent="0.25">
      <c r="A699" t="s">
        <v>114</v>
      </c>
      <c r="B699" s="39"/>
      <c r="C699" s="19">
        <f>C750+C801</f>
        <v>12</v>
      </c>
      <c r="D699" s="27">
        <v>60</v>
      </c>
      <c r="E699" s="39"/>
      <c r="F699" s="18">
        <f>F750+F801</f>
        <v>720</v>
      </c>
      <c r="G699" s="27">
        <f t="shared" ref="G699:G700" si="80">D699</f>
        <v>60</v>
      </c>
      <c r="H699" s="39"/>
      <c r="I699" s="18">
        <f t="shared" si="79"/>
        <v>720</v>
      </c>
      <c r="J699" s="22"/>
      <c r="K699" s="27" t="e">
        <f>#REF!</f>
        <v>#REF!</v>
      </c>
      <c r="L699" s="39"/>
      <c r="M699" s="18" t="e">
        <f>#REF!</f>
        <v>#REF!</v>
      </c>
      <c r="N699" s="18"/>
      <c r="O699" s="27" t="e">
        <f>#REF!</f>
        <v>#REF!</v>
      </c>
      <c r="P699" s="39"/>
      <c r="Q699" s="18" t="e">
        <f>#REF!</f>
        <v>#REF!</v>
      </c>
      <c r="R699" s="18"/>
      <c r="S699" s="27" t="e">
        <f>#REF!</f>
        <v>#REF!</v>
      </c>
      <c r="T699" s="39"/>
      <c r="U699" s="18" t="e">
        <f>#REF!</f>
        <v>#REF!</v>
      </c>
      <c r="V699" s="18"/>
      <c r="W699" s="18"/>
      <c r="X699" s="18"/>
      <c r="Z699" s="40"/>
    </row>
    <row r="700" spans="1:29" x14ac:dyDescent="0.25">
      <c r="A700" t="s">
        <v>115</v>
      </c>
      <c r="B700" s="39"/>
      <c r="C700" s="19">
        <f>C751+C802</f>
        <v>468</v>
      </c>
      <c r="D700" s="164">
        <v>-30</v>
      </c>
      <c r="E700" s="18" t="s">
        <v>34</v>
      </c>
      <c r="F700" s="18">
        <f>F751+F802</f>
        <v>-140</v>
      </c>
      <c r="G700" s="164">
        <f t="shared" si="80"/>
        <v>-30</v>
      </c>
      <c r="H700" s="18" t="s">
        <v>34</v>
      </c>
      <c r="I700" s="18">
        <f t="shared" si="79"/>
        <v>-140</v>
      </c>
      <c r="J700" s="22"/>
      <c r="K700" s="164" t="e">
        <f>#REF!</f>
        <v>#REF!</v>
      </c>
      <c r="L700" s="18" t="s">
        <v>34</v>
      </c>
      <c r="M700" s="18" t="e">
        <f>#REF!</f>
        <v>#REF!</v>
      </c>
      <c r="N700" s="18"/>
      <c r="O700" s="164">
        <v>0</v>
      </c>
      <c r="P700" s="149" t="s">
        <v>20</v>
      </c>
      <c r="Q700" s="18" t="e">
        <f>#REF!</f>
        <v>#REF!</v>
      </c>
      <c r="R700" s="18"/>
      <c r="S700" s="164">
        <v>0</v>
      </c>
      <c r="T700" s="149" t="s">
        <v>20</v>
      </c>
      <c r="U700" s="18" t="e">
        <f>#REF!</f>
        <v>#REF!</v>
      </c>
      <c r="V700" s="18"/>
      <c r="W700" s="18"/>
      <c r="X700" s="18"/>
      <c r="Z700" s="40"/>
    </row>
    <row r="701" spans="1:29" x14ac:dyDescent="0.25">
      <c r="A701" s="39" t="s">
        <v>43</v>
      </c>
      <c r="B701" s="39"/>
      <c r="C701" s="19">
        <f>C752+C803</f>
        <v>156050797.84020001</v>
      </c>
      <c r="D701" s="132"/>
      <c r="F701" s="21">
        <f>F752+F803</f>
        <v>13936955</v>
      </c>
      <c r="G701" s="21"/>
      <c r="I701" s="81">
        <f t="shared" si="79"/>
        <v>15578608</v>
      </c>
      <c r="J701" s="22"/>
      <c r="K701" s="21"/>
      <c r="M701" s="81" t="e">
        <f>SUM(M653:M700)</f>
        <v>#REF!</v>
      </c>
      <c r="N701" s="81"/>
      <c r="O701" s="21"/>
      <c r="Q701" s="81" t="e">
        <f>SUM(Q653:Q700)</f>
        <v>#REF!</v>
      </c>
      <c r="R701" s="81"/>
      <c r="S701" s="21"/>
      <c r="U701" s="81" t="e">
        <f>SUM(U653:U700)</f>
        <v>#REF!</v>
      </c>
      <c r="V701" s="81"/>
      <c r="W701" s="81"/>
      <c r="X701" s="81"/>
      <c r="Y701" s="81"/>
      <c r="Z701" s="40"/>
      <c r="AA701" s="125"/>
    </row>
    <row r="702" spans="1:29" ht="14.25" customHeight="1" x14ac:dyDescent="0.25">
      <c r="A702" s="39" t="s">
        <v>25</v>
      </c>
      <c r="B702" s="39"/>
      <c r="C702" s="118">
        <f>C753+C804</f>
        <v>8745000</v>
      </c>
      <c r="F702" s="30">
        <f>F753+F804</f>
        <v>1173000</v>
      </c>
      <c r="I702" s="172">
        <f t="shared" si="79"/>
        <v>1173000</v>
      </c>
      <c r="J702" s="22"/>
      <c r="M702" s="172" t="e">
        <f>#REF!</f>
        <v>#REF!</v>
      </c>
      <c r="N702" s="21"/>
      <c r="Q702" s="172" t="e">
        <f>#REF!</f>
        <v>#REF!</v>
      </c>
      <c r="R702" s="21"/>
      <c r="U702" s="172" t="e">
        <f>#REF!</f>
        <v>#REF!</v>
      </c>
      <c r="V702" s="81"/>
    </row>
    <row r="703" spans="1:29" ht="17.25" customHeight="1" thickBot="1" x14ac:dyDescent="0.3">
      <c r="A703" s="39" t="s">
        <v>44</v>
      </c>
      <c r="B703" s="39"/>
      <c r="C703" s="144">
        <f>SUM(C701:C702)</f>
        <v>164795797.84020001</v>
      </c>
      <c r="D703" s="128"/>
      <c r="E703" s="121"/>
      <c r="F703" s="122">
        <f>F701+F702</f>
        <v>15109955</v>
      </c>
      <c r="G703" s="128"/>
      <c r="H703" s="121"/>
      <c r="I703" s="122">
        <f t="shared" si="79"/>
        <v>16751608</v>
      </c>
      <c r="J703" s="22"/>
      <c r="K703" s="128"/>
      <c r="L703" s="121"/>
      <c r="M703" s="122" t="e">
        <f>SUM(M701:M702)</f>
        <v>#REF!</v>
      </c>
      <c r="N703" s="122"/>
      <c r="O703" s="128"/>
      <c r="P703" s="121"/>
      <c r="Q703" s="122" t="e">
        <f>SUM(Q701:Q702)</f>
        <v>#REF!</v>
      </c>
      <c r="R703" s="122"/>
      <c r="S703" s="128"/>
      <c r="T703" s="121"/>
      <c r="U703" s="122" t="e">
        <f>SUM(U701:U702)</f>
        <v>#REF!</v>
      </c>
      <c r="V703" s="18"/>
      <c r="Y703" s="18"/>
      <c r="Z703" s="35"/>
      <c r="AA703" s="35"/>
      <c r="AB703" s="41"/>
      <c r="AC703" s="41"/>
    </row>
    <row r="704" spans="1:29" ht="16.5" thickTop="1" x14ac:dyDescent="0.25">
      <c r="A704" s="39"/>
      <c r="B704" s="39"/>
      <c r="C704" s="56"/>
      <c r="D704" s="130" t="s">
        <v>20</v>
      </c>
      <c r="E704" s="39"/>
      <c r="F704" s="18"/>
      <c r="G704" s="130" t="s">
        <v>20</v>
      </c>
      <c r="H704" s="39"/>
      <c r="I704" s="18" t="s">
        <v>20</v>
      </c>
      <c r="J704" s="22"/>
      <c r="K704" s="130" t="s">
        <v>20</v>
      </c>
      <c r="L704" s="39"/>
      <c r="M704" s="18" t="s">
        <v>20</v>
      </c>
      <c r="N704" s="18"/>
      <c r="O704" s="130" t="s">
        <v>20</v>
      </c>
      <c r="P704" s="39"/>
      <c r="Q704" s="18" t="s">
        <v>20</v>
      </c>
      <c r="R704" s="18"/>
      <c r="S704" s="130" t="s">
        <v>20</v>
      </c>
      <c r="T704" s="39"/>
      <c r="U704" s="18" t="s">
        <v>20</v>
      </c>
      <c r="V704" s="18"/>
      <c r="Y704" s="18"/>
      <c r="Z704"/>
      <c r="AA704" s="95"/>
    </row>
    <row r="705" spans="1:27" hidden="1" x14ac:dyDescent="0.25">
      <c r="A705" s="17" t="s">
        <v>120</v>
      </c>
      <c r="B705" s="39"/>
      <c r="C705" s="56"/>
      <c r="D705" s="27"/>
      <c r="E705" s="39"/>
      <c r="F705" s="21"/>
      <c r="G705" s="27"/>
      <c r="H705" s="39"/>
      <c r="I705" s="21"/>
      <c r="J705" s="22"/>
      <c r="K705" s="27"/>
      <c r="L705" s="39"/>
      <c r="M705" s="21"/>
      <c r="N705" s="21"/>
      <c r="O705" s="27"/>
      <c r="P705" s="39"/>
      <c r="Q705" s="21"/>
      <c r="R705" s="21"/>
      <c r="S705" s="27"/>
      <c r="T705" s="39"/>
      <c r="U705" s="21" t="s">
        <v>20</v>
      </c>
      <c r="V705" s="21"/>
    </row>
    <row r="706" spans="1:27" hidden="1" x14ac:dyDescent="0.25">
      <c r="A706" t="s">
        <v>145</v>
      </c>
      <c r="B706" s="39"/>
      <c r="C706" s="56"/>
      <c r="D706" s="27"/>
      <c r="E706" s="39"/>
      <c r="F706" s="21"/>
      <c r="G706" s="27"/>
      <c r="H706" s="39"/>
      <c r="I706" s="21"/>
      <c r="J706" s="22"/>
      <c r="K706" s="27"/>
      <c r="L706" s="39"/>
      <c r="M706" s="21"/>
      <c r="N706" s="21"/>
      <c r="O706" s="27"/>
      <c r="P706" s="39"/>
      <c r="Q706" s="21"/>
      <c r="R706" s="21"/>
      <c r="S706" s="27"/>
      <c r="T706" s="39"/>
      <c r="U706" s="21"/>
      <c r="V706" s="21"/>
      <c r="W706" s="18"/>
      <c r="X706" s="18"/>
      <c r="Y706" s="126"/>
      <c r="Z706" s="71"/>
      <c r="AA706" s="71"/>
    </row>
    <row r="707" spans="1:27" hidden="1" x14ac:dyDescent="0.25">
      <c r="B707" s="39"/>
      <c r="C707" s="56"/>
      <c r="D707" s="27"/>
      <c r="E707" s="39"/>
      <c r="F707" s="23"/>
      <c r="G707" s="27"/>
      <c r="H707" s="39"/>
      <c r="I707" s="160"/>
      <c r="J707" s="22"/>
      <c r="K707" s="27"/>
      <c r="L707" s="39"/>
      <c r="M707" s="160"/>
      <c r="N707" s="160"/>
      <c r="O707" s="27"/>
      <c r="P707" s="39"/>
      <c r="Q707" s="160"/>
      <c r="R707" s="160"/>
      <c r="S707" s="27"/>
      <c r="T707" s="39"/>
      <c r="U707" s="160"/>
      <c r="V707" s="160"/>
    </row>
    <row r="708" spans="1:27" hidden="1" x14ac:dyDescent="0.25">
      <c r="A708" t="s">
        <v>122</v>
      </c>
      <c r="B708" s="39"/>
      <c r="C708" s="19"/>
      <c r="D708" s="21" t="s">
        <v>20</v>
      </c>
      <c r="E708" s="39"/>
      <c r="F708" s="39"/>
      <c r="G708" s="21" t="s">
        <v>20</v>
      </c>
      <c r="H708" s="39"/>
      <c r="I708" s="39"/>
      <c r="J708" s="22"/>
      <c r="K708" s="21" t="s">
        <v>20</v>
      </c>
      <c r="L708" s="39"/>
      <c r="M708" s="39"/>
      <c r="N708" s="39"/>
      <c r="O708" s="21" t="s">
        <v>20</v>
      </c>
      <c r="P708" s="39"/>
      <c r="Q708" s="39"/>
      <c r="R708" s="39"/>
      <c r="S708" s="21" t="s">
        <v>20</v>
      </c>
      <c r="T708" s="39"/>
      <c r="U708" s="39"/>
      <c r="V708" s="39"/>
    </row>
    <row r="709" spans="1:27" hidden="1" x14ac:dyDescent="0.25">
      <c r="A709" t="s">
        <v>123</v>
      </c>
      <c r="B709" s="39"/>
      <c r="C709" s="19">
        <v>466.03559951751799</v>
      </c>
      <c r="D709" s="27">
        <f>D653</f>
        <v>0</v>
      </c>
      <c r="E709" s="132"/>
      <c r="F709" s="18">
        <f>ROUND(D709*C709,0)</f>
        <v>0</v>
      </c>
      <c r="G709" s="27">
        <f>$G$653</f>
        <v>0</v>
      </c>
      <c r="H709" s="132"/>
      <c r="I709" s="18">
        <f>ROUND(G709*$C709,0)</f>
        <v>0</v>
      </c>
      <c r="J709" s="22"/>
      <c r="K709" s="27">
        <f>$G$653</f>
        <v>0</v>
      </c>
      <c r="L709" s="132"/>
      <c r="M709" s="18">
        <f>ROUND(K709*$C709,0)</f>
        <v>0</v>
      </c>
      <c r="N709" s="18"/>
      <c r="O709" s="27" t="e">
        <f>$O$653</f>
        <v>#REF!</v>
      </c>
      <c r="P709" s="132"/>
      <c r="Q709" s="18" t="e">
        <f>ROUND(O709*$C709,0)</f>
        <v>#REF!</v>
      </c>
      <c r="R709" s="18"/>
      <c r="S709" s="27" t="e">
        <f>$S$653</f>
        <v>#REF!</v>
      </c>
      <c r="T709" s="132"/>
      <c r="U709" s="18" t="e">
        <f>ROUND(S709*$C709,0)</f>
        <v>#REF!</v>
      </c>
      <c r="V709" s="18"/>
    </row>
    <row r="710" spans="1:27" hidden="1" x14ac:dyDescent="0.25">
      <c r="A710" t="s">
        <v>125</v>
      </c>
      <c r="B710" s="39"/>
      <c r="C710" s="19"/>
      <c r="D710" s="27"/>
      <c r="E710" s="132"/>
      <c r="F710" s="18"/>
      <c r="G710" s="27"/>
      <c r="H710" s="132"/>
      <c r="I710" s="18"/>
      <c r="J710" s="22"/>
      <c r="K710" s="27"/>
      <c r="L710" s="132"/>
      <c r="M710" s="18"/>
      <c r="N710" s="18"/>
      <c r="O710" s="27"/>
      <c r="P710" s="132"/>
      <c r="Q710" s="18"/>
      <c r="R710" s="18"/>
      <c r="S710" s="27"/>
      <c r="T710" s="132"/>
      <c r="U710" s="18"/>
      <c r="V710" s="18"/>
    </row>
    <row r="711" spans="1:27" hidden="1" x14ac:dyDescent="0.25">
      <c r="A711" t="s">
        <v>126</v>
      </c>
      <c r="B711" s="39"/>
      <c r="C711" s="19">
        <v>2192.4547848167499</v>
      </c>
      <c r="D711" s="27">
        <f>D656</f>
        <v>0</v>
      </c>
      <c r="E711" s="132"/>
      <c r="F711" s="18">
        <f>ROUND(D711*C711,0)</f>
        <v>0</v>
      </c>
      <c r="G711" s="27">
        <f>$G$656</f>
        <v>0</v>
      </c>
      <c r="H711" s="132"/>
      <c r="I711" s="18">
        <f>ROUND(G711*$C711,0)</f>
        <v>0</v>
      </c>
      <c r="J711" s="22"/>
      <c r="K711" s="27">
        <f>$G$656</f>
        <v>0</v>
      </c>
      <c r="L711" s="132"/>
      <c r="M711" s="18">
        <f>ROUND(K711*$C711,0)</f>
        <v>0</v>
      </c>
      <c r="N711" s="18"/>
      <c r="O711" s="27" t="e">
        <f>$O$656</f>
        <v>#REF!</v>
      </c>
      <c r="P711" s="132"/>
      <c r="Q711" s="18" t="e">
        <f>ROUND(O711*$C711,0)</f>
        <v>#REF!</v>
      </c>
      <c r="R711" s="18"/>
      <c r="S711" s="27" t="e">
        <f>$S$656</f>
        <v>#REF!</v>
      </c>
      <c r="T711" s="132"/>
      <c r="U711" s="18" t="e">
        <f>ROUND(S711*$C711,0)</f>
        <v>#REF!</v>
      </c>
      <c r="V711" s="18"/>
    </row>
    <row r="712" spans="1:27" hidden="1" x14ac:dyDescent="0.25">
      <c r="A712" t="s">
        <v>127</v>
      </c>
      <c r="B712" s="39"/>
      <c r="C712" s="19">
        <v>273.57538142360301</v>
      </c>
      <c r="D712" s="27">
        <f>D657</f>
        <v>449</v>
      </c>
      <c r="E712" s="132"/>
      <c r="F712" s="18">
        <f>ROUND(D712*C712,0)</f>
        <v>122835</v>
      </c>
      <c r="G712" s="27">
        <f>$G$657</f>
        <v>449</v>
      </c>
      <c r="H712" s="132"/>
      <c r="I712" s="18">
        <f>ROUND(G712*$C712,0)</f>
        <v>122835</v>
      </c>
      <c r="J712" s="22"/>
      <c r="K712" s="27">
        <f>$G$657</f>
        <v>449</v>
      </c>
      <c r="L712" s="132"/>
      <c r="M712" s="18">
        <f>ROUND(K712*$C712,0)</f>
        <v>122835</v>
      </c>
      <c r="N712" s="18"/>
      <c r="O712" s="27" t="e">
        <f>$O$657</f>
        <v>#REF!</v>
      </c>
      <c r="P712" s="132"/>
      <c r="Q712" s="18" t="e">
        <f>ROUND(O712*$C712,0)</f>
        <v>#REF!</v>
      </c>
      <c r="R712" s="18"/>
      <c r="S712" s="27" t="e">
        <f>$S$657</f>
        <v>#REF!</v>
      </c>
      <c r="T712" s="132"/>
      <c r="U712" s="18" t="e">
        <f>ROUND(S712*$C712,0)</f>
        <v>#REF!</v>
      </c>
      <c r="V712" s="18"/>
    </row>
    <row r="713" spans="1:27" hidden="1" x14ac:dyDescent="0.25">
      <c r="A713" t="s">
        <v>128</v>
      </c>
      <c r="B713" s="39"/>
      <c r="C713" s="19">
        <v>8.0192081482092199</v>
      </c>
      <c r="D713" s="27">
        <f>D658</f>
        <v>1825</v>
      </c>
      <c r="E713" s="132"/>
      <c r="F713" s="18">
        <f>ROUND(D713*C713,0)</f>
        <v>14635</v>
      </c>
      <c r="G713" s="27">
        <f>$G$658</f>
        <v>1825</v>
      </c>
      <c r="H713" s="132"/>
      <c r="I713" s="18">
        <f>ROUND(G713*$C713,0)</f>
        <v>14635</v>
      </c>
      <c r="J713" s="22"/>
      <c r="K713" s="27">
        <f>$G$658</f>
        <v>1825</v>
      </c>
      <c r="L713" s="132"/>
      <c r="M713" s="18">
        <f>ROUND(K713*$C713,0)</f>
        <v>14635</v>
      </c>
      <c r="N713" s="18"/>
      <c r="O713" s="27" t="e">
        <f>$O$658</f>
        <v>#REF!</v>
      </c>
      <c r="P713" s="132"/>
      <c r="Q713" s="18" t="e">
        <f>ROUND(O713*$C713,0)</f>
        <v>#REF!</v>
      </c>
      <c r="R713" s="18"/>
      <c r="S713" s="27" t="e">
        <f>$S$658</f>
        <v>#REF!</v>
      </c>
      <c r="T713" s="132"/>
      <c r="U713" s="18" t="e">
        <f>ROUND(S713*$C713,0)</f>
        <v>#REF!</v>
      </c>
      <c r="V713" s="18"/>
    </row>
    <row r="714" spans="1:27" hidden="1" x14ac:dyDescent="0.25">
      <c r="A714" t="s">
        <v>23</v>
      </c>
      <c r="B714" s="39"/>
      <c r="C714" s="19">
        <f>SUM(C709:C713)</f>
        <v>2940.0849739060804</v>
      </c>
      <c r="D714" s="27"/>
      <c r="E714" s="132"/>
      <c r="F714" s="18"/>
      <c r="G714" s="27"/>
      <c r="H714" s="132"/>
      <c r="I714" s="18"/>
      <c r="J714" s="22"/>
      <c r="K714" s="27"/>
      <c r="L714" s="132"/>
      <c r="M714" s="18"/>
      <c r="N714" s="18"/>
      <c r="O714" s="27"/>
      <c r="P714" s="132"/>
      <c r="Q714" s="18"/>
      <c r="R714" s="18"/>
      <c r="S714" s="27"/>
      <c r="T714" s="132"/>
      <c r="U714" s="18"/>
      <c r="V714" s="18"/>
    </row>
    <row r="715" spans="1:27" hidden="1" x14ac:dyDescent="0.25">
      <c r="A715" t="s">
        <v>129</v>
      </c>
      <c r="B715" s="39"/>
      <c r="C715" s="19">
        <v>22331</v>
      </c>
      <c r="D715" s="27"/>
      <c r="E715" s="18"/>
      <c r="F715" s="18"/>
      <c r="G715" s="27"/>
      <c r="H715" s="18"/>
      <c r="I715" s="18"/>
      <c r="J715" s="22"/>
      <c r="K715" s="27"/>
      <c r="L715" s="18"/>
      <c r="M715" s="18"/>
      <c r="N715" s="18"/>
      <c r="O715" s="27"/>
      <c r="P715" s="18"/>
      <c r="Q715" s="18"/>
      <c r="R715" s="18"/>
      <c r="S715" s="27"/>
      <c r="T715" s="18"/>
      <c r="U715" s="18"/>
      <c r="V715" s="18"/>
    </row>
    <row r="716" spans="1:27" hidden="1" x14ac:dyDescent="0.25">
      <c r="A716" t="s">
        <v>130</v>
      </c>
      <c r="B716" s="39"/>
      <c r="C716" s="19">
        <v>3002</v>
      </c>
      <c r="D716" s="27"/>
      <c r="E716" s="18"/>
      <c r="F716" s="18"/>
      <c r="G716" s="27"/>
      <c r="H716" s="18"/>
      <c r="I716" s="18"/>
      <c r="J716" s="22"/>
      <c r="K716" s="27"/>
      <c r="L716" s="18"/>
      <c r="M716" s="18"/>
      <c r="N716" s="18"/>
      <c r="O716" s="27"/>
      <c r="P716" s="18"/>
      <c r="Q716" s="18"/>
      <c r="R716" s="18"/>
      <c r="S716" s="27"/>
      <c r="T716" s="18"/>
      <c r="U716" s="18"/>
      <c r="V716" s="18"/>
    </row>
    <row r="717" spans="1:27" hidden="1" x14ac:dyDescent="0.25">
      <c r="A717" t="s">
        <v>131</v>
      </c>
      <c r="B717" s="39"/>
      <c r="C717" s="19"/>
      <c r="D717" s="27"/>
      <c r="E717" s="132"/>
      <c r="F717" s="18"/>
      <c r="G717" s="27"/>
      <c r="H717" s="132"/>
      <c r="I717" s="18"/>
      <c r="J717" s="22"/>
      <c r="K717" s="27"/>
      <c r="L717" s="132"/>
      <c r="M717" s="18"/>
      <c r="N717" s="18"/>
      <c r="O717" s="27"/>
      <c r="P717" s="132"/>
      <c r="Q717" s="18"/>
      <c r="R717" s="18"/>
      <c r="S717" s="27"/>
      <c r="T717" s="132"/>
      <c r="U717" s="18"/>
      <c r="V717" s="18"/>
    </row>
    <row r="718" spans="1:27" hidden="1" x14ac:dyDescent="0.25">
      <c r="A718" t="s">
        <v>132</v>
      </c>
      <c r="B718" s="39"/>
      <c r="C718" s="19">
        <v>1822.6373138064801</v>
      </c>
      <c r="D718" s="27">
        <f>D663</f>
        <v>31.58</v>
      </c>
      <c r="E718" s="132"/>
      <c r="F718" s="18">
        <f>ROUND(D718*C718,0)</f>
        <v>57559</v>
      </c>
      <c r="G718" s="27">
        <f>$G$663</f>
        <v>31.58</v>
      </c>
      <c r="H718" s="132"/>
      <c r="I718" s="18">
        <f>ROUND(G718*$C718,0)</f>
        <v>57559</v>
      </c>
      <c r="J718" s="22"/>
      <c r="K718" s="27" t="e">
        <f>$K$663</f>
        <v>#REF!</v>
      </c>
      <c r="L718" s="132"/>
      <c r="M718" s="18" t="e">
        <f>ROUND(K718*$C718,0)</f>
        <v>#REF!</v>
      </c>
      <c r="N718" s="18"/>
      <c r="O718" s="27" t="e">
        <f>$O$663</f>
        <v>#REF!</v>
      </c>
      <c r="P718" s="132"/>
      <c r="Q718" s="18" t="e">
        <f>ROUND(O718*$C718,0)</f>
        <v>#REF!</v>
      </c>
      <c r="R718" s="18"/>
      <c r="S718" s="27" t="e">
        <f>$S$663</f>
        <v>#REF!</v>
      </c>
      <c r="T718" s="132"/>
      <c r="U718" s="18" t="e">
        <f>ROUND(S718*$C718,0)</f>
        <v>#REF!</v>
      </c>
      <c r="V718" s="18"/>
    </row>
    <row r="719" spans="1:27" hidden="1" x14ac:dyDescent="0.25">
      <c r="A719" t="s">
        <v>133</v>
      </c>
      <c r="B719" s="39"/>
      <c r="C719" s="19"/>
      <c r="D719" s="27"/>
      <c r="E719" s="132"/>
      <c r="F719" s="18"/>
      <c r="G719" s="27"/>
      <c r="H719" s="132"/>
      <c r="I719" s="18"/>
      <c r="J719" s="22"/>
      <c r="K719" s="27"/>
      <c r="L719" s="132"/>
      <c r="M719" s="18"/>
      <c r="N719" s="18"/>
      <c r="O719" s="27"/>
      <c r="P719" s="132"/>
      <c r="Q719" s="18"/>
      <c r="R719" s="18"/>
      <c r="S719" s="27"/>
      <c r="T719" s="132"/>
      <c r="U719" s="18"/>
      <c r="V719" s="18"/>
    </row>
    <row r="720" spans="1:27" hidden="1" x14ac:dyDescent="0.25">
      <c r="A720" t="s">
        <v>126</v>
      </c>
      <c r="B720" s="39"/>
      <c r="C720" s="19">
        <v>34411.773720115103</v>
      </c>
      <c r="D720" s="27">
        <f>D665</f>
        <v>31.58</v>
      </c>
      <c r="E720" s="132"/>
      <c r="F720" s="18">
        <f>ROUND(D720*C720,0)</f>
        <v>1086724</v>
      </c>
      <c r="G720" s="27">
        <f>$G$665</f>
        <v>31.58</v>
      </c>
      <c r="H720" s="132"/>
      <c r="I720" s="18">
        <f>ROUND(G720*$C720,0)</f>
        <v>1086724</v>
      </c>
      <c r="J720" s="22"/>
      <c r="K720" s="27" t="e">
        <f>$K$665</f>
        <v>#REF!</v>
      </c>
      <c r="L720" s="132"/>
      <c r="M720" s="18" t="e">
        <f>ROUND(K720*$C720,0)</f>
        <v>#REF!</v>
      </c>
      <c r="N720" s="18"/>
      <c r="O720" s="27" t="e">
        <f>$O$665</f>
        <v>#REF!</v>
      </c>
      <c r="P720" s="132"/>
      <c r="Q720" s="18" t="e">
        <f>ROUND(O720*$C720,0)</f>
        <v>#REF!</v>
      </c>
      <c r="R720" s="18"/>
      <c r="S720" s="27" t="e">
        <f>$S$665</f>
        <v>#REF!</v>
      </c>
      <c r="T720" s="132"/>
      <c r="U720" s="18" t="e">
        <f>ROUND(S720*$C720,0)</f>
        <v>#REF!</v>
      </c>
      <c r="V720" s="18"/>
    </row>
    <row r="721" spans="1:22" hidden="1" x14ac:dyDescent="0.25">
      <c r="A721" t="s">
        <v>127</v>
      </c>
      <c r="B721" s="39"/>
      <c r="C721" s="19">
        <v>26713.8204399559</v>
      </c>
      <c r="D721" s="27">
        <f>D666</f>
        <v>21.97</v>
      </c>
      <c r="E721" s="132"/>
      <c r="F721" s="18">
        <f>ROUND(D721*C721,0)</f>
        <v>586903</v>
      </c>
      <c r="G721" s="27">
        <f>$G$666</f>
        <v>21.97</v>
      </c>
      <c r="H721" s="132"/>
      <c r="I721" s="18">
        <f>ROUND(G721*$C721,0)</f>
        <v>586903</v>
      </c>
      <c r="J721" s="22"/>
      <c r="K721" s="27" t="e">
        <f>$K$666</f>
        <v>#REF!</v>
      </c>
      <c r="L721" s="132"/>
      <c r="M721" s="18" t="e">
        <f>ROUND(K721*$C721,0)</f>
        <v>#REF!</v>
      </c>
      <c r="N721" s="18"/>
      <c r="O721" s="27" t="e">
        <f>$O$666</f>
        <v>#REF!</v>
      </c>
      <c r="P721" s="132"/>
      <c r="Q721" s="18" t="e">
        <f>ROUND(O721*$C721,0)</f>
        <v>#REF!</v>
      </c>
      <c r="R721" s="18"/>
      <c r="S721" s="27" t="e">
        <f>$S$666</f>
        <v>#REF!</v>
      </c>
      <c r="T721" s="132"/>
      <c r="U721" s="18" t="e">
        <f>ROUND(S721*$C721,0)</f>
        <v>#REF!</v>
      </c>
      <c r="V721" s="18"/>
    </row>
    <row r="722" spans="1:22" hidden="1" x14ac:dyDescent="0.25">
      <c r="A722" t="s">
        <v>128</v>
      </c>
      <c r="B722" s="39"/>
      <c r="C722" s="19">
        <v>3107.6765078724902</v>
      </c>
      <c r="D722" s="27">
        <f>D667</f>
        <v>17.18</v>
      </c>
      <c r="E722" s="132"/>
      <c r="F722" s="18">
        <f>ROUND(D722*C722,0)</f>
        <v>53390</v>
      </c>
      <c r="G722" s="27">
        <f>$G$667</f>
        <v>17.18</v>
      </c>
      <c r="H722" s="132"/>
      <c r="I722" s="18">
        <f>ROUND(G722*$C722,0)</f>
        <v>53390</v>
      </c>
      <c r="J722" s="22"/>
      <c r="K722" s="27" t="e">
        <f>$K$667</f>
        <v>#REF!</v>
      </c>
      <c r="L722" s="132"/>
      <c r="M722" s="18" t="e">
        <f>ROUND(K722*$C722,0)</f>
        <v>#REF!</v>
      </c>
      <c r="N722" s="18"/>
      <c r="O722" s="27" t="e">
        <f>$O$667</f>
        <v>#REF!</v>
      </c>
      <c r="P722" s="132"/>
      <c r="Q722" s="18" t="e">
        <f>ROUND(O722*$C722,0)</f>
        <v>#REF!</v>
      </c>
      <c r="R722" s="18"/>
      <c r="S722" s="27" t="e">
        <f>$S$667</f>
        <v>#REF!</v>
      </c>
      <c r="T722" s="132"/>
      <c r="U722" s="18" t="e">
        <f>ROUND(S722*$C722,0)</f>
        <v>#REF!</v>
      </c>
      <c r="V722" s="18"/>
    </row>
    <row r="723" spans="1:22" hidden="1" x14ac:dyDescent="0.25">
      <c r="A723" t="s">
        <v>134</v>
      </c>
      <c r="B723" s="39"/>
      <c r="C723" s="19">
        <v>226.93694454875501</v>
      </c>
      <c r="D723" s="27">
        <f>D668</f>
        <v>94.74</v>
      </c>
      <c r="E723" s="132"/>
      <c r="F723" s="18">
        <f>ROUND(D723*C723,0)</f>
        <v>21500</v>
      </c>
      <c r="G723" s="27">
        <f>$G$668</f>
        <v>94.74</v>
      </c>
      <c r="H723" s="132"/>
      <c r="I723" s="18">
        <f>ROUND(G723*$C723,0)</f>
        <v>21500</v>
      </c>
      <c r="J723" s="22"/>
      <c r="K723" s="27" t="e">
        <f>$K$668</f>
        <v>#REF!</v>
      </c>
      <c r="L723" s="132"/>
      <c r="M723" s="18" t="e">
        <f>ROUND(K723*$C723,0)</f>
        <v>#REF!</v>
      </c>
      <c r="N723" s="18"/>
      <c r="O723" s="27" t="e">
        <f>$O$668</f>
        <v>#REF!</v>
      </c>
      <c r="P723" s="132"/>
      <c r="Q723" s="18" t="e">
        <f>ROUND(O723*$C723,0)</f>
        <v>#REF!</v>
      </c>
      <c r="R723" s="18"/>
      <c r="S723" s="27" t="e">
        <f>$S$668</f>
        <v>#REF!</v>
      </c>
      <c r="T723" s="132"/>
      <c r="U723" s="18" t="e">
        <f>ROUND(S723*$C723,0)</f>
        <v>#REF!</v>
      </c>
      <c r="V723" s="18"/>
    </row>
    <row r="724" spans="1:22" hidden="1" x14ac:dyDescent="0.25">
      <c r="A724" t="s">
        <v>135</v>
      </c>
      <c r="B724" s="39"/>
      <c r="C724" s="19">
        <v>503.25743779564999</v>
      </c>
      <c r="D724" s="27">
        <f>D669</f>
        <v>189.48</v>
      </c>
      <c r="E724" s="132"/>
      <c r="F724" s="18">
        <f>ROUND(D724*C724,0)</f>
        <v>95357</v>
      </c>
      <c r="G724" s="27">
        <f>$G$669</f>
        <v>189.48</v>
      </c>
      <c r="H724" s="132"/>
      <c r="I724" s="18">
        <f>ROUND(G724*$C724,0)</f>
        <v>95357</v>
      </c>
      <c r="J724" s="22"/>
      <c r="K724" s="27" t="e">
        <f>$K$669</f>
        <v>#REF!</v>
      </c>
      <c r="L724" s="132"/>
      <c r="M724" s="18" t="e">
        <f>ROUND(K724*$C724,0)</f>
        <v>#REF!</v>
      </c>
      <c r="N724" s="18"/>
      <c r="O724" s="27" t="e">
        <f>$O$669</f>
        <v>#REF!</v>
      </c>
      <c r="P724" s="132"/>
      <c r="Q724" s="18" t="e">
        <f>ROUND(O724*$C724,0)</f>
        <v>#REF!</v>
      </c>
      <c r="R724" s="18"/>
      <c r="S724" s="27" t="e">
        <f>$S$669</f>
        <v>#REF!</v>
      </c>
      <c r="T724" s="132"/>
      <c r="U724" s="18" t="e">
        <f>ROUND(S724*$C724,0)</f>
        <v>#REF!</v>
      </c>
      <c r="V724" s="18"/>
    </row>
    <row r="725" spans="1:22" hidden="1" x14ac:dyDescent="0.25">
      <c r="A725" t="s">
        <v>136</v>
      </c>
      <c r="B725" s="39"/>
      <c r="C725" s="19"/>
      <c r="D725" s="27"/>
      <c r="E725" s="132"/>
      <c r="F725" s="18"/>
      <c r="G725" s="27"/>
      <c r="H725" s="132"/>
      <c r="I725" s="18"/>
      <c r="J725" s="22"/>
      <c r="K725" s="27"/>
      <c r="L725" s="132"/>
      <c r="M725" s="18"/>
      <c r="N725" s="18"/>
      <c r="O725" s="27"/>
      <c r="P725" s="132"/>
      <c r="Q725" s="18"/>
      <c r="R725" s="18"/>
      <c r="S725" s="27"/>
      <c r="T725" s="132"/>
      <c r="U725" s="18"/>
      <c r="V725" s="18"/>
    </row>
    <row r="726" spans="1:22" hidden="1" x14ac:dyDescent="0.25">
      <c r="A726" t="s">
        <v>132</v>
      </c>
      <c r="B726" s="39"/>
      <c r="C726" s="19">
        <v>204.883652522218</v>
      </c>
      <c r="D726" s="131">
        <f>D692</f>
        <v>-31.58</v>
      </c>
      <c r="E726" s="132"/>
      <c r="F726" s="18">
        <f>ROUND(D726*C726,0)</f>
        <v>-6470</v>
      </c>
      <c r="G726" s="131">
        <f>-G718</f>
        <v>-31.58</v>
      </c>
      <c r="H726" s="132"/>
      <c r="I726" s="18">
        <f>ROUND(G726*$C726,0)</f>
        <v>-6470</v>
      </c>
      <c r="J726" s="22"/>
      <c r="K726" s="131" t="e">
        <f>-K718</f>
        <v>#REF!</v>
      </c>
      <c r="L726" s="132"/>
      <c r="M726" s="18" t="e">
        <f>ROUND(K726*$C726,0)</f>
        <v>#REF!</v>
      </c>
      <c r="N726" s="18"/>
      <c r="O726" s="131" t="e">
        <f>-O718</f>
        <v>#REF!</v>
      </c>
      <c r="P726" s="132"/>
      <c r="Q726" s="18" t="e">
        <f>ROUND(O726*$C726,0)</f>
        <v>#REF!</v>
      </c>
      <c r="R726" s="18"/>
      <c r="S726" s="131" t="e">
        <f>-S718</f>
        <v>#REF!</v>
      </c>
      <c r="T726" s="132"/>
      <c r="U726" s="18" t="e">
        <f>ROUND(S726*$C726,0)</f>
        <v>#REF!</v>
      </c>
      <c r="V726" s="18"/>
    </row>
    <row r="727" spans="1:22" hidden="1" x14ac:dyDescent="0.25">
      <c r="A727" t="s">
        <v>137</v>
      </c>
      <c r="B727" s="39"/>
      <c r="C727" s="19">
        <v>708.61337464013002</v>
      </c>
      <c r="D727" s="131">
        <f>D672</f>
        <v>-31.58</v>
      </c>
      <c r="E727" s="132"/>
      <c r="F727" s="18">
        <f>ROUND(D727*C727,0)</f>
        <v>-22378</v>
      </c>
      <c r="G727" s="131">
        <f>-G720</f>
        <v>-31.58</v>
      </c>
      <c r="H727" s="132"/>
      <c r="I727" s="18">
        <f>ROUND(G727*$C727,0)</f>
        <v>-22378</v>
      </c>
      <c r="J727" s="22"/>
      <c r="K727" s="131" t="e">
        <f>-K720</f>
        <v>#REF!</v>
      </c>
      <c r="L727" s="132"/>
      <c r="M727" s="18" t="e">
        <f>ROUND(K727*$C727,0)</f>
        <v>#REF!</v>
      </c>
      <c r="N727" s="18"/>
      <c r="O727" s="131" t="e">
        <f>-O720</f>
        <v>#REF!</v>
      </c>
      <c r="P727" s="132"/>
      <c r="Q727" s="18" t="e">
        <f>ROUND(O727*$C727,0)</f>
        <v>#REF!</v>
      </c>
      <c r="R727" s="18"/>
      <c r="S727" s="131" t="e">
        <f>-S720</f>
        <v>#REF!</v>
      </c>
      <c r="T727" s="132"/>
      <c r="U727" s="18" t="e">
        <f>ROUND(S727*$C727,0)</f>
        <v>#REF!</v>
      </c>
      <c r="V727" s="18"/>
    </row>
    <row r="728" spans="1:22" hidden="1" x14ac:dyDescent="0.25">
      <c r="A728" t="s">
        <v>100</v>
      </c>
      <c r="B728" s="39"/>
      <c r="C728" s="93" t="s">
        <v>20</v>
      </c>
      <c r="D728" s="27"/>
      <c r="E728" s="18"/>
      <c r="F728" s="18"/>
      <c r="G728" s="27"/>
      <c r="H728" s="18"/>
      <c r="I728" s="18"/>
      <c r="J728" s="22"/>
      <c r="K728" s="27"/>
      <c r="L728" s="18"/>
      <c r="M728" s="18"/>
      <c r="N728" s="18"/>
      <c r="O728" s="27"/>
      <c r="P728" s="18"/>
      <c r="Q728" s="18"/>
      <c r="R728" s="18"/>
      <c r="S728" s="27"/>
      <c r="T728" s="18"/>
      <c r="U728" s="18"/>
      <c r="V728" s="18"/>
    </row>
    <row r="729" spans="1:22" hidden="1" x14ac:dyDescent="0.25">
      <c r="A729" t="s">
        <v>138</v>
      </c>
      <c r="B729" s="39"/>
      <c r="C729" s="19">
        <v>95695835.840200007</v>
      </c>
      <c r="D729" s="171">
        <f>D674</f>
        <v>6.8449999999999998</v>
      </c>
      <c r="E729" s="18" t="s">
        <v>34</v>
      </c>
      <c r="F729" s="18">
        <f>ROUND(D729/100*C729,0)</f>
        <v>6550380</v>
      </c>
      <c r="G729" s="171">
        <f>$G$674</f>
        <v>7.8970000000000002</v>
      </c>
      <c r="H729" s="18" t="s">
        <v>34</v>
      </c>
      <c r="I729" s="18">
        <f>ROUND(G729/100*$C729,0)</f>
        <v>7557100</v>
      </c>
      <c r="J729" s="22"/>
      <c r="K729" s="171" t="e">
        <f>$K$674</f>
        <v>#REF!</v>
      </c>
      <c r="L729" s="18" t="s">
        <v>34</v>
      </c>
      <c r="M729" s="18" t="e">
        <f>ROUND(K729/100*$C729,0)</f>
        <v>#REF!</v>
      </c>
      <c r="N729" s="18"/>
      <c r="O729" s="171" t="e">
        <f>$O$674</f>
        <v>#REF!</v>
      </c>
      <c r="P729" s="18" t="s">
        <v>34</v>
      </c>
      <c r="Q729" s="18" t="e">
        <f>ROUND(O729/100*$C729,0)</f>
        <v>#REF!</v>
      </c>
      <c r="R729" s="18"/>
      <c r="S729" s="171" t="e">
        <f>$S$674</f>
        <v>#REF!</v>
      </c>
      <c r="T729" s="18" t="s">
        <v>34</v>
      </c>
      <c r="U729" s="18" t="e">
        <f>ROUND(S729/100*$C729,0)</f>
        <v>#REF!</v>
      </c>
      <c r="V729" s="18"/>
    </row>
    <row r="730" spans="1:22" hidden="1" x14ac:dyDescent="0.25">
      <c r="A730" t="s">
        <v>68</v>
      </c>
      <c r="B730" s="39"/>
      <c r="C730" s="19">
        <v>43479</v>
      </c>
      <c r="D730" s="115">
        <f>D677</f>
        <v>58</v>
      </c>
      <c r="E730" t="s">
        <v>34</v>
      </c>
      <c r="F730" s="18">
        <f>ROUND(D730/100*C730,0)</f>
        <v>25218</v>
      </c>
      <c r="G730" s="115">
        <f>$G$677</f>
        <v>58</v>
      </c>
      <c r="H730" t="s">
        <v>34</v>
      </c>
      <c r="I730" s="18">
        <f>ROUND(G730*$C730/100,0)</f>
        <v>25218</v>
      </c>
      <c r="J730" s="22"/>
      <c r="K730" s="115" t="e">
        <f>$K$677</f>
        <v>#REF!</v>
      </c>
      <c r="L730" t="s">
        <v>34</v>
      </c>
      <c r="M730" s="18" t="e">
        <f>ROUND(K730*$C730/100,0)</f>
        <v>#REF!</v>
      </c>
      <c r="N730" s="18"/>
      <c r="O730" s="115" t="e">
        <f>$O$677</f>
        <v>#REF!</v>
      </c>
      <c r="P730" t="s">
        <v>34</v>
      </c>
      <c r="Q730" s="18" t="e">
        <f>ROUND(O730*$C730/100,0)</f>
        <v>#REF!</v>
      </c>
      <c r="R730" s="18"/>
      <c r="S730" s="115" t="e">
        <f>$S$677</f>
        <v>#REF!</v>
      </c>
      <c r="T730" t="s">
        <v>34</v>
      </c>
      <c r="U730" s="18" t="e">
        <f>ROUND(S730*$C730/100,0)</f>
        <v>#REF!</v>
      </c>
      <c r="V730" s="18"/>
    </row>
    <row r="731" spans="1:22" hidden="1" x14ac:dyDescent="0.25">
      <c r="A731" s="137" t="s">
        <v>69</v>
      </c>
      <c r="B731" s="39"/>
      <c r="C731" s="19"/>
      <c r="D731" s="112">
        <v>-0.01</v>
      </c>
      <c r="E731" s="39"/>
      <c r="F731" s="18"/>
      <c r="G731" s="112">
        <v>-0.01</v>
      </c>
      <c r="H731" s="39"/>
      <c r="I731" s="18"/>
      <c r="J731" s="22"/>
      <c r="K731" s="112">
        <v>-0.01</v>
      </c>
      <c r="L731" s="39"/>
      <c r="M731" s="18"/>
      <c r="N731" s="18"/>
      <c r="O731" s="112">
        <v>-0.01</v>
      </c>
      <c r="P731" s="39"/>
      <c r="Q731" s="18"/>
      <c r="R731" s="18"/>
      <c r="S731" s="112">
        <v>-0.01</v>
      </c>
      <c r="T731" s="39"/>
      <c r="U731" s="18"/>
      <c r="V731" s="18"/>
    </row>
    <row r="732" spans="1:22" hidden="1" x14ac:dyDescent="0.25">
      <c r="A732" t="s">
        <v>59</v>
      </c>
      <c r="B732" s="39"/>
      <c r="C732" s="19">
        <v>0</v>
      </c>
      <c r="D732" s="23">
        <v>0</v>
      </c>
      <c r="E732" s="132"/>
      <c r="F732" s="18">
        <f>ROUND(D732*C732*$D$678,0)</f>
        <v>0</v>
      </c>
      <c r="G732" s="23">
        <f>G709</f>
        <v>0</v>
      </c>
      <c r="H732" s="132"/>
      <c r="I732" s="18">
        <f>ROUND(G732*$C732*$G$731,0)</f>
        <v>0</v>
      </c>
      <c r="J732" s="22"/>
      <c r="K732" s="23">
        <f>K709</f>
        <v>0</v>
      </c>
      <c r="L732" s="132"/>
      <c r="M732" s="18">
        <f>ROUND(K732*$C732*$G$731,0)</f>
        <v>0</v>
      </c>
      <c r="N732" s="18"/>
      <c r="O732" s="23" t="e">
        <f>O709</f>
        <v>#REF!</v>
      </c>
      <c r="P732" s="132"/>
      <c r="Q732" s="18" t="e">
        <f>ROUND(O732*$C732*$G$731,0)</f>
        <v>#REF!</v>
      </c>
      <c r="R732" s="18"/>
      <c r="S732" s="23" t="e">
        <f>S709</f>
        <v>#REF!</v>
      </c>
      <c r="T732" s="132"/>
      <c r="U732" s="18" t="e">
        <f>ROUND(S732*$C732*$G$731,0)</f>
        <v>#REF!</v>
      </c>
      <c r="V732" s="18"/>
    </row>
    <row r="733" spans="1:22" hidden="1" x14ac:dyDescent="0.25">
      <c r="A733" t="s">
        <v>60</v>
      </c>
      <c r="B733" s="39"/>
      <c r="C733" s="19"/>
      <c r="D733" s="23"/>
      <c r="E733" s="132"/>
      <c r="F733" s="18"/>
      <c r="G733" s="23"/>
      <c r="H733" s="132"/>
      <c r="I733" s="18"/>
      <c r="J733" s="22"/>
      <c r="K733" s="23"/>
      <c r="L733" s="132"/>
      <c r="M733" s="18"/>
      <c r="N733" s="18"/>
      <c r="O733" s="23"/>
      <c r="P733" s="132"/>
      <c r="Q733" s="18"/>
      <c r="R733" s="18"/>
      <c r="S733" s="23"/>
      <c r="T733" s="132"/>
      <c r="U733" s="18"/>
      <c r="V733" s="18"/>
    </row>
    <row r="734" spans="1:22" hidden="1" x14ac:dyDescent="0.25">
      <c r="A734" t="s">
        <v>126</v>
      </c>
      <c r="B734" s="39"/>
      <c r="C734" s="19">
        <v>1</v>
      </c>
      <c r="D734" s="23">
        <f>D711</f>
        <v>0</v>
      </c>
      <c r="E734" s="132"/>
      <c r="F734" s="18">
        <f>ROUND(D734*C734*$D$678,0)</f>
        <v>0</v>
      </c>
      <c r="G734" s="23">
        <f>G711</f>
        <v>0</v>
      </c>
      <c r="H734" s="132"/>
      <c r="I734" s="18">
        <f>ROUND(G734*$C734*$G$731,0)</f>
        <v>0</v>
      </c>
      <c r="J734" s="22"/>
      <c r="K734" s="23">
        <f>K711</f>
        <v>0</v>
      </c>
      <c r="L734" s="132"/>
      <c r="M734" s="18">
        <f>ROUND(K734*$C734*$G$731,0)</f>
        <v>0</v>
      </c>
      <c r="N734" s="18"/>
      <c r="O734" s="23" t="e">
        <f>O711</f>
        <v>#REF!</v>
      </c>
      <c r="P734" s="132"/>
      <c r="Q734" s="18" t="e">
        <f>ROUND(O734*$C734*$G$731,0)</f>
        <v>#REF!</v>
      </c>
      <c r="R734" s="18"/>
      <c r="S734" s="23" t="e">
        <f>S711</f>
        <v>#REF!</v>
      </c>
      <c r="T734" s="132"/>
      <c r="U734" s="18" t="e">
        <f>ROUND(S734*$C734*$G$731,0)</f>
        <v>#REF!</v>
      </c>
      <c r="V734" s="18"/>
    </row>
    <row r="735" spans="1:22" hidden="1" x14ac:dyDescent="0.25">
      <c r="A735" t="s">
        <v>127</v>
      </c>
      <c r="B735" s="39"/>
      <c r="C735" s="19">
        <v>0</v>
      </c>
      <c r="D735" s="23">
        <f>D712</f>
        <v>449</v>
      </c>
      <c r="E735" s="132"/>
      <c r="F735" s="18">
        <f>ROUND(D735*C735*$D$678,0)</f>
        <v>0</v>
      </c>
      <c r="G735" s="23">
        <f>G712</f>
        <v>449</v>
      </c>
      <c r="H735" s="132"/>
      <c r="I735" s="18">
        <f>ROUND(G735*$C735*$G$731,0)</f>
        <v>0</v>
      </c>
      <c r="J735" s="22"/>
      <c r="K735" s="23">
        <f>K712</f>
        <v>449</v>
      </c>
      <c r="L735" s="132"/>
      <c r="M735" s="18">
        <f>ROUND(K735*$C735*$G$731,0)</f>
        <v>0</v>
      </c>
      <c r="N735" s="18"/>
      <c r="O735" s="23" t="e">
        <f>O712</f>
        <v>#REF!</v>
      </c>
      <c r="P735" s="132"/>
      <c r="Q735" s="18" t="e">
        <f>ROUND(O735*$C735*$G$731,0)</f>
        <v>#REF!</v>
      </c>
      <c r="R735" s="18"/>
      <c r="S735" s="23" t="e">
        <f>S712</f>
        <v>#REF!</v>
      </c>
      <c r="T735" s="132"/>
      <c r="U735" s="18" t="e">
        <f>ROUND(S735*$C735*$G$731,0)</f>
        <v>#REF!</v>
      </c>
      <c r="V735" s="18"/>
    </row>
    <row r="736" spans="1:22" hidden="1" x14ac:dyDescent="0.25">
      <c r="A736" t="s">
        <v>128</v>
      </c>
      <c r="B736" s="39"/>
      <c r="C736" s="19">
        <v>0</v>
      </c>
      <c r="D736" s="23">
        <f>D713</f>
        <v>1825</v>
      </c>
      <c r="E736" s="132"/>
      <c r="F736" s="18">
        <f>ROUND(D736*C736*$D$678,0)</f>
        <v>0</v>
      </c>
      <c r="G736" s="23">
        <f>G713</f>
        <v>1825</v>
      </c>
      <c r="H736" s="132"/>
      <c r="I736" s="18">
        <f>ROUND(G736*$C736*$G$731,0)</f>
        <v>0</v>
      </c>
      <c r="J736" s="22"/>
      <c r="K736" s="23">
        <f>K713</f>
        <v>1825</v>
      </c>
      <c r="L736" s="132"/>
      <c r="M736" s="18">
        <f>ROUND(K736*$C736*$G$731,0)</f>
        <v>0</v>
      </c>
      <c r="N736" s="18"/>
      <c r="O736" s="23" t="e">
        <f>O713</f>
        <v>#REF!</v>
      </c>
      <c r="P736" s="132"/>
      <c r="Q736" s="18" t="e">
        <f>ROUND(O736*$C736*$G$731,0)</f>
        <v>#REF!</v>
      </c>
      <c r="R736" s="18"/>
      <c r="S736" s="23" t="e">
        <f>S713</f>
        <v>#REF!</v>
      </c>
      <c r="T736" s="132"/>
      <c r="U736" s="18" t="e">
        <f>ROUND(S736*$C736*$G$731,0)</f>
        <v>#REF!</v>
      </c>
      <c r="V736" s="18"/>
    </row>
    <row r="737" spans="1:22" hidden="1" x14ac:dyDescent="0.25">
      <c r="A737" t="s">
        <v>59</v>
      </c>
      <c r="B737" s="39"/>
      <c r="C737" s="19">
        <v>0</v>
      </c>
      <c r="D737" s="23">
        <f>D709</f>
        <v>0</v>
      </c>
      <c r="E737" s="132"/>
      <c r="F737" s="18">
        <f>ROUND(D737*C737*$D$678,0)</f>
        <v>0</v>
      </c>
      <c r="G737" s="23">
        <f>G718</f>
        <v>31.58</v>
      </c>
      <c r="H737" s="132"/>
      <c r="I737" s="18">
        <f>ROUND(G737*$C737*$G$731,0)</f>
        <v>0</v>
      </c>
      <c r="J737" s="22"/>
      <c r="K737" s="23" t="e">
        <f>K718</f>
        <v>#REF!</v>
      </c>
      <c r="L737" s="132"/>
      <c r="M737" s="18" t="e">
        <f>ROUND(K737*$C737*$G$731,0)</f>
        <v>#REF!</v>
      </c>
      <c r="N737" s="18"/>
      <c r="O737" s="23" t="e">
        <f>O718</f>
        <v>#REF!</v>
      </c>
      <c r="P737" s="132"/>
      <c r="Q737" s="18" t="e">
        <f>ROUND(O737*$C737*$G$731,0)</f>
        <v>#REF!</v>
      </c>
      <c r="R737" s="18"/>
      <c r="S737" s="23" t="e">
        <f>S718</f>
        <v>#REF!</v>
      </c>
      <c r="T737" s="132"/>
      <c r="U737" s="18" t="e">
        <f>ROUND(S737*$C737*$G$731,0)</f>
        <v>#REF!</v>
      </c>
      <c r="V737" s="18"/>
    </row>
    <row r="738" spans="1:22" hidden="1" x14ac:dyDescent="0.25">
      <c r="A738" t="s">
        <v>60</v>
      </c>
      <c r="B738" s="39"/>
      <c r="C738" s="19"/>
      <c r="D738" s="23"/>
      <c r="E738" s="132"/>
      <c r="F738" s="18"/>
      <c r="G738" s="23"/>
      <c r="H738" s="132"/>
      <c r="I738" s="18"/>
      <c r="J738" s="22"/>
      <c r="K738" s="23"/>
      <c r="L738" s="132"/>
      <c r="M738" s="18"/>
      <c r="N738" s="18"/>
      <c r="O738" s="23"/>
      <c r="P738" s="132"/>
      <c r="Q738" s="18"/>
      <c r="R738" s="18"/>
      <c r="S738" s="23"/>
      <c r="T738" s="132"/>
      <c r="U738" s="18"/>
      <c r="V738" s="18"/>
    </row>
    <row r="739" spans="1:22" hidden="1" x14ac:dyDescent="0.25">
      <c r="A739" t="s">
        <v>126</v>
      </c>
      <c r="B739" s="39"/>
      <c r="C739" s="19">
        <v>39</v>
      </c>
      <c r="D739" s="23">
        <f>D720</f>
        <v>31.58</v>
      </c>
      <c r="E739" s="132"/>
      <c r="F739" s="18">
        <f>ROUND(D739*C739*$D$678,0)</f>
        <v>-12</v>
      </c>
      <c r="G739" s="23">
        <f>G720</f>
        <v>31.58</v>
      </c>
      <c r="H739" s="132"/>
      <c r="I739" s="18">
        <f>ROUND(G739*$C739*$G$731,0)</f>
        <v>-12</v>
      </c>
      <c r="J739" s="22"/>
      <c r="K739" s="23" t="e">
        <f>K720</f>
        <v>#REF!</v>
      </c>
      <c r="L739" s="132"/>
      <c r="M739" s="18" t="e">
        <f>ROUND(K739*$C739*$G$731,0)</f>
        <v>#REF!</v>
      </c>
      <c r="N739" s="18"/>
      <c r="O739" s="23" t="e">
        <f>O720</f>
        <v>#REF!</v>
      </c>
      <c r="P739" s="132"/>
      <c r="Q739" s="18" t="e">
        <f>ROUND(O739*$C739*$G$731,0)</f>
        <v>#REF!</v>
      </c>
      <c r="R739" s="18"/>
      <c r="S739" s="23" t="e">
        <f>S720</f>
        <v>#REF!</v>
      </c>
      <c r="T739" s="132"/>
      <c r="U739" s="18" t="e">
        <f>ROUND(S739*$C739*$G$731,0)</f>
        <v>#REF!</v>
      </c>
      <c r="V739" s="18"/>
    </row>
    <row r="740" spans="1:22" hidden="1" x14ac:dyDescent="0.25">
      <c r="A740" t="s">
        <v>127</v>
      </c>
      <c r="B740" s="39"/>
      <c r="C740" s="19">
        <v>0</v>
      </c>
      <c r="D740" s="23">
        <f>D721</f>
        <v>21.97</v>
      </c>
      <c r="E740" s="132"/>
      <c r="F740" s="18">
        <f>ROUND(D740*C740*$D$678,0)</f>
        <v>0</v>
      </c>
      <c r="G740" s="23">
        <f>G721</f>
        <v>21.97</v>
      </c>
      <c r="H740" s="132"/>
      <c r="I740" s="18">
        <f>ROUND(G740*$C740*$G$731,0)</f>
        <v>0</v>
      </c>
      <c r="J740" s="22"/>
      <c r="K740" s="23" t="e">
        <f>K721</f>
        <v>#REF!</v>
      </c>
      <c r="L740" s="132"/>
      <c r="M740" s="18" t="e">
        <f>ROUND(K740*$C740*$G$731,0)</f>
        <v>#REF!</v>
      </c>
      <c r="N740" s="18"/>
      <c r="O740" s="23" t="e">
        <f>O721</f>
        <v>#REF!</v>
      </c>
      <c r="P740" s="132"/>
      <c r="Q740" s="18" t="e">
        <f>ROUND(O740*$C740*$G$731,0)</f>
        <v>#REF!</v>
      </c>
      <c r="R740" s="18"/>
      <c r="S740" s="23" t="e">
        <f>S721</f>
        <v>#REF!</v>
      </c>
      <c r="T740" s="132"/>
      <c r="U740" s="18" t="e">
        <f>ROUND(S740*$C740*$G$731,0)</f>
        <v>#REF!</v>
      </c>
      <c r="V740" s="18"/>
    </row>
    <row r="741" spans="1:22" hidden="1" x14ac:dyDescent="0.25">
      <c r="A741" t="s">
        <v>128</v>
      </c>
      <c r="B741" s="39"/>
      <c r="C741" s="19">
        <v>0</v>
      </c>
      <c r="D741" s="23">
        <f>D722</f>
        <v>17.18</v>
      </c>
      <c r="E741" s="132"/>
      <c r="F741" s="18">
        <f>ROUND(D741*C741*$D$678,0)</f>
        <v>0</v>
      </c>
      <c r="G741" s="23">
        <f>G722</f>
        <v>17.18</v>
      </c>
      <c r="H741" s="132"/>
      <c r="I741" s="18">
        <f>ROUND(G741*$C741*$G$731,0)</f>
        <v>0</v>
      </c>
      <c r="J741" s="22"/>
      <c r="K741" s="23" t="e">
        <f>K722</f>
        <v>#REF!</v>
      </c>
      <c r="L741" s="132"/>
      <c r="M741" s="18" t="e">
        <f>ROUND(K741*$C741*$G$731,0)</f>
        <v>#REF!</v>
      </c>
      <c r="N741" s="18"/>
      <c r="O741" s="23" t="e">
        <f>O722</f>
        <v>#REF!</v>
      </c>
      <c r="P741" s="132"/>
      <c r="Q741" s="18" t="e">
        <f>ROUND(O741*$C741*$G$731,0)</f>
        <v>#REF!</v>
      </c>
      <c r="R741" s="18"/>
      <c r="S741" s="23" t="e">
        <f>S722</f>
        <v>#REF!</v>
      </c>
      <c r="T741" s="132"/>
      <c r="U741" s="18" t="e">
        <f>ROUND(S741*$C741*$G$731,0)</f>
        <v>#REF!</v>
      </c>
      <c r="V741" s="18"/>
    </row>
    <row r="742" spans="1:22" hidden="1" x14ac:dyDescent="0.25">
      <c r="A742" t="s">
        <v>141</v>
      </c>
      <c r="B742" s="39"/>
      <c r="C742" s="19">
        <v>0</v>
      </c>
      <c r="D742" s="23">
        <f>D723</f>
        <v>94.74</v>
      </c>
      <c r="E742" s="132"/>
      <c r="F742" s="18">
        <f>ROUND(D742*C742*$D$678,0)</f>
        <v>0</v>
      </c>
      <c r="G742" s="131">
        <f>G723</f>
        <v>94.74</v>
      </c>
      <c r="H742" s="132"/>
      <c r="I742" s="18">
        <f>ROUND(G742*$C742*$G$731,0)</f>
        <v>0</v>
      </c>
      <c r="J742" s="22"/>
      <c r="K742" s="131" t="e">
        <f>K723</f>
        <v>#REF!</v>
      </c>
      <c r="L742" s="132"/>
      <c r="M742" s="18" t="e">
        <f>ROUND(K742*$C742*$G$731,0)</f>
        <v>#REF!</v>
      </c>
      <c r="N742" s="18"/>
      <c r="O742" s="131" t="e">
        <f>O723</f>
        <v>#REF!</v>
      </c>
      <c r="P742" s="132"/>
      <c r="Q742" s="18" t="e">
        <f>ROUND(O742*$C742*$G$731,0)</f>
        <v>#REF!</v>
      </c>
      <c r="R742" s="18"/>
      <c r="S742" s="131" t="e">
        <f>S723</f>
        <v>#REF!</v>
      </c>
      <c r="T742" s="132"/>
      <c r="U742" s="18" t="e">
        <f>ROUND(S742*$C742*$G$731,0)</f>
        <v>#REF!</v>
      </c>
      <c r="V742" s="18"/>
    </row>
    <row r="743" spans="1:22" hidden="1" x14ac:dyDescent="0.25">
      <c r="A743" t="s">
        <v>142</v>
      </c>
      <c r="B743" s="39"/>
      <c r="C743" s="19">
        <v>0</v>
      </c>
      <c r="D743" s="23">
        <f>D724</f>
        <v>189.48</v>
      </c>
      <c r="E743" s="132"/>
      <c r="F743" s="18">
        <f>ROUND(D743*C743*$D$678,0)</f>
        <v>0</v>
      </c>
      <c r="G743" s="131">
        <f>G724</f>
        <v>189.48</v>
      </c>
      <c r="H743" s="132"/>
      <c r="I743" s="18">
        <f>ROUND(G743*$C743*$G$731,0)</f>
        <v>0</v>
      </c>
      <c r="J743" s="22"/>
      <c r="K743" s="131" t="e">
        <f>K724</f>
        <v>#REF!</v>
      </c>
      <c r="L743" s="132"/>
      <c r="M743" s="18" t="e">
        <f>ROUND(K743*$C743*$G$731,0)</f>
        <v>#REF!</v>
      </c>
      <c r="N743" s="18"/>
      <c r="O743" s="131" t="e">
        <f>O724</f>
        <v>#REF!</v>
      </c>
      <c r="P743" s="132"/>
      <c r="Q743" s="18" t="e">
        <f>ROUND(O743*$C743*$G$731,0)</f>
        <v>#REF!</v>
      </c>
      <c r="R743" s="18"/>
      <c r="S743" s="131" t="e">
        <f>S724</f>
        <v>#REF!</v>
      </c>
      <c r="T743" s="132"/>
      <c r="U743" s="18" t="e">
        <f>ROUND(S743*$C743*$G$731,0)</f>
        <v>#REF!</v>
      </c>
      <c r="V743" s="18"/>
    </row>
    <row r="744" spans="1:22" hidden="1" x14ac:dyDescent="0.25">
      <c r="A744" t="s">
        <v>136</v>
      </c>
      <c r="B744" s="39"/>
      <c r="C744" s="19"/>
      <c r="D744" s="27"/>
      <c r="E744" s="132"/>
      <c r="F744" s="18"/>
      <c r="G744" s="27"/>
      <c r="H744" s="132"/>
      <c r="I744" s="18"/>
      <c r="J744" s="22"/>
      <c r="K744" s="27"/>
      <c r="L744" s="132"/>
      <c r="M744" s="18"/>
      <c r="N744" s="18"/>
      <c r="O744" s="27"/>
      <c r="P744" s="132"/>
      <c r="Q744" s="18"/>
      <c r="R744" s="18"/>
      <c r="S744" s="27"/>
      <c r="T744" s="132"/>
      <c r="U744" s="18"/>
      <c r="V744" s="18"/>
    </row>
    <row r="745" spans="1:22" hidden="1" x14ac:dyDescent="0.25">
      <c r="A745" t="s">
        <v>132</v>
      </c>
      <c r="B745" s="39"/>
      <c r="C745" s="19">
        <v>0</v>
      </c>
      <c r="D745" s="131">
        <f>D726</f>
        <v>-31.58</v>
      </c>
      <c r="E745" s="132"/>
      <c r="F745" s="18">
        <f>ROUND(D745*C745*$D$678,0)</f>
        <v>0</v>
      </c>
      <c r="G745" s="131">
        <f>G726</f>
        <v>-31.58</v>
      </c>
      <c r="H745" s="132"/>
      <c r="I745" s="18">
        <f>ROUND(G745*$C745*$G$731,0)</f>
        <v>0</v>
      </c>
      <c r="J745" s="22"/>
      <c r="K745" s="131" t="e">
        <f>K726</f>
        <v>#REF!</v>
      </c>
      <c r="L745" s="132"/>
      <c r="M745" s="18" t="e">
        <f>ROUND(K745*$C745*$G$731,0)</f>
        <v>#REF!</v>
      </c>
      <c r="N745" s="18"/>
      <c r="O745" s="131" t="e">
        <f>O726</f>
        <v>#REF!</v>
      </c>
      <c r="P745" s="132"/>
      <c r="Q745" s="18" t="e">
        <f>ROUND(O745*$C745*$G$731,0)</f>
        <v>#REF!</v>
      </c>
      <c r="R745" s="18"/>
      <c r="S745" s="131" t="e">
        <f>S726</f>
        <v>#REF!</v>
      </c>
      <c r="T745" s="132"/>
      <c r="U745" s="18" t="e">
        <f>ROUND(S745*$C745*$G$731,0)</f>
        <v>#REF!</v>
      </c>
      <c r="V745" s="18"/>
    </row>
    <row r="746" spans="1:22" hidden="1" x14ac:dyDescent="0.25">
      <c r="A746" t="s">
        <v>137</v>
      </c>
      <c r="B746" s="39"/>
      <c r="C746" s="19">
        <v>0</v>
      </c>
      <c r="D746" s="131">
        <f>D727</f>
        <v>-31.58</v>
      </c>
      <c r="E746" s="132"/>
      <c r="F746" s="18">
        <f>ROUND(D746*C746*$D$678,0)</f>
        <v>0</v>
      </c>
      <c r="G746" s="131">
        <f>G727</f>
        <v>-31.58</v>
      </c>
      <c r="H746" s="132"/>
      <c r="I746" s="18">
        <f>ROUND(G746*$C746*$G$731,0)</f>
        <v>0</v>
      </c>
      <c r="J746" s="22"/>
      <c r="K746" s="131" t="e">
        <f>K727</f>
        <v>#REF!</v>
      </c>
      <c r="L746" s="132"/>
      <c r="M746" s="18" t="e">
        <f>ROUND(K746*$C746*$G$731,0)</f>
        <v>#REF!</v>
      </c>
      <c r="N746" s="18"/>
      <c r="O746" s="131" t="e">
        <f>O727</f>
        <v>#REF!</v>
      </c>
      <c r="P746" s="132"/>
      <c r="Q746" s="18" t="e">
        <f>ROUND(O746*$C746*$G$731,0)</f>
        <v>#REF!</v>
      </c>
      <c r="R746" s="18"/>
      <c r="S746" s="131" t="e">
        <f>S727</f>
        <v>#REF!</v>
      </c>
      <c r="T746" s="132"/>
      <c r="U746" s="18" t="e">
        <f>ROUND(S746*$C746*$G$731,0)</f>
        <v>#REF!</v>
      </c>
      <c r="V746" s="18"/>
    </row>
    <row r="747" spans="1:22" hidden="1" x14ac:dyDescent="0.25">
      <c r="A747" t="s">
        <v>100</v>
      </c>
      <c r="B747" s="39"/>
      <c r="C747" s="19"/>
      <c r="D747" s="23"/>
      <c r="E747" s="18"/>
      <c r="F747" s="18"/>
      <c r="G747" s="23"/>
      <c r="H747" s="18"/>
      <c r="I747" s="18"/>
      <c r="J747" s="22"/>
      <c r="K747" s="23"/>
      <c r="L747" s="18"/>
      <c r="M747" s="18"/>
      <c r="N747" s="18"/>
      <c r="O747" s="23"/>
      <c r="P747" s="18"/>
      <c r="Q747" s="18"/>
      <c r="R747" s="18"/>
      <c r="S747" s="23"/>
      <c r="T747" s="18"/>
      <c r="U747" s="18"/>
      <c r="V747" s="18"/>
    </row>
    <row r="748" spans="1:22" hidden="1" x14ac:dyDescent="0.25">
      <c r="A748" t="s">
        <v>138</v>
      </c>
      <c r="B748" s="39"/>
      <c r="C748" s="19">
        <v>9458</v>
      </c>
      <c r="D748" s="165">
        <f>D729</f>
        <v>6.8449999999999998</v>
      </c>
      <c r="E748" s="18" t="s">
        <v>34</v>
      </c>
      <c r="F748" s="18">
        <f>ROUND(D748*C748/100*D731,0)</f>
        <v>-6</v>
      </c>
      <c r="G748" s="165">
        <f>G729</f>
        <v>7.8970000000000002</v>
      </c>
      <c r="H748" s="18" t="s">
        <v>34</v>
      </c>
      <c r="I748" s="18">
        <f>ROUND(G748/100*$C748*$G$731,0)</f>
        <v>-7</v>
      </c>
      <c r="J748" s="22"/>
      <c r="K748" s="165" t="e">
        <f>K729</f>
        <v>#REF!</v>
      </c>
      <c r="L748" s="18" t="s">
        <v>34</v>
      </c>
      <c r="M748" s="18" t="e">
        <f>ROUND(K748/100*$C748*$G$731,0)</f>
        <v>#REF!</v>
      </c>
      <c r="N748" s="18"/>
      <c r="O748" s="165" t="e">
        <f>O729</f>
        <v>#REF!</v>
      </c>
      <c r="P748" s="18" t="s">
        <v>34</v>
      </c>
      <c r="Q748" s="18" t="e">
        <f>ROUND(O748/100*$C748*$G$731,0)</f>
        <v>#REF!</v>
      </c>
      <c r="R748" s="18"/>
      <c r="S748" s="165" t="e">
        <f>S729</f>
        <v>#REF!</v>
      </c>
      <c r="T748" s="18" t="s">
        <v>34</v>
      </c>
      <c r="U748" s="18" t="e">
        <f>ROUND(S748/100*$C748*$G$731,0)</f>
        <v>#REF!</v>
      </c>
      <c r="V748" s="18"/>
    </row>
    <row r="749" spans="1:22" hidden="1" x14ac:dyDescent="0.25">
      <c r="A749" t="s">
        <v>68</v>
      </c>
      <c r="B749" s="39"/>
      <c r="C749" s="19">
        <v>0</v>
      </c>
      <c r="D749" s="141">
        <f>D730</f>
        <v>58</v>
      </c>
      <c r="E749" t="s">
        <v>34</v>
      </c>
      <c r="F749" s="18">
        <f>ROUND(D749*C749,0)</f>
        <v>0</v>
      </c>
      <c r="G749" s="141">
        <f>G730</f>
        <v>58</v>
      </c>
      <c r="H749" t="s">
        <v>34</v>
      </c>
      <c r="I749" s="18">
        <f>ROUND(G749/100*$C749*$G$731,0)</f>
        <v>0</v>
      </c>
      <c r="J749" s="22"/>
      <c r="K749" s="141" t="e">
        <f>K730</f>
        <v>#REF!</v>
      </c>
      <c r="L749" t="s">
        <v>34</v>
      </c>
      <c r="M749" s="18" t="e">
        <f>ROUND(K749/100*$C749*$G$731,0)</f>
        <v>#REF!</v>
      </c>
      <c r="N749" s="18"/>
      <c r="O749" s="141" t="e">
        <f>O730</f>
        <v>#REF!</v>
      </c>
      <c r="P749" t="s">
        <v>34</v>
      </c>
      <c r="Q749" s="18" t="e">
        <f>ROUND(O749/100*$C749*$G$731,0)</f>
        <v>#REF!</v>
      </c>
      <c r="R749" s="18"/>
      <c r="S749" s="141" t="e">
        <f>S730</f>
        <v>#REF!</v>
      </c>
      <c r="T749" t="s">
        <v>34</v>
      </c>
      <c r="U749" s="18" t="e">
        <f>ROUND(S749/100*$C749*$G$731,0)</f>
        <v>#REF!</v>
      </c>
      <c r="V749" s="18"/>
    </row>
    <row r="750" spans="1:22" hidden="1" x14ac:dyDescent="0.25">
      <c r="A750" t="s">
        <v>114</v>
      </c>
      <c r="B750" s="39"/>
      <c r="C750" s="19">
        <v>12</v>
      </c>
      <c r="D750" s="69">
        <v>60</v>
      </c>
      <c r="E750" s="39"/>
      <c r="F750" s="18">
        <f>ROUND(D750*$C750,0)</f>
        <v>720</v>
      </c>
      <c r="G750" s="69">
        <f>$G$699</f>
        <v>60</v>
      </c>
      <c r="H750" s="39"/>
      <c r="I750" s="18">
        <f>ROUND(G750*$C750,0)</f>
        <v>720</v>
      </c>
      <c r="J750" s="22"/>
      <c r="K750" s="69" t="e">
        <f>$K$699</f>
        <v>#REF!</v>
      </c>
      <c r="L750" s="39"/>
      <c r="M750" s="18" t="e">
        <f>ROUND(K750*$C750,0)</f>
        <v>#REF!</v>
      </c>
      <c r="N750" s="18"/>
      <c r="O750" s="69" t="e">
        <f>$O$699</f>
        <v>#REF!</v>
      </c>
      <c r="P750" s="39"/>
      <c r="Q750" s="18" t="e">
        <f>ROUND(O750*$C750,0)</f>
        <v>#REF!</v>
      </c>
      <c r="R750" s="18"/>
      <c r="S750" s="69" t="e">
        <f>$S$699</f>
        <v>#REF!</v>
      </c>
      <c r="T750" s="39"/>
      <c r="U750" s="18" t="e">
        <f>ROUND(S750*$C750,0)</f>
        <v>#REF!</v>
      </c>
      <c r="V750" s="18"/>
    </row>
    <row r="751" spans="1:22" hidden="1" x14ac:dyDescent="0.25">
      <c r="A751" t="s">
        <v>115</v>
      </c>
      <c r="B751" s="39"/>
      <c r="C751" s="19">
        <v>468</v>
      </c>
      <c r="D751" s="115">
        <v>-30</v>
      </c>
      <c r="E751" s="18" t="s">
        <v>34</v>
      </c>
      <c r="F751" s="18">
        <f>ROUND(D751*$C751/100,0)</f>
        <v>-140</v>
      </c>
      <c r="G751" s="115">
        <f>$G$700</f>
        <v>-30</v>
      </c>
      <c r="H751" s="18" t="s">
        <v>34</v>
      </c>
      <c r="I751" s="18">
        <f>ROUND(G751*$C751/100,0)</f>
        <v>-140</v>
      </c>
      <c r="J751" s="22"/>
      <c r="K751" s="115" t="e">
        <f>$K$700</f>
        <v>#REF!</v>
      </c>
      <c r="L751" s="18" t="s">
        <v>34</v>
      </c>
      <c r="M751" s="18" t="e">
        <f>ROUND(K751*$C751/100,0)</f>
        <v>#REF!</v>
      </c>
      <c r="N751" s="18"/>
      <c r="O751" s="115">
        <f>$O$700</f>
        <v>0</v>
      </c>
      <c r="P751" s="18" t="s">
        <v>34</v>
      </c>
      <c r="Q751" s="18">
        <f>ROUND(O751*$C751/100,0)</f>
        <v>0</v>
      </c>
      <c r="R751" s="18"/>
      <c r="S751" s="115">
        <f>$S$700</f>
        <v>0</v>
      </c>
      <c r="T751" s="18" t="s">
        <v>34</v>
      </c>
      <c r="U751" s="18">
        <f>ROUND(S751*$C751/100,0)</f>
        <v>0</v>
      </c>
      <c r="V751" s="18"/>
    </row>
    <row r="752" spans="1:22" hidden="1" x14ac:dyDescent="0.25">
      <c r="A752" s="39" t="s">
        <v>43</v>
      </c>
      <c r="B752" s="39"/>
      <c r="C752" s="19">
        <f>SUM(C729:C729)</f>
        <v>95695835.840200007</v>
      </c>
      <c r="D752" s="110"/>
      <c r="F752" s="21">
        <f>SUM(F709:F751)</f>
        <v>8586215</v>
      </c>
      <c r="G752" s="110"/>
      <c r="I752" s="21">
        <f>SUM(I709:I751)</f>
        <v>9592934</v>
      </c>
      <c r="J752" s="22"/>
      <c r="K752" s="110"/>
      <c r="M752" s="21" t="e">
        <f>SUM(M709:M751)</f>
        <v>#REF!</v>
      </c>
      <c r="N752" s="21"/>
      <c r="O752" s="110"/>
      <c r="Q752" s="21" t="e">
        <f>SUM(Q709:Q751)</f>
        <v>#REF!</v>
      </c>
      <c r="R752" s="21"/>
      <c r="S752" s="110"/>
      <c r="U752" s="21" t="e">
        <f>SUM(U709:U751)</f>
        <v>#REF!</v>
      </c>
      <c r="V752" s="21"/>
    </row>
    <row r="753" spans="1:25" hidden="1" x14ac:dyDescent="0.25">
      <c r="A753" s="39" t="s">
        <v>25</v>
      </c>
      <c r="B753" s="39"/>
      <c r="C753" s="129">
        <v>5472390.0467772651</v>
      </c>
      <c r="F753" s="30">
        <v>710400.5754126875</v>
      </c>
      <c r="I753" s="30">
        <f>F753</f>
        <v>710400.5754126875</v>
      </c>
      <c r="J753" s="22"/>
      <c r="M753" s="30" t="e">
        <f>M702/I702*I753</f>
        <v>#REF!</v>
      </c>
      <c r="N753" s="21"/>
      <c r="Q753" s="30" t="e">
        <f>Q702/I702*I753</f>
        <v>#REF!</v>
      </c>
      <c r="R753" s="21"/>
      <c r="U753" s="30" t="e">
        <f>U702/I702*I753</f>
        <v>#REF!</v>
      </c>
      <c r="V753" s="21"/>
      <c r="W753" s="53"/>
      <c r="X753" s="53"/>
      <c r="Y753" s="51"/>
    </row>
    <row r="754" spans="1:25" ht="16.5" hidden="1" thickBot="1" x14ac:dyDescent="0.3">
      <c r="A754" s="39" t="s">
        <v>44</v>
      </c>
      <c r="B754" s="39"/>
      <c r="C754" s="144">
        <f>SUM(C752:C753)</f>
        <v>101168225.88697727</v>
      </c>
      <c r="D754" s="128"/>
      <c r="E754" s="121"/>
      <c r="F754" s="122">
        <f>F752+F753</f>
        <v>9296615.5754126869</v>
      </c>
      <c r="G754" s="128"/>
      <c r="H754" s="121"/>
      <c r="I754" s="122">
        <f>I752+I753</f>
        <v>10303334.575412687</v>
      </c>
      <c r="J754" s="22"/>
      <c r="K754" s="128"/>
      <c r="L754" s="121"/>
      <c r="M754" s="122" t="e">
        <f>M752+M753</f>
        <v>#REF!</v>
      </c>
      <c r="N754" s="122"/>
      <c r="O754" s="128"/>
      <c r="P754" s="121"/>
      <c r="Q754" s="122" t="e">
        <f>Q752+Q753</f>
        <v>#REF!</v>
      </c>
      <c r="R754" s="122"/>
      <c r="S754" s="128"/>
      <c r="T754" s="121"/>
      <c r="U754" s="122" t="e">
        <f>U752+U753</f>
        <v>#REF!</v>
      </c>
      <c r="V754" s="18"/>
      <c r="W754" s="54"/>
      <c r="X754" s="54"/>
      <c r="Y754" s="55"/>
    </row>
    <row r="755" spans="1:25" hidden="1" x14ac:dyDescent="0.25">
      <c r="A755" s="39"/>
      <c r="B755" s="39"/>
      <c r="C755" s="56"/>
      <c r="D755" s="130" t="s">
        <v>20</v>
      </c>
      <c r="E755" s="39"/>
      <c r="F755" s="18"/>
      <c r="G755" s="130" t="s">
        <v>20</v>
      </c>
      <c r="H755" s="39"/>
      <c r="I755" s="18" t="s">
        <v>20</v>
      </c>
      <c r="J755" s="22"/>
      <c r="K755" s="130" t="s">
        <v>20</v>
      </c>
      <c r="L755" s="39"/>
      <c r="M755" s="18" t="s">
        <v>20</v>
      </c>
      <c r="N755" s="18"/>
      <c r="O755" s="130" t="s">
        <v>20</v>
      </c>
      <c r="P755" s="39"/>
      <c r="Q755" s="18" t="s">
        <v>20</v>
      </c>
      <c r="R755" s="18"/>
      <c r="S755" s="130" t="s">
        <v>20</v>
      </c>
      <c r="T755" s="39"/>
      <c r="U755" s="18" t="s">
        <v>20</v>
      </c>
      <c r="V755" s="18"/>
    </row>
    <row r="756" spans="1:25" hidden="1" x14ac:dyDescent="0.25">
      <c r="A756" s="17" t="s">
        <v>146</v>
      </c>
      <c r="B756" s="39"/>
      <c r="C756" s="56"/>
      <c r="D756" s="27"/>
      <c r="E756" s="39"/>
      <c r="F756" s="21"/>
      <c r="G756" s="27"/>
      <c r="H756" s="39"/>
      <c r="I756" s="21"/>
      <c r="J756" s="22"/>
      <c r="K756" s="27"/>
      <c r="L756" s="39"/>
      <c r="M756" s="21"/>
      <c r="N756" s="21"/>
      <c r="O756" s="27"/>
      <c r="P756" s="39"/>
      <c r="Q756" s="21"/>
      <c r="R756" s="21"/>
      <c r="S756" s="27"/>
      <c r="T756" s="39"/>
      <c r="U756" s="21"/>
      <c r="V756" s="21"/>
    </row>
    <row r="757" spans="1:25" hidden="1" x14ac:dyDescent="0.25">
      <c r="A757" t="s">
        <v>145</v>
      </c>
      <c r="B757" s="39"/>
      <c r="C757" s="56"/>
      <c r="D757" s="27"/>
      <c r="E757" s="39"/>
      <c r="F757" s="21"/>
      <c r="G757" s="27"/>
      <c r="H757" s="39"/>
      <c r="I757" s="21"/>
      <c r="J757" s="22"/>
      <c r="K757" s="27"/>
      <c r="L757" s="39"/>
      <c r="M757" s="21"/>
      <c r="N757" s="21"/>
      <c r="O757" s="27"/>
      <c r="P757" s="39"/>
      <c r="Q757" s="21"/>
      <c r="R757" s="21"/>
      <c r="S757" s="27"/>
      <c r="T757" s="39"/>
      <c r="U757" s="21"/>
      <c r="V757" s="21"/>
    </row>
    <row r="758" spans="1:25" hidden="1" x14ac:dyDescent="0.25">
      <c r="B758" s="39"/>
      <c r="C758" s="56"/>
      <c r="D758" s="27"/>
      <c r="E758" s="39"/>
      <c r="F758" s="23"/>
      <c r="G758" s="27"/>
      <c r="H758" s="39"/>
      <c r="I758" s="160"/>
      <c r="J758" s="22"/>
      <c r="K758" s="27"/>
      <c r="L758" s="39"/>
      <c r="M758" s="160"/>
      <c r="N758" s="160"/>
      <c r="O758" s="27"/>
      <c r="P758" s="39"/>
      <c r="Q758" s="160"/>
      <c r="R758" s="160"/>
      <c r="S758" s="27"/>
      <c r="T758" s="39"/>
      <c r="U758" s="160"/>
      <c r="V758" s="160"/>
    </row>
    <row r="759" spans="1:25" hidden="1" x14ac:dyDescent="0.25">
      <c r="A759" t="s">
        <v>122</v>
      </c>
      <c r="B759" s="39"/>
      <c r="C759" s="19"/>
      <c r="D759" s="21" t="s">
        <v>20</v>
      </c>
      <c r="E759" s="39"/>
      <c r="F759" s="39"/>
      <c r="G759" s="21" t="s">
        <v>20</v>
      </c>
      <c r="H759" s="39"/>
      <c r="I759" s="39"/>
      <c r="J759" s="22"/>
      <c r="K759" s="21" t="s">
        <v>20</v>
      </c>
      <c r="L759" s="39"/>
      <c r="M759" s="39"/>
      <c r="N759" s="39"/>
      <c r="O759" s="21" t="s">
        <v>20</v>
      </c>
      <c r="P759" s="39"/>
      <c r="Q759" s="39"/>
      <c r="R759" s="39"/>
      <c r="S759" s="21" t="s">
        <v>20</v>
      </c>
      <c r="T759" s="39"/>
      <c r="U759" s="39"/>
      <c r="V759" s="39"/>
    </row>
    <row r="760" spans="1:25" hidden="1" x14ac:dyDescent="0.25">
      <c r="A760" t="s">
        <v>123</v>
      </c>
      <c r="B760" s="39"/>
      <c r="C760" s="19">
        <v>538.12375460135195</v>
      </c>
      <c r="D760" s="27">
        <f>D653</f>
        <v>0</v>
      </c>
      <c r="E760" s="132"/>
      <c r="F760" s="18">
        <f>ROUND(D760*C760,0)</f>
        <v>0</v>
      </c>
      <c r="G760" s="27">
        <f>$G$653</f>
        <v>0</v>
      </c>
      <c r="H760" s="132"/>
      <c r="I760" s="18">
        <f>ROUND(G760*$C760,0)</f>
        <v>0</v>
      </c>
      <c r="J760" s="22"/>
      <c r="K760" s="27" t="e">
        <f>$K$653</f>
        <v>#REF!</v>
      </c>
      <c r="L760" s="132"/>
      <c r="M760" s="18" t="e">
        <f>ROUND(K760*$C760,0)</f>
        <v>#REF!</v>
      </c>
      <c r="N760" s="18"/>
      <c r="O760" s="27" t="e">
        <f>$O$653</f>
        <v>#REF!</v>
      </c>
      <c r="P760" s="132"/>
      <c r="Q760" s="18" t="e">
        <f>ROUND(O760*$C760,0)</f>
        <v>#REF!</v>
      </c>
      <c r="R760" s="18"/>
      <c r="S760" s="27" t="e">
        <f>$S$653</f>
        <v>#REF!</v>
      </c>
      <c r="T760" s="132"/>
      <c r="U760" s="18" t="e">
        <f>ROUND(S760*$C760,0)</f>
        <v>#REF!</v>
      </c>
      <c r="V760" s="18"/>
    </row>
    <row r="761" spans="1:25" hidden="1" x14ac:dyDescent="0.25">
      <c r="A761" t="s">
        <v>125</v>
      </c>
      <c r="B761" s="39"/>
      <c r="C761" s="19" t="s">
        <v>20</v>
      </c>
      <c r="D761" s="27">
        <f>D655</f>
        <v>0</v>
      </c>
      <c r="E761" s="132"/>
      <c r="F761" s="18"/>
      <c r="G761" s="27"/>
      <c r="H761" s="132"/>
      <c r="I761" s="18"/>
      <c r="J761" s="22"/>
      <c r="K761" s="27"/>
      <c r="L761" s="132"/>
      <c r="M761" s="18"/>
      <c r="N761" s="18"/>
      <c r="O761" s="27"/>
      <c r="P761" s="132"/>
      <c r="Q761" s="18"/>
      <c r="R761" s="18"/>
      <c r="S761" s="27"/>
      <c r="T761" s="132"/>
      <c r="U761" s="18"/>
      <c r="V761" s="18"/>
    </row>
    <row r="762" spans="1:25" hidden="1" x14ac:dyDescent="0.25">
      <c r="A762" t="s">
        <v>126</v>
      </c>
      <c r="B762" s="39"/>
      <c r="C762" s="19">
        <v>1492.45772020801</v>
      </c>
      <c r="D762" s="27">
        <f>D656</f>
        <v>0</v>
      </c>
      <c r="E762" s="132"/>
      <c r="F762" s="18">
        <f>ROUND(D762*C762,0)</f>
        <v>0</v>
      </c>
      <c r="G762" s="27">
        <f>$G$656</f>
        <v>0</v>
      </c>
      <c r="H762" s="132"/>
      <c r="I762" s="18">
        <f>ROUND(G762*$C762,0)</f>
        <v>0</v>
      </c>
      <c r="J762" s="22"/>
      <c r="K762" s="27" t="e">
        <f>$K$656</f>
        <v>#REF!</v>
      </c>
      <c r="L762" s="132"/>
      <c r="M762" s="18" t="e">
        <f>ROUND(K762*$C762,0)</f>
        <v>#REF!</v>
      </c>
      <c r="N762" s="18"/>
      <c r="O762" s="27" t="e">
        <f>$O$656</f>
        <v>#REF!</v>
      </c>
      <c r="P762" s="132"/>
      <c r="Q762" s="18" t="e">
        <f>ROUND(O762*$C762,0)</f>
        <v>#REF!</v>
      </c>
      <c r="R762" s="18"/>
      <c r="S762" s="27" t="e">
        <f>$S$656</f>
        <v>#REF!</v>
      </c>
      <c r="T762" s="132"/>
      <c r="U762" s="18" t="e">
        <f>ROUND(S762*$C762,0)</f>
        <v>#REF!</v>
      </c>
      <c r="V762" s="18"/>
    </row>
    <row r="763" spans="1:25" hidden="1" x14ac:dyDescent="0.25">
      <c r="A763" t="s">
        <v>127</v>
      </c>
      <c r="B763" s="39"/>
      <c r="C763" s="19">
        <v>160.74797930372401</v>
      </c>
      <c r="D763" s="27">
        <f>D657</f>
        <v>449</v>
      </c>
      <c r="E763" s="132"/>
      <c r="F763" s="18">
        <f>ROUND(D763*C763,0)</f>
        <v>72176</v>
      </c>
      <c r="G763" s="27">
        <f>$G$657</f>
        <v>449</v>
      </c>
      <c r="H763" s="132"/>
      <c r="I763" s="18">
        <f>ROUND(G763*$C763,0)</f>
        <v>72176</v>
      </c>
      <c r="J763" s="22"/>
      <c r="K763" s="27" t="e">
        <f>$K$657</f>
        <v>#REF!</v>
      </c>
      <c r="L763" s="132"/>
      <c r="M763" s="18" t="e">
        <f>ROUND(K763*$C763,0)</f>
        <v>#REF!</v>
      </c>
      <c r="N763" s="18"/>
      <c r="O763" s="27" t="e">
        <f>$O$657</f>
        <v>#REF!</v>
      </c>
      <c r="P763" s="132"/>
      <c r="Q763" s="18" t="e">
        <f>ROUND(O763*$C763,0)</f>
        <v>#REF!</v>
      </c>
      <c r="R763" s="18"/>
      <c r="S763" s="27" t="e">
        <f>$S$657</f>
        <v>#REF!</v>
      </c>
      <c r="T763" s="132"/>
      <c r="U763" s="18" t="e">
        <f>ROUND(S763*$C763,0)</f>
        <v>#REF!</v>
      </c>
      <c r="V763" s="18"/>
    </row>
    <row r="764" spans="1:25" hidden="1" x14ac:dyDescent="0.25">
      <c r="A764" t="s">
        <v>128</v>
      </c>
      <c r="B764" s="39"/>
      <c r="C764" s="19">
        <v>4.2821915715397401</v>
      </c>
      <c r="D764" s="27">
        <f>D658</f>
        <v>1825</v>
      </c>
      <c r="E764" s="132"/>
      <c r="F764" s="18">
        <f>ROUND(D764*C764,0)</f>
        <v>7815</v>
      </c>
      <c r="G764" s="27">
        <f>$G$658</f>
        <v>1825</v>
      </c>
      <c r="H764" s="132"/>
      <c r="I764" s="18">
        <f>ROUND(G764*$C764,0)</f>
        <v>7815</v>
      </c>
      <c r="J764" s="22"/>
      <c r="K764" s="27" t="e">
        <f>$K$658</f>
        <v>#REF!</v>
      </c>
      <c r="L764" s="132"/>
      <c r="M764" s="18" t="e">
        <f>ROUND(K764*$C764,0)</f>
        <v>#REF!</v>
      </c>
      <c r="N764" s="18"/>
      <c r="O764" s="27" t="e">
        <f>$O$658</f>
        <v>#REF!</v>
      </c>
      <c r="P764" s="132"/>
      <c r="Q764" s="18" t="e">
        <f>ROUND(O764*$C764,0)</f>
        <v>#REF!</v>
      </c>
      <c r="R764" s="18"/>
      <c r="S764" s="27" t="e">
        <f>$S$658</f>
        <v>#REF!</v>
      </c>
      <c r="T764" s="132"/>
      <c r="U764" s="18" t="e">
        <f>ROUND(S764*$C764,0)</f>
        <v>#REF!</v>
      </c>
      <c r="V764" s="18"/>
    </row>
    <row r="765" spans="1:25" hidden="1" x14ac:dyDescent="0.25">
      <c r="A765" s="38" t="s">
        <v>23</v>
      </c>
      <c r="B765" s="39"/>
      <c r="C765" s="19">
        <f>SUM(C760:C764)</f>
        <v>2195.6116456846257</v>
      </c>
      <c r="D765" s="27"/>
      <c r="E765" s="132"/>
      <c r="F765" s="18"/>
      <c r="G765" s="27"/>
      <c r="H765" s="132"/>
      <c r="I765" s="18"/>
      <c r="J765" s="22"/>
      <c r="K765" s="27"/>
      <c r="L765" s="132"/>
      <c r="M765" s="18"/>
      <c r="N765" s="18"/>
      <c r="O765" s="27"/>
      <c r="P765" s="132"/>
      <c r="Q765" s="18"/>
      <c r="R765" s="18"/>
      <c r="S765" s="27"/>
      <c r="T765" s="132"/>
      <c r="U765" s="18"/>
      <c r="V765" s="18"/>
    </row>
    <row r="766" spans="1:25" hidden="1" x14ac:dyDescent="0.25">
      <c r="A766" t="s">
        <v>129</v>
      </c>
      <c r="B766" s="39"/>
      <c r="C766" s="19">
        <v>6867.8944444444687</v>
      </c>
      <c r="D766" s="27"/>
      <c r="E766" s="18"/>
      <c r="F766" s="18"/>
      <c r="G766" s="27"/>
      <c r="H766" s="18"/>
      <c r="I766" s="18"/>
      <c r="J766" s="22"/>
      <c r="K766" s="27"/>
      <c r="L766" s="18"/>
      <c r="M766" s="18"/>
      <c r="N766" s="18"/>
      <c r="O766" s="27"/>
      <c r="P766" s="18"/>
      <c r="Q766" s="18"/>
      <c r="R766" s="18"/>
      <c r="S766" s="27"/>
      <c r="T766" s="18"/>
      <c r="U766" s="18"/>
      <c r="V766" s="18"/>
    </row>
    <row r="767" spans="1:25" hidden="1" x14ac:dyDescent="0.25">
      <c r="A767" t="s">
        <v>130</v>
      </c>
      <c r="B767" s="39"/>
      <c r="C767" s="19">
        <v>17742</v>
      </c>
      <c r="D767" s="27"/>
      <c r="E767" s="18"/>
      <c r="F767" s="18"/>
      <c r="G767" s="27"/>
      <c r="H767" s="18"/>
      <c r="I767" s="18"/>
      <c r="J767" s="22"/>
      <c r="K767" s="27"/>
      <c r="L767" s="18"/>
      <c r="M767" s="18"/>
      <c r="N767" s="18"/>
      <c r="O767" s="27"/>
      <c r="P767" s="18"/>
      <c r="Q767" s="18"/>
      <c r="R767" s="18"/>
      <c r="S767" s="27"/>
      <c r="T767" s="18"/>
      <c r="U767" s="18"/>
      <c r="V767" s="18"/>
    </row>
    <row r="768" spans="1:25" hidden="1" x14ac:dyDescent="0.25">
      <c r="A768" t="s">
        <v>131</v>
      </c>
      <c r="B768" s="39"/>
      <c r="C768" s="19"/>
      <c r="D768" s="27"/>
      <c r="E768" s="132"/>
      <c r="F768" s="18"/>
      <c r="G768" s="27"/>
      <c r="H768" s="132"/>
      <c r="I768" s="18"/>
      <c r="J768" s="22"/>
      <c r="K768" s="27"/>
      <c r="L768" s="132"/>
      <c r="M768" s="18"/>
      <c r="N768" s="18"/>
      <c r="O768" s="27"/>
      <c r="P768" s="132"/>
      <c r="Q768" s="18"/>
      <c r="R768" s="18"/>
      <c r="S768" s="27"/>
      <c r="T768" s="132"/>
      <c r="U768" s="18"/>
      <c r="V768" s="18"/>
    </row>
    <row r="769" spans="1:22" hidden="1" x14ac:dyDescent="0.25">
      <c r="A769" t="s">
        <v>132</v>
      </c>
      <c r="B769" s="39"/>
      <c r="C769" s="19">
        <v>1938.6234197020899</v>
      </c>
      <c r="D769" s="27">
        <f>D663</f>
        <v>31.58</v>
      </c>
      <c r="E769" s="132"/>
      <c r="F769" s="18">
        <f>ROUND(D769*C769,0)</f>
        <v>61222</v>
      </c>
      <c r="G769" s="27">
        <f>$G$663</f>
        <v>31.58</v>
      </c>
      <c r="H769" s="132"/>
      <c r="I769" s="18">
        <f>ROUND(G769*$C769,0)</f>
        <v>61222</v>
      </c>
      <c r="J769" s="22"/>
      <c r="K769" s="27" t="e">
        <f>$K$663</f>
        <v>#REF!</v>
      </c>
      <c r="L769" s="132"/>
      <c r="M769" s="18" t="e">
        <f>ROUND(K769*$C769,0)</f>
        <v>#REF!</v>
      </c>
      <c r="N769" s="18"/>
      <c r="O769" s="27" t="e">
        <f>$O$663</f>
        <v>#REF!</v>
      </c>
      <c r="P769" s="132"/>
      <c r="Q769" s="18" t="e">
        <f>ROUND(O769*$C769,0)</f>
        <v>#REF!</v>
      </c>
      <c r="R769" s="18"/>
      <c r="S769" s="27" t="e">
        <f>$S$663</f>
        <v>#REF!</v>
      </c>
      <c r="T769" s="132"/>
      <c r="U769" s="18" t="e">
        <f>ROUND(S769*$C769,0)</f>
        <v>#REF!</v>
      </c>
      <c r="V769" s="18"/>
    </row>
    <row r="770" spans="1:22" hidden="1" x14ac:dyDescent="0.25">
      <c r="A770" t="s">
        <v>133</v>
      </c>
      <c r="B770" s="39"/>
      <c r="C770" s="19"/>
      <c r="D770" s="27" t="s">
        <v>20</v>
      </c>
      <c r="E770" s="132"/>
      <c r="F770" s="18"/>
      <c r="G770" s="27"/>
      <c r="H770" s="132"/>
      <c r="I770" s="18"/>
      <c r="J770" s="22"/>
      <c r="K770" s="27"/>
      <c r="L770" s="132"/>
      <c r="M770" s="18"/>
      <c r="N770" s="18"/>
      <c r="O770" s="27"/>
      <c r="P770" s="132"/>
      <c r="Q770" s="18"/>
      <c r="R770" s="18"/>
      <c r="S770" s="27"/>
      <c r="T770" s="132"/>
      <c r="U770" s="18"/>
      <c r="V770" s="18"/>
    </row>
    <row r="771" spans="1:22" hidden="1" x14ac:dyDescent="0.25">
      <c r="A771" t="s">
        <v>126</v>
      </c>
      <c r="B771" s="39"/>
      <c r="C771" s="19">
        <v>19493.809988734502</v>
      </c>
      <c r="D771" s="27">
        <f>D665</f>
        <v>31.58</v>
      </c>
      <c r="E771" s="132"/>
      <c r="F771" s="18">
        <f>ROUND(D771*C771,0)</f>
        <v>615615</v>
      </c>
      <c r="G771" s="27">
        <f>$G$665</f>
        <v>31.58</v>
      </c>
      <c r="H771" s="132"/>
      <c r="I771" s="18">
        <f>ROUND(G771*$C771,0)</f>
        <v>615615</v>
      </c>
      <c r="J771" s="22"/>
      <c r="K771" s="27" t="e">
        <f>$K$665</f>
        <v>#REF!</v>
      </c>
      <c r="L771" s="132"/>
      <c r="M771" s="18" t="e">
        <f>ROUND(K771*$C771,0)</f>
        <v>#REF!</v>
      </c>
      <c r="N771" s="18"/>
      <c r="O771" s="27" t="e">
        <f>$O$665</f>
        <v>#REF!</v>
      </c>
      <c r="P771" s="132"/>
      <c r="Q771" s="18" t="e">
        <f>ROUND(O771*$C771,0)</f>
        <v>#REF!</v>
      </c>
      <c r="R771" s="18"/>
      <c r="S771" s="27" t="e">
        <f>$S$665</f>
        <v>#REF!</v>
      </c>
      <c r="T771" s="132"/>
      <c r="U771" s="18" t="e">
        <f>ROUND(S771*$C771,0)</f>
        <v>#REF!</v>
      </c>
      <c r="V771" s="18"/>
    </row>
    <row r="772" spans="1:22" hidden="1" x14ac:dyDescent="0.25">
      <c r="A772" t="s">
        <v>127</v>
      </c>
      <c r="B772" s="39"/>
      <c r="C772" s="19">
        <v>15296.3927914835</v>
      </c>
      <c r="D772" s="27">
        <f>D666</f>
        <v>21.97</v>
      </c>
      <c r="E772" s="132"/>
      <c r="F772" s="18">
        <f>ROUND(D772*C772,0)</f>
        <v>336062</v>
      </c>
      <c r="G772" s="27">
        <f>$G$666</f>
        <v>21.97</v>
      </c>
      <c r="H772" s="132"/>
      <c r="I772" s="18">
        <f>ROUND(G772*$C772,0)</f>
        <v>336062</v>
      </c>
      <c r="J772" s="22"/>
      <c r="K772" s="27" t="e">
        <f>$K$666</f>
        <v>#REF!</v>
      </c>
      <c r="L772" s="132"/>
      <c r="M772" s="18" t="e">
        <f>ROUND(K772*$C772,0)</f>
        <v>#REF!</v>
      </c>
      <c r="N772" s="18"/>
      <c r="O772" s="27" t="e">
        <f>$O$666</f>
        <v>#REF!</v>
      </c>
      <c r="P772" s="132"/>
      <c r="Q772" s="18" t="e">
        <f>ROUND(O772*$C772,0)</f>
        <v>#REF!</v>
      </c>
      <c r="R772" s="18"/>
      <c r="S772" s="27" t="e">
        <f>$S$666</f>
        <v>#REF!</v>
      </c>
      <c r="T772" s="132"/>
      <c r="U772" s="18" t="e">
        <f>ROUND(S772*$C772,0)</f>
        <v>#REF!</v>
      </c>
      <c r="V772" s="18"/>
    </row>
    <row r="773" spans="1:22" hidden="1" x14ac:dyDescent="0.25">
      <c r="A773" t="s">
        <v>128</v>
      </c>
      <c r="B773" s="39"/>
      <c r="C773" s="19">
        <v>1632.1944217667599</v>
      </c>
      <c r="D773" s="27">
        <f>D667</f>
        <v>17.18</v>
      </c>
      <c r="E773" s="132"/>
      <c r="F773" s="18">
        <f>ROUND(D773*C773,0)</f>
        <v>28041</v>
      </c>
      <c r="G773" s="27">
        <f>$G$667</f>
        <v>17.18</v>
      </c>
      <c r="H773" s="132"/>
      <c r="I773" s="18">
        <f>ROUND(G773*$C773,0)</f>
        <v>28041</v>
      </c>
      <c r="J773" s="22"/>
      <c r="K773" s="27" t="e">
        <f>$K$667</f>
        <v>#REF!</v>
      </c>
      <c r="L773" s="132"/>
      <c r="M773" s="18" t="e">
        <f>ROUND(K773*$C773,0)</f>
        <v>#REF!</v>
      </c>
      <c r="N773" s="18"/>
      <c r="O773" s="27" t="e">
        <f>$O$667</f>
        <v>#REF!</v>
      </c>
      <c r="P773" s="132"/>
      <c r="Q773" s="18" t="e">
        <f>ROUND(O773*$C773,0)</f>
        <v>#REF!</v>
      </c>
      <c r="R773" s="18"/>
      <c r="S773" s="27" t="e">
        <f>$S$667</f>
        <v>#REF!</v>
      </c>
      <c r="T773" s="132"/>
      <c r="U773" s="18" t="e">
        <f>ROUND(S773*$C773,0)</f>
        <v>#REF!</v>
      </c>
      <c r="V773" s="18"/>
    </row>
    <row r="774" spans="1:22" hidden="1" x14ac:dyDescent="0.25">
      <c r="A774" t="s">
        <v>134</v>
      </c>
      <c r="B774" s="39"/>
      <c r="C774" s="19">
        <v>298.69634765659902</v>
      </c>
      <c r="D774" s="27">
        <f>D668</f>
        <v>94.74</v>
      </c>
      <c r="E774" s="132"/>
      <c r="F774" s="18">
        <f>ROUND(D774*C774,0)</f>
        <v>28298</v>
      </c>
      <c r="G774" s="27">
        <f>$G$668</f>
        <v>94.74</v>
      </c>
      <c r="H774" s="132"/>
      <c r="I774" s="18">
        <f>ROUND(G774*$C774,0)</f>
        <v>28298</v>
      </c>
      <c r="J774" s="22"/>
      <c r="K774" s="27" t="e">
        <f>$K$668</f>
        <v>#REF!</v>
      </c>
      <c r="L774" s="132"/>
      <c r="M774" s="18" t="e">
        <f>ROUND(K774*$C774,0)</f>
        <v>#REF!</v>
      </c>
      <c r="N774" s="18"/>
      <c r="O774" s="27" t="e">
        <f>$O$668</f>
        <v>#REF!</v>
      </c>
      <c r="P774" s="132"/>
      <c r="Q774" s="18" t="e">
        <f>ROUND(O774*$C774,0)</f>
        <v>#REF!</v>
      </c>
      <c r="R774" s="18"/>
      <c r="S774" s="27" t="e">
        <f>$S$668</f>
        <v>#REF!</v>
      </c>
      <c r="T774" s="132"/>
      <c r="U774" s="18" t="e">
        <f>ROUND(S774*$C774,0)</f>
        <v>#REF!</v>
      </c>
      <c r="V774" s="18"/>
    </row>
    <row r="775" spans="1:22" hidden="1" x14ac:dyDescent="0.25">
      <c r="A775" t="s">
        <v>135</v>
      </c>
      <c r="B775" s="39"/>
      <c r="C775" s="19">
        <v>485.83561355334598</v>
      </c>
      <c r="D775" s="27">
        <f>D669</f>
        <v>189.48</v>
      </c>
      <c r="E775" s="132"/>
      <c r="F775" s="18">
        <f>ROUND(D775*C775,0)</f>
        <v>92056</v>
      </c>
      <c r="G775" s="27">
        <f>$G$669</f>
        <v>189.48</v>
      </c>
      <c r="H775" s="132"/>
      <c r="I775" s="18">
        <f>ROUND(G775*$C775,0)</f>
        <v>92056</v>
      </c>
      <c r="J775" s="22"/>
      <c r="K775" s="27" t="e">
        <f>$K$669</f>
        <v>#REF!</v>
      </c>
      <c r="L775" s="132"/>
      <c r="M775" s="18" t="e">
        <f>ROUND(K775*$C775,0)</f>
        <v>#REF!</v>
      </c>
      <c r="N775" s="18"/>
      <c r="O775" s="27" t="e">
        <f>$O$669</f>
        <v>#REF!</v>
      </c>
      <c r="P775" s="132"/>
      <c r="Q775" s="18" t="e">
        <f>ROUND(O775*$C775,0)</f>
        <v>#REF!</v>
      </c>
      <c r="R775" s="18"/>
      <c r="S775" s="27" t="e">
        <f>$S$669</f>
        <v>#REF!</v>
      </c>
      <c r="T775" s="132"/>
      <c r="U775" s="18" t="e">
        <f>ROUND(S775*$C775,0)</f>
        <v>#REF!</v>
      </c>
      <c r="V775" s="18"/>
    </row>
    <row r="776" spans="1:22" hidden="1" x14ac:dyDescent="0.25">
      <c r="A776" t="s">
        <v>136</v>
      </c>
      <c r="B776" s="39"/>
      <c r="C776" s="19"/>
      <c r="D776" s="27"/>
      <c r="E776" s="132"/>
      <c r="F776" s="18"/>
      <c r="G776" s="27"/>
      <c r="H776" s="132"/>
      <c r="I776" s="18"/>
      <c r="J776" s="22"/>
      <c r="K776" s="27"/>
      <c r="L776" s="132"/>
      <c r="M776" s="18"/>
      <c r="N776" s="18"/>
      <c r="O776" s="27"/>
      <c r="P776" s="132"/>
      <c r="Q776" s="18"/>
      <c r="R776" s="18"/>
      <c r="S776" s="27"/>
      <c r="T776" s="132"/>
      <c r="U776" s="18"/>
      <c r="V776" s="18"/>
    </row>
    <row r="777" spans="1:22" hidden="1" x14ac:dyDescent="0.25">
      <c r="A777" t="s">
        <v>132</v>
      </c>
      <c r="B777" s="39"/>
      <c r="C777" s="19">
        <v>294.168669420453</v>
      </c>
      <c r="D777" s="131">
        <f>D671</f>
        <v>-31.58</v>
      </c>
      <c r="E777" s="132"/>
      <c r="F777" s="18">
        <f>ROUND(D777*C777,0)</f>
        <v>-9290</v>
      </c>
      <c r="G777" s="131">
        <f>-G769</f>
        <v>-31.58</v>
      </c>
      <c r="H777" s="132"/>
      <c r="I777" s="18">
        <f>ROUND(G777*$C777,0)</f>
        <v>-9290</v>
      </c>
      <c r="J777" s="22"/>
      <c r="K777" s="131" t="e">
        <f>-K769</f>
        <v>#REF!</v>
      </c>
      <c r="L777" s="132"/>
      <c r="M777" s="18" t="e">
        <f>ROUND(K777*$C777,0)</f>
        <v>#REF!</v>
      </c>
      <c r="N777" s="18"/>
      <c r="O777" s="131" t="e">
        <f>-O769</f>
        <v>#REF!</v>
      </c>
      <c r="P777" s="132"/>
      <c r="Q777" s="18" t="e">
        <f>ROUND(O777*$C777,0)</f>
        <v>#REF!</v>
      </c>
      <c r="R777" s="18"/>
      <c r="S777" s="131" t="e">
        <f>-S769</f>
        <v>#REF!</v>
      </c>
      <c r="T777" s="132"/>
      <c r="U777" s="18" t="e">
        <f>ROUND(S777*$C777,0)</f>
        <v>#REF!</v>
      </c>
      <c r="V777" s="18"/>
    </row>
    <row r="778" spans="1:22" hidden="1" x14ac:dyDescent="0.25">
      <c r="A778" t="s">
        <v>137</v>
      </c>
      <c r="B778" s="39"/>
      <c r="C778" s="19">
        <v>822.90480660908702</v>
      </c>
      <c r="D778" s="131">
        <f>D672</f>
        <v>-31.58</v>
      </c>
      <c r="E778" s="132"/>
      <c r="F778" s="18">
        <f>ROUND(D778*C778,0)</f>
        <v>-25987</v>
      </c>
      <c r="G778" s="131">
        <f>-G771</f>
        <v>-31.58</v>
      </c>
      <c r="H778" s="132"/>
      <c r="I778" s="18">
        <f>ROUND(G778*$C778,0)</f>
        <v>-25987</v>
      </c>
      <c r="J778" s="22"/>
      <c r="K778" s="131" t="e">
        <f>-K771</f>
        <v>#REF!</v>
      </c>
      <c r="L778" s="132"/>
      <c r="M778" s="18" t="e">
        <f>ROUND(K778*$C778,0)</f>
        <v>#REF!</v>
      </c>
      <c r="N778" s="18"/>
      <c r="O778" s="131" t="e">
        <f>-O771</f>
        <v>#REF!</v>
      </c>
      <c r="P778" s="132"/>
      <c r="Q778" s="18" t="e">
        <f>ROUND(O778*$C778,0)</f>
        <v>#REF!</v>
      </c>
      <c r="R778" s="18"/>
      <c r="S778" s="131" t="e">
        <f>-S771</f>
        <v>#REF!</v>
      </c>
      <c r="T778" s="132"/>
      <c r="U778" s="18" t="e">
        <f>ROUND(S778*$C778,0)</f>
        <v>#REF!</v>
      </c>
      <c r="V778" s="18"/>
    </row>
    <row r="779" spans="1:22" hidden="1" x14ac:dyDescent="0.25">
      <c r="A779" t="s">
        <v>100</v>
      </c>
      <c r="B779" s="39"/>
      <c r="C779" s="19"/>
      <c r="D779" s="27"/>
      <c r="E779" s="18"/>
      <c r="F779" s="18"/>
      <c r="G779" s="27"/>
      <c r="H779" s="18"/>
      <c r="I779" s="18"/>
      <c r="J779" s="22"/>
      <c r="K779" s="27"/>
      <c r="L779" s="18"/>
      <c r="M779" s="18"/>
      <c r="N779" s="18"/>
      <c r="O779" s="27"/>
      <c r="P779" s="18"/>
      <c r="Q779" s="18"/>
      <c r="R779" s="18"/>
      <c r="S779" s="27"/>
      <c r="T779" s="18"/>
      <c r="U779" s="18"/>
      <c r="V779" s="18"/>
    </row>
    <row r="780" spans="1:22" hidden="1" x14ac:dyDescent="0.25">
      <c r="A780" t="s">
        <v>138</v>
      </c>
      <c r="B780" s="39"/>
      <c r="C780" s="19">
        <v>60354962</v>
      </c>
      <c r="D780" s="171">
        <f>D674</f>
        <v>6.8449999999999998</v>
      </c>
      <c r="E780" s="18" t="s">
        <v>34</v>
      </c>
      <c r="F780" s="18">
        <f>ROUND(D780/100*C780,0)</f>
        <v>4131297</v>
      </c>
      <c r="G780" s="171">
        <f>$G$674</f>
        <v>7.8970000000000002</v>
      </c>
      <c r="H780" s="18" t="s">
        <v>34</v>
      </c>
      <c r="I780" s="18">
        <f>ROUND(G780/100*$C780,0)</f>
        <v>4766231</v>
      </c>
      <c r="J780" s="22"/>
      <c r="K780" s="171" t="e">
        <f>$K$674</f>
        <v>#REF!</v>
      </c>
      <c r="L780" s="18" t="s">
        <v>34</v>
      </c>
      <c r="M780" s="18" t="e">
        <f>ROUND(K780/100*$C780,0)</f>
        <v>#REF!</v>
      </c>
      <c r="N780" s="18"/>
      <c r="O780" s="171" t="e">
        <f>$O$674</f>
        <v>#REF!</v>
      </c>
      <c r="P780" s="18" t="s">
        <v>34</v>
      </c>
      <c r="Q780" s="18" t="e">
        <f>ROUND(O780/100*$C780,0)</f>
        <v>#REF!</v>
      </c>
      <c r="R780" s="18"/>
      <c r="S780" s="171" t="e">
        <f>$S$674</f>
        <v>#REF!</v>
      </c>
      <c r="T780" s="18" t="s">
        <v>34</v>
      </c>
      <c r="U780" s="18" t="e">
        <f>ROUND(S780/100*$C780,0)</f>
        <v>#REF!</v>
      </c>
      <c r="V780" s="18"/>
    </row>
    <row r="781" spans="1:22" hidden="1" x14ac:dyDescent="0.25">
      <c r="A781" t="s">
        <v>68</v>
      </c>
      <c r="B781" s="39"/>
      <c r="C781" s="19">
        <v>23164</v>
      </c>
      <c r="D781" s="115">
        <f>D677</f>
        <v>58</v>
      </c>
      <c r="E781" t="s">
        <v>34</v>
      </c>
      <c r="F781" s="18">
        <f>ROUND(D781*C781/100,0)</f>
        <v>13435</v>
      </c>
      <c r="G781" s="115">
        <f>$G$677</f>
        <v>58</v>
      </c>
      <c r="H781" t="s">
        <v>34</v>
      </c>
      <c r="I781" s="18">
        <f>ROUND(G781*$C781/100,0)</f>
        <v>13435</v>
      </c>
      <c r="J781" s="22"/>
      <c r="K781" s="115" t="e">
        <f>$K$677</f>
        <v>#REF!</v>
      </c>
      <c r="L781" t="s">
        <v>34</v>
      </c>
      <c r="M781" s="18" t="e">
        <f>ROUND(K781*$C781/100,0)</f>
        <v>#REF!</v>
      </c>
      <c r="N781" s="18"/>
      <c r="O781" s="115" t="e">
        <f>$O$677</f>
        <v>#REF!</v>
      </c>
      <c r="P781" t="s">
        <v>34</v>
      </c>
      <c r="Q781" s="18" t="e">
        <f>ROUND(O781*$C781/100,0)</f>
        <v>#REF!</v>
      </c>
      <c r="R781" s="18"/>
      <c r="S781" s="115" t="e">
        <f>$S$677</f>
        <v>#REF!</v>
      </c>
      <c r="T781" t="s">
        <v>34</v>
      </c>
      <c r="U781" s="18" t="e">
        <f>ROUND(S781*$C781/100,0)</f>
        <v>#REF!</v>
      </c>
      <c r="V781" s="18"/>
    </row>
    <row r="782" spans="1:22" hidden="1" x14ac:dyDescent="0.25">
      <c r="A782" s="137" t="s">
        <v>69</v>
      </c>
      <c r="B782" s="39"/>
      <c r="C782" s="19"/>
      <c r="D782" s="112">
        <v>-0.01</v>
      </c>
      <c r="E782" s="39"/>
      <c r="F782" s="18"/>
      <c r="G782" s="112">
        <v>-0.01</v>
      </c>
      <c r="H782" s="39"/>
      <c r="I782" s="18"/>
      <c r="J782" s="22"/>
      <c r="K782" s="112">
        <v>-0.01</v>
      </c>
      <c r="L782" s="39"/>
      <c r="M782" s="18"/>
      <c r="N782" s="18"/>
      <c r="O782" s="112">
        <v>-0.01</v>
      </c>
      <c r="P782" s="39"/>
      <c r="Q782" s="18"/>
      <c r="R782" s="18"/>
      <c r="S782" s="112">
        <v>-0.01</v>
      </c>
      <c r="T782" s="39"/>
      <c r="U782" s="18"/>
      <c r="V782" s="18"/>
    </row>
    <row r="783" spans="1:22" hidden="1" x14ac:dyDescent="0.25">
      <c r="A783" t="s">
        <v>59</v>
      </c>
      <c r="B783" s="39"/>
      <c r="C783" s="19">
        <v>0</v>
      </c>
      <c r="D783" s="23">
        <f>D760</f>
        <v>0</v>
      </c>
      <c r="E783" s="132"/>
      <c r="F783" s="18">
        <f>ROUND(D783*C783,0)</f>
        <v>0</v>
      </c>
      <c r="G783" s="23">
        <f>G760</f>
        <v>0</v>
      </c>
      <c r="H783" s="132"/>
      <c r="I783" s="18">
        <f>ROUND(G783*$C783*$G$782,0)</f>
        <v>0</v>
      </c>
      <c r="J783" s="22"/>
      <c r="K783" s="23" t="e">
        <f>K760</f>
        <v>#REF!</v>
      </c>
      <c r="L783" s="132"/>
      <c r="M783" s="18" t="e">
        <f>ROUND(K783*$C783*$G$782,0)</f>
        <v>#REF!</v>
      </c>
      <c r="N783" s="18"/>
      <c r="O783" s="23" t="e">
        <f>O760</f>
        <v>#REF!</v>
      </c>
      <c r="P783" s="132"/>
      <c r="Q783" s="18" t="e">
        <f>ROUND(O783*$C783*$G$782,0)</f>
        <v>#REF!</v>
      </c>
      <c r="R783" s="18"/>
      <c r="S783" s="23" t="e">
        <f>S760</f>
        <v>#REF!</v>
      </c>
      <c r="T783" s="132"/>
      <c r="U783" s="18" t="e">
        <f>ROUND(S783*$C783*$G$782,0)</f>
        <v>#REF!</v>
      </c>
      <c r="V783" s="18"/>
    </row>
    <row r="784" spans="1:22" hidden="1" x14ac:dyDescent="0.25">
      <c r="A784" t="s">
        <v>60</v>
      </c>
      <c r="B784" s="39"/>
      <c r="C784" s="19"/>
      <c r="D784" s="23"/>
      <c r="E784" s="132"/>
      <c r="F784" s="18"/>
      <c r="G784" s="23"/>
      <c r="H784" s="132"/>
      <c r="I784" s="18"/>
      <c r="J784" s="22"/>
      <c r="K784" s="23"/>
      <c r="L784" s="132"/>
      <c r="M784" s="18"/>
      <c r="N784" s="18"/>
      <c r="O784" s="23"/>
      <c r="P784" s="132"/>
      <c r="Q784" s="18"/>
      <c r="R784" s="18"/>
      <c r="S784" s="23"/>
      <c r="T784" s="132"/>
      <c r="U784" s="18"/>
      <c r="V784" s="18"/>
    </row>
    <row r="785" spans="1:22" hidden="1" x14ac:dyDescent="0.25">
      <c r="A785" t="s">
        <v>126</v>
      </c>
      <c r="B785" s="39"/>
      <c r="C785" s="19">
        <v>0</v>
      </c>
      <c r="D785" s="23">
        <f>D762</f>
        <v>0</v>
      </c>
      <c r="E785" s="132"/>
      <c r="F785" s="18">
        <f>ROUND(D785*C785,0)</f>
        <v>0</v>
      </c>
      <c r="G785" s="23">
        <f>G762</f>
        <v>0</v>
      </c>
      <c r="H785" s="132"/>
      <c r="I785" s="18">
        <f>ROUND(G785*$C785*$G$782,0)</f>
        <v>0</v>
      </c>
      <c r="J785" s="22"/>
      <c r="K785" s="23" t="e">
        <f>K762</f>
        <v>#REF!</v>
      </c>
      <c r="L785" s="132"/>
      <c r="M785" s="18" t="e">
        <f>ROUND(K785*$C785*$G$782,0)</f>
        <v>#REF!</v>
      </c>
      <c r="N785" s="18"/>
      <c r="O785" s="23" t="e">
        <f>O762</f>
        <v>#REF!</v>
      </c>
      <c r="P785" s="132"/>
      <c r="Q785" s="18" t="e">
        <f>ROUND(O785*$C785*$G$782,0)</f>
        <v>#REF!</v>
      </c>
      <c r="R785" s="18"/>
      <c r="S785" s="23" t="e">
        <f>S762</f>
        <v>#REF!</v>
      </c>
      <c r="T785" s="132"/>
      <c r="U785" s="18" t="e">
        <f>ROUND(S785*$C785*$G$782,0)</f>
        <v>#REF!</v>
      </c>
      <c r="V785" s="18"/>
    </row>
    <row r="786" spans="1:22" hidden="1" x14ac:dyDescent="0.25">
      <c r="A786" t="s">
        <v>127</v>
      </c>
      <c r="B786" s="39"/>
      <c r="C786" s="19">
        <v>0</v>
      </c>
      <c r="D786" s="23">
        <f>D763</f>
        <v>449</v>
      </c>
      <c r="E786" s="132"/>
      <c r="F786" s="18">
        <f>ROUND(D786*C786,0)</f>
        <v>0</v>
      </c>
      <c r="G786" s="23">
        <f>G763</f>
        <v>449</v>
      </c>
      <c r="H786" s="132"/>
      <c r="I786" s="18">
        <f>ROUND(G786*$C786*$G$782,0)</f>
        <v>0</v>
      </c>
      <c r="J786" s="22"/>
      <c r="K786" s="23" t="e">
        <f>K763</f>
        <v>#REF!</v>
      </c>
      <c r="L786" s="132"/>
      <c r="M786" s="18" t="e">
        <f>ROUND(K786*$C786*$G$782,0)</f>
        <v>#REF!</v>
      </c>
      <c r="N786" s="18"/>
      <c r="O786" s="23" t="e">
        <f>O763</f>
        <v>#REF!</v>
      </c>
      <c r="P786" s="132"/>
      <c r="Q786" s="18" t="e">
        <f>ROUND(O786*$C786*$G$782,0)</f>
        <v>#REF!</v>
      </c>
      <c r="R786" s="18"/>
      <c r="S786" s="23" t="e">
        <f>S763</f>
        <v>#REF!</v>
      </c>
      <c r="T786" s="132"/>
      <c r="U786" s="18" t="e">
        <f>ROUND(S786*$C786*$G$782,0)</f>
        <v>#REF!</v>
      </c>
      <c r="V786" s="18"/>
    </row>
    <row r="787" spans="1:22" hidden="1" x14ac:dyDescent="0.25">
      <c r="A787" t="s">
        <v>128</v>
      </c>
      <c r="B787" s="39"/>
      <c r="C787" s="19">
        <v>0</v>
      </c>
      <c r="D787" s="23">
        <f>D764</f>
        <v>1825</v>
      </c>
      <c r="E787" s="132"/>
      <c r="F787" s="18">
        <f>ROUND(D787*C787,0)</f>
        <v>0</v>
      </c>
      <c r="G787" s="23">
        <f>G764</f>
        <v>1825</v>
      </c>
      <c r="H787" s="132"/>
      <c r="I787" s="18">
        <f>ROUND(G787*$C787*$G$782,0)</f>
        <v>0</v>
      </c>
      <c r="J787" s="22"/>
      <c r="K787" s="23" t="e">
        <f>K764</f>
        <v>#REF!</v>
      </c>
      <c r="L787" s="132"/>
      <c r="M787" s="18" t="e">
        <f>ROUND(K787*$C787*$G$782,0)</f>
        <v>#REF!</v>
      </c>
      <c r="N787" s="18"/>
      <c r="O787" s="23" t="e">
        <f>O764</f>
        <v>#REF!</v>
      </c>
      <c r="P787" s="132"/>
      <c r="Q787" s="18" t="e">
        <f>ROUND(O787*$C787*$G$782,0)</f>
        <v>#REF!</v>
      </c>
      <c r="R787" s="18"/>
      <c r="S787" s="23" t="e">
        <f>S764</f>
        <v>#REF!</v>
      </c>
      <c r="T787" s="132"/>
      <c r="U787" s="18" t="e">
        <f>ROUND(S787*$C787*$G$782,0)</f>
        <v>#REF!</v>
      </c>
      <c r="V787" s="18"/>
    </row>
    <row r="788" spans="1:22" hidden="1" x14ac:dyDescent="0.25">
      <c r="A788" t="s">
        <v>59</v>
      </c>
      <c r="B788" s="39"/>
      <c r="C788" s="19">
        <v>0</v>
      </c>
      <c r="D788" s="23">
        <f>D769</f>
        <v>31.58</v>
      </c>
      <c r="E788" s="132"/>
      <c r="F788" s="18">
        <f>ROUND(D788*C788,0)</f>
        <v>0</v>
      </c>
      <c r="G788" s="23">
        <f>G769</f>
        <v>31.58</v>
      </c>
      <c r="H788" s="132"/>
      <c r="I788" s="18">
        <f>ROUND(G788*$C788*$G$782,0)</f>
        <v>0</v>
      </c>
      <c r="J788" s="22"/>
      <c r="K788" s="23" t="e">
        <f>K769</f>
        <v>#REF!</v>
      </c>
      <c r="L788" s="132"/>
      <c r="M788" s="18" t="e">
        <f>ROUND(K788*$C788*$G$782,0)</f>
        <v>#REF!</v>
      </c>
      <c r="N788" s="18"/>
      <c r="O788" s="23" t="e">
        <f>O769</f>
        <v>#REF!</v>
      </c>
      <c r="P788" s="132"/>
      <c r="Q788" s="18" t="e">
        <f>ROUND(O788*$C788*$G$782,0)</f>
        <v>#REF!</v>
      </c>
      <c r="R788" s="18"/>
      <c r="S788" s="23" t="e">
        <f>S769</f>
        <v>#REF!</v>
      </c>
      <c r="T788" s="132"/>
      <c r="U788" s="18" t="e">
        <f>ROUND(S788*$C788*$G$782,0)</f>
        <v>#REF!</v>
      </c>
      <c r="V788" s="18"/>
    </row>
    <row r="789" spans="1:22" hidden="1" x14ac:dyDescent="0.25">
      <c r="A789" t="s">
        <v>60</v>
      </c>
      <c r="B789" s="39"/>
      <c r="C789" s="19"/>
      <c r="D789" s="23"/>
      <c r="E789" s="132"/>
      <c r="F789" s="18"/>
      <c r="G789" s="23"/>
      <c r="H789" s="132"/>
      <c r="I789" s="18"/>
      <c r="J789" s="22"/>
      <c r="K789" s="23"/>
      <c r="L789" s="132"/>
      <c r="M789" s="18"/>
      <c r="N789" s="18"/>
      <c r="O789" s="23"/>
      <c r="P789" s="132"/>
      <c r="Q789" s="18"/>
      <c r="R789" s="18"/>
      <c r="S789" s="23"/>
      <c r="T789" s="132"/>
      <c r="U789" s="18"/>
      <c r="V789" s="18"/>
    </row>
    <row r="790" spans="1:22" hidden="1" x14ac:dyDescent="0.25">
      <c r="A790" t="s">
        <v>126</v>
      </c>
      <c r="B790" s="39"/>
      <c r="C790" s="19">
        <v>0</v>
      </c>
      <c r="D790" s="23">
        <f>D771</f>
        <v>31.58</v>
      </c>
      <c r="E790" s="132"/>
      <c r="F790" s="18">
        <f>ROUND(D790*$C790*$D$678,0)</f>
        <v>0</v>
      </c>
      <c r="G790" s="23">
        <f>G771</f>
        <v>31.58</v>
      </c>
      <c r="H790" s="132"/>
      <c r="I790" s="18">
        <f>ROUND(G790*$C790*$G$782,0)</f>
        <v>0</v>
      </c>
      <c r="J790" s="22"/>
      <c r="K790" s="23" t="e">
        <f>K771</f>
        <v>#REF!</v>
      </c>
      <c r="L790" s="132"/>
      <c r="M790" s="18" t="e">
        <f>ROUND(K790*$C790*$G$782,0)</f>
        <v>#REF!</v>
      </c>
      <c r="N790" s="18"/>
      <c r="O790" s="23" t="e">
        <f>O771</f>
        <v>#REF!</v>
      </c>
      <c r="P790" s="132"/>
      <c r="Q790" s="18" t="e">
        <f>ROUND(O790*$C790*$G$782,0)</f>
        <v>#REF!</v>
      </c>
      <c r="R790" s="18"/>
      <c r="S790" s="23" t="e">
        <f>S771</f>
        <v>#REF!</v>
      </c>
      <c r="T790" s="132"/>
      <c r="U790" s="18" t="e">
        <f>ROUND(S790*$C790*$G$782,0)</f>
        <v>#REF!</v>
      </c>
      <c r="V790" s="18"/>
    </row>
    <row r="791" spans="1:22" hidden="1" x14ac:dyDescent="0.25">
      <c r="A791" t="s">
        <v>127</v>
      </c>
      <c r="B791" s="39"/>
      <c r="C791" s="19">
        <v>0</v>
      </c>
      <c r="D791" s="23">
        <f>D772</f>
        <v>21.97</v>
      </c>
      <c r="E791" s="132"/>
      <c r="F791" s="18">
        <f>ROUND(D791*$C791*$D$678,0)</f>
        <v>0</v>
      </c>
      <c r="G791" s="23">
        <f>G772</f>
        <v>21.97</v>
      </c>
      <c r="H791" s="132"/>
      <c r="I791" s="18">
        <f>ROUND(G791*$C791*$G$782,0)</f>
        <v>0</v>
      </c>
      <c r="J791" s="22"/>
      <c r="K791" s="23" t="e">
        <f>K772</f>
        <v>#REF!</v>
      </c>
      <c r="L791" s="132"/>
      <c r="M791" s="18" t="e">
        <f>ROUND(K791*$C791*$G$782,0)</f>
        <v>#REF!</v>
      </c>
      <c r="N791" s="18"/>
      <c r="O791" s="23" t="e">
        <f>O772</f>
        <v>#REF!</v>
      </c>
      <c r="P791" s="132"/>
      <c r="Q791" s="18" t="e">
        <f>ROUND(O791*$C791*$G$782,0)</f>
        <v>#REF!</v>
      </c>
      <c r="R791" s="18"/>
      <c r="S791" s="23" t="e">
        <f>S772</f>
        <v>#REF!</v>
      </c>
      <c r="T791" s="132"/>
      <c r="U791" s="18" t="e">
        <f>ROUND(S791*$C791*$G$782,0)</f>
        <v>#REF!</v>
      </c>
      <c r="V791" s="18"/>
    </row>
    <row r="792" spans="1:22" hidden="1" x14ac:dyDescent="0.25">
      <c r="A792" t="s">
        <v>128</v>
      </c>
      <c r="B792" s="39"/>
      <c r="C792" s="19">
        <v>0</v>
      </c>
      <c r="D792" s="23">
        <f>D773</f>
        <v>17.18</v>
      </c>
      <c r="E792" s="132"/>
      <c r="F792" s="18">
        <f>ROUND(D792*$C792*$D$678,0)</f>
        <v>0</v>
      </c>
      <c r="G792" s="23">
        <f>G773</f>
        <v>17.18</v>
      </c>
      <c r="H792" s="132"/>
      <c r="I792" s="18">
        <f>ROUND(G792*$C792*$G$782,0)</f>
        <v>0</v>
      </c>
      <c r="J792" s="22"/>
      <c r="K792" s="23" t="e">
        <f>K773</f>
        <v>#REF!</v>
      </c>
      <c r="L792" s="132"/>
      <c r="M792" s="18" t="e">
        <f>ROUND(K792*$C792*$G$782,0)</f>
        <v>#REF!</v>
      </c>
      <c r="N792" s="18"/>
      <c r="O792" s="23" t="e">
        <f>O773</f>
        <v>#REF!</v>
      </c>
      <c r="P792" s="132"/>
      <c r="Q792" s="18" t="e">
        <f>ROUND(O792*$C792*$G$782,0)</f>
        <v>#REF!</v>
      </c>
      <c r="R792" s="18"/>
      <c r="S792" s="23" t="e">
        <f>S773</f>
        <v>#REF!</v>
      </c>
      <c r="T792" s="132"/>
      <c r="U792" s="18" t="e">
        <f>ROUND(S792*$C792*$G$782,0)</f>
        <v>#REF!</v>
      </c>
      <c r="V792" s="18"/>
    </row>
    <row r="793" spans="1:22" hidden="1" x14ac:dyDescent="0.25">
      <c r="A793" t="s">
        <v>141</v>
      </c>
      <c r="B793" s="39"/>
      <c r="C793" s="19">
        <v>0</v>
      </c>
      <c r="D793" s="23">
        <f>D774</f>
        <v>94.74</v>
      </c>
      <c r="E793" s="132"/>
      <c r="F793" s="18">
        <f>ROUND(D793*$C793*$D$678,0)</f>
        <v>0</v>
      </c>
      <c r="G793" s="131">
        <f>G774</f>
        <v>94.74</v>
      </c>
      <c r="H793" s="132"/>
      <c r="I793" s="18">
        <f>ROUND(G793*$C793*$G$782,0)</f>
        <v>0</v>
      </c>
      <c r="J793" s="22"/>
      <c r="K793" s="131" t="e">
        <f>K774</f>
        <v>#REF!</v>
      </c>
      <c r="L793" s="132"/>
      <c r="M793" s="18" t="e">
        <f>ROUND(K793*$C793*$G$782,0)</f>
        <v>#REF!</v>
      </c>
      <c r="N793" s="18"/>
      <c r="O793" s="131" t="e">
        <f>O774</f>
        <v>#REF!</v>
      </c>
      <c r="P793" s="132"/>
      <c r="Q793" s="18" t="e">
        <f>ROUND(O793*$C793*$G$782,0)</f>
        <v>#REF!</v>
      </c>
      <c r="R793" s="18"/>
      <c r="S793" s="131" t="e">
        <f>S774</f>
        <v>#REF!</v>
      </c>
      <c r="T793" s="132"/>
      <c r="U793" s="18" t="e">
        <f>ROUND(S793*$C793*$G$782,0)</f>
        <v>#REF!</v>
      </c>
      <c r="V793" s="18"/>
    </row>
    <row r="794" spans="1:22" hidden="1" x14ac:dyDescent="0.25">
      <c r="A794" t="s">
        <v>142</v>
      </c>
      <c r="B794" s="39"/>
      <c r="C794" s="19">
        <v>0</v>
      </c>
      <c r="D794" s="23">
        <f>D775</f>
        <v>189.48</v>
      </c>
      <c r="E794" s="132"/>
      <c r="F794" s="18">
        <f>ROUND(D794*$C794*$D$678,0)</f>
        <v>0</v>
      </c>
      <c r="G794" s="131">
        <f>G775</f>
        <v>189.48</v>
      </c>
      <c r="H794" s="132"/>
      <c r="I794" s="18">
        <f>ROUND(G794*$C794*$G$782,0)</f>
        <v>0</v>
      </c>
      <c r="J794" s="22"/>
      <c r="K794" s="131" t="e">
        <f>K775</f>
        <v>#REF!</v>
      </c>
      <c r="L794" s="132"/>
      <c r="M794" s="18" t="e">
        <f>ROUND(K794*$C794*$G$782,0)</f>
        <v>#REF!</v>
      </c>
      <c r="N794" s="18"/>
      <c r="O794" s="131" t="e">
        <f>O775</f>
        <v>#REF!</v>
      </c>
      <c r="P794" s="132"/>
      <c r="Q794" s="18" t="e">
        <f>ROUND(O794*$C794*$G$782,0)</f>
        <v>#REF!</v>
      </c>
      <c r="R794" s="18"/>
      <c r="S794" s="131" t="e">
        <f>S775</f>
        <v>#REF!</v>
      </c>
      <c r="T794" s="132"/>
      <c r="U794" s="18" t="e">
        <f>ROUND(S794*$C794*$G$782,0)</f>
        <v>#REF!</v>
      </c>
      <c r="V794" s="18"/>
    </row>
    <row r="795" spans="1:22" hidden="1" x14ac:dyDescent="0.25">
      <c r="A795" t="s">
        <v>136</v>
      </c>
      <c r="B795" s="39"/>
      <c r="C795" s="19"/>
      <c r="D795" s="27"/>
      <c r="E795" s="132"/>
      <c r="F795" s="18"/>
      <c r="G795" s="27"/>
      <c r="H795" s="132"/>
      <c r="I795" s="18"/>
      <c r="J795" s="22"/>
      <c r="K795" s="27"/>
      <c r="L795" s="132"/>
      <c r="M795" s="18"/>
      <c r="N795" s="18"/>
      <c r="O795" s="27"/>
      <c r="P795" s="132"/>
      <c r="Q795" s="18"/>
      <c r="R795" s="18"/>
      <c r="S795" s="27"/>
      <c r="T795" s="132"/>
      <c r="U795" s="18"/>
      <c r="V795" s="18"/>
    </row>
    <row r="796" spans="1:22" hidden="1" x14ac:dyDescent="0.25">
      <c r="A796" t="s">
        <v>132</v>
      </c>
      <c r="B796" s="39"/>
      <c r="C796" s="19">
        <v>0</v>
      </c>
      <c r="D796" s="131">
        <f>D777</f>
        <v>-31.58</v>
      </c>
      <c r="E796" s="132"/>
      <c r="F796" s="18">
        <f>ROUND(D796*$C796*$D$678,0)</f>
        <v>0</v>
      </c>
      <c r="G796" s="131">
        <f>G777</f>
        <v>-31.58</v>
      </c>
      <c r="H796" s="132"/>
      <c r="I796" s="18">
        <f>ROUND(G796*$C796*$G$782,0)</f>
        <v>0</v>
      </c>
      <c r="J796" s="22"/>
      <c r="K796" s="131" t="e">
        <f>K777</f>
        <v>#REF!</v>
      </c>
      <c r="L796" s="132"/>
      <c r="M796" s="18" t="e">
        <f>ROUND(K796*$C796*$G$782,0)</f>
        <v>#REF!</v>
      </c>
      <c r="N796" s="18"/>
      <c r="O796" s="131" t="e">
        <f>O777</f>
        <v>#REF!</v>
      </c>
      <c r="P796" s="132"/>
      <c r="Q796" s="18" t="e">
        <f>ROUND(O796*$C796*$G$782,0)</f>
        <v>#REF!</v>
      </c>
      <c r="R796" s="18"/>
      <c r="S796" s="131" t="e">
        <f>S777</f>
        <v>#REF!</v>
      </c>
      <c r="T796" s="132"/>
      <c r="U796" s="18" t="e">
        <f>ROUND(S796*$C796*$G$782,0)</f>
        <v>#REF!</v>
      </c>
      <c r="V796" s="18"/>
    </row>
    <row r="797" spans="1:22" hidden="1" x14ac:dyDescent="0.25">
      <c r="A797" t="s">
        <v>137</v>
      </c>
      <c r="B797" s="39"/>
      <c r="C797" s="19">
        <v>0</v>
      </c>
      <c r="D797" s="131">
        <f>D778</f>
        <v>-31.58</v>
      </c>
      <c r="E797" s="132"/>
      <c r="F797" s="18">
        <f>ROUND(D797*$C797*$D$678,0)</f>
        <v>0</v>
      </c>
      <c r="G797" s="131">
        <f>G778</f>
        <v>-31.58</v>
      </c>
      <c r="H797" s="132"/>
      <c r="I797" s="18">
        <f>ROUND(G797*$C797*$G$782,0)</f>
        <v>0</v>
      </c>
      <c r="J797" s="22"/>
      <c r="K797" s="131" t="e">
        <f>K778</f>
        <v>#REF!</v>
      </c>
      <c r="L797" s="132"/>
      <c r="M797" s="18" t="e">
        <f>ROUND(K797*$C797*$G$782,0)</f>
        <v>#REF!</v>
      </c>
      <c r="N797" s="18"/>
      <c r="O797" s="131" t="e">
        <f>O778</f>
        <v>#REF!</v>
      </c>
      <c r="P797" s="132"/>
      <c r="Q797" s="18" t="e">
        <f>ROUND(O797*$C797*$G$782,0)</f>
        <v>#REF!</v>
      </c>
      <c r="R797" s="18"/>
      <c r="S797" s="131" t="e">
        <f>S778</f>
        <v>#REF!</v>
      </c>
      <c r="T797" s="132"/>
      <c r="U797" s="18" t="e">
        <f>ROUND(S797*$C797*$G$782,0)</f>
        <v>#REF!</v>
      </c>
      <c r="V797" s="18"/>
    </row>
    <row r="798" spans="1:22" hidden="1" x14ac:dyDescent="0.25">
      <c r="A798" t="s">
        <v>100</v>
      </c>
      <c r="B798" s="39"/>
      <c r="C798" s="19"/>
      <c r="D798" s="23"/>
      <c r="E798" s="18"/>
      <c r="F798" s="18"/>
      <c r="G798" s="23"/>
      <c r="H798" s="18"/>
      <c r="I798" s="18"/>
      <c r="J798" s="22"/>
      <c r="K798" s="23"/>
      <c r="L798" s="18"/>
      <c r="M798" s="18"/>
      <c r="N798" s="18"/>
      <c r="O798" s="23"/>
      <c r="P798" s="18"/>
      <c r="Q798" s="18"/>
      <c r="R798" s="18"/>
      <c r="S798" s="23"/>
      <c r="T798" s="18"/>
      <c r="U798" s="18"/>
      <c r="V798" s="18"/>
    </row>
    <row r="799" spans="1:22" hidden="1" x14ac:dyDescent="0.25">
      <c r="A799" t="s">
        <v>138</v>
      </c>
      <c r="B799" s="39"/>
      <c r="C799" s="19">
        <v>0</v>
      </c>
      <c r="D799" s="165">
        <f>D780</f>
        <v>6.8449999999999998</v>
      </c>
      <c r="E799" s="18" t="s">
        <v>34</v>
      </c>
      <c r="F799" s="18">
        <f>ROUND(D799/100*C799*$D$678,0)</f>
        <v>0</v>
      </c>
      <c r="G799" s="165">
        <f>G780</f>
        <v>7.8970000000000002</v>
      </c>
      <c r="H799" s="18" t="s">
        <v>34</v>
      </c>
      <c r="I799" s="18">
        <f>ROUND(G799/100*$C799*$G$782,0)</f>
        <v>0</v>
      </c>
      <c r="J799" s="22"/>
      <c r="K799" s="165" t="e">
        <f>K780</f>
        <v>#REF!</v>
      </c>
      <c r="L799" s="18" t="s">
        <v>34</v>
      </c>
      <c r="M799" s="18" t="e">
        <f>ROUND(K799/100*$C799*$G$782,0)</f>
        <v>#REF!</v>
      </c>
      <c r="N799" s="18"/>
      <c r="O799" s="165" t="e">
        <f>O780</f>
        <v>#REF!</v>
      </c>
      <c r="P799" s="18" t="s">
        <v>34</v>
      </c>
      <c r="Q799" s="18" t="e">
        <f>ROUND(O799/100*$C799*$G$782,0)</f>
        <v>#REF!</v>
      </c>
      <c r="R799" s="18"/>
      <c r="S799" s="165" t="e">
        <f>S780</f>
        <v>#REF!</v>
      </c>
      <c r="T799" s="18" t="s">
        <v>34</v>
      </c>
      <c r="U799" s="18" t="e">
        <f>ROUND(S799/100*$C799*$G$782,0)</f>
        <v>#REF!</v>
      </c>
      <c r="V799" s="18"/>
    </row>
    <row r="800" spans="1:22" hidden="1" x14ac:dyDescent="0.25">
      <c r="A800" t="s">
        <v>68</v>
      </c>
      <c r="B800" s="39"/>
      <c r="C800" s="19">
        <v>0</v>
      </c>
      <c r="D800" s="141">
        <f>D781</f>
        <v>58</v>
      </c>
      <c r="E800" t="s">
        <v>34</v>
      </c>
      <c r="F800" s="18">
        <f>ROUND(D800/100*C800*$D$678,0)</f>
        <v>0</v>
      </c>
      <c r="G800" s="141">
        <f>G781</f>
        <v>58</v>
      </c>
      <c r="H800" t="s">
        <v>34</v>
      </c>
      <c r="I800" s="18">
        <f>ROUND(G800/100*$C800*$G$782,0)</f>
        <v>0</v>
      </c>
      <c r="J800" s="22"/>
      <c r="K800" s="141" t="e">
        <f>K781</f>
        <v>#REF!</v>
      </c>
      <c r="L800" t="s">
        <v>34</v>
      </c>
      <c r="M800" s="18" t="e">
        <f>ROUND(K800/100*$C800*$G$782,0)</f>
        <v>#REF!</v>
      </c>
      <c r="N800" s="18"/>
      <c r="O800" s="141" t="e">
        <f>O781</f>
        <v>#REF!</v>
      </c>
      <c r="P800" t="s">
        <v>34</v>
      </c>
      <c r="Q800" s="18" t="e">
        <f>ROUND(O800/100*$C800*$G$782,0)</f>
        <v>#REF!</v>
      </c>
      <c r="R800" s="18"/>
      <c r="S800" s="141" t="e">
        <f>S781</f>
        <v>#REF!</v>
      </c>
      <c r="T800" t="s">
        <v>34</v>
      </c>
      <c r="U800" s="18" t="e">
        <f>ROUND(S800/100*$C800*$G$782,0)</f>
        <v>#REF!</v>
      </c>
      <c r="V800" s="18"/>
    </row>
    <row r="801" spans="1:27" hidden="1" x14ac:dyDescent="0.25">
      <c r="A801" t="s">
        <v>114</v>
      </c>
      <c r="B801" s="39"/>
      <c r="C801" s="19">
        <v>0</v>
      </c>
      <c r="D801" s="69">
        <v>60</v>
      </c>
      <c r="E801" s="39"/>
      <c r="F801" s="18">
        <f>ROUND(D801*$C801,0)</f>
        <v>0</v>
      </c>
      <c r="G801" s="69">
        <f>$G$699</f>
        <v>60</v>
      </c>
      <c r="H801" s="39"/>
      <c r="I801" s="18">
        <f>ROUND(G801*$C801,0)</f>
        <v>0</v>
      </c>
      <c r="J801" s="22"/>
      <c r="K801" s="69" t="e">
        <f>$K$699</f>
        <v>#REF!</v>
      </c>
      <c r="L801" s="39"/>
      <c r="M801" s="18" t="e">
        <f>ROUND(K801*$C801,0)</f>
        <v>#REF!</v>
      </c>
      <c r="N801" s="18"/>
      <c r="O801" s="69" t="e">
        <f>$O$699</f>
        <v>#REF!</v>
      </c>
      <c r="P801" s="39"/>
      <c r="Q801" s="18" t="e">
        <f>ROUND(O801*$C801,0)</f>
        <v>#REF!</v>
      </c>
      <c r="R801" s="18"/>
      <c r="S801" s="69" t="e">
        <f>$S$699</f>
        <v>#REF!</v>
      </c>
      <c r="T801" s="39"/>
      <c r="U801" s="18" t="e">
        <f>ROUND(S801*$C801,0)</f>
        <v>#REF!</v>
      </c>
      <c r="V801" s="18"/>
      <c r="Y801" s="70"/>
    </row>
    <row r="802" spans="1:27" hidden="1" x14ac:dyDescent="0.25">
      <c r="A802" t="s">
        <v>115</v>
      </c>
      <c r="B802" s="39"/>
      <c r="C802" s="19">
        <v>0</v>
      </c>
      <c r="D802" s="115">
        <v>-30</v>
      </c>
      <c r="E802" s="18" t="s">
        <v>34</v>
      </c>
      <c r="F802" s="18">
        <f>ROUND(D802*$C802/100,0)</f>
        <v>0</v>
      </c>
      <c r="G802" s="115">
        <f>$G$700</f>
        <v>-30</v>
      </c>
      <c r="H802" s="18" t="s">
        <v>34</v>
      </c>
      <c r="I802" s="18">
        <f>ROUND(G802*$C802/100,0)</f>
        <v>0</v>
      </c>
      <c r="J802" s="22"/>
      <c r="K802" s="115" t="e">
        <f>$K$700</f>
        <v>#REF!</v>
      </c>
      <c r="L802" s="18" t="s">
        <v>34</v>
      </c>
      <c r="M802" s="18" t="e">
        <f>ROUND(K802*$C802/100,0)</f>
        <v>#REF!</v>
      </c>
      <c r="N802" s="18"/>
      <c r="O802" s="115">
        <f>$O$700</f>
        <v>0</v>
      </c>
      <c r="P802" s="18" t="s">
        <v>34</v>
      </c>
      <c r="Q802" s="18">
        <f>ROUND(O802*$C802/100,0)</f>
        <v>0</v>
      </c>
      <c r="R802" s="18"/>
      <c r="S802" s="115">
        <f>$S$700</f>
        <v>0</v>
      </c>
      <c r="T802" s="18" t="s">
        <v>34</v>
      </c>
      <c r="U802" s="18">
        <f>ROUND(S802*$C802/100,0)</f>
        <v>0</v>
      </c>
      <c r="V802" s="18"/>
    </row>
    <row r="803" spans="1:27" hidden="1" x14ac:dyDescent="0.25">
      <c r="A803" s="39" t="s">
        <v>43</v>
      </c>
      <c r="B803" s="39"/>
      <c r="C803" s="19">
        <f>SUM(C780:C780)</f>
        <v>60354962</v>
      </c>
      <c r="D803" s="110"/>
      <c r="F803" s="21">
        <f>SUM(F760:F802)</f>
        <v>5350740</v>
      </c>
      <c r="G803" s="110"/>
      <c r="I803" s="21">
        <f>SUM(I760:I802)</f>
        <v>5985674</v>
      </c>
      <c r="J803" s="22"/>
      <c r="K803" s="110"/>
      <c r="M803" s="21" t="e">
        <f>SUM(M760:M802)</f>
        <v>#REF!</v>
      </c>
      <c r="N803" s="21"/>
      <c r="O803" s="110"/>
      <c r="Q803" s="21" t="e">
        <f>SUM(Q760:Q802)</f>
        <v>#REF!</v>
      </c>
      <c r="R803" s="21"/>
      <c r="S803" s="110"/>
      <c r="U803" s="21" t="e">
        <f>SUM(U760:U802)</f>
        <v>#REF!</v>
      </c>
      <c r="V803" s="21"/>
    </row>
    <row r="804" spans="1:27" hidden="1" x14ac:dyDescent="0.25">
      <c r="A804" s="39" t="s">
        <v>25</v>
      </c>
      <c r="B804" s="39"/>
      <c r="C804" s="129">
        <v>3272609.9532227353</v>
      </c>
      <c r="F804" s="30">
        <v>462599.42458731245</v>
      </c>
      <c r="I804" s="30">
        <f>F804</f>
        <v>462599.42458731245</v>
      </c>
      <c r="J804" s="22"/>
      <c r="M804" s="30" t="e">
        <f>M702/I702*I804</f>
        <v>#REF!</v>
      </c>
      <c r="N804" s="21"/>
      <c r="Q804" s="30" t="e">
        <f>Q702/I702*I804</f>
        <v>#REF!</v>
      </c>
      <c r="R804" s="21"/>
      <c r="U804" s="30" t="e">
        <f>U702/I702*I804</f>
        <v>#REF!</v>
      </c>
      <c r="V804" s="21"/>
      <c r="W804" s="53"/>
      <c r="X804" s="53"/>
      <c r="Y804" s="51"/>
    </row>
    <row r="805" spans="1:27" ht="16.5" hidden="1" thickBot="1" x14ac:dyDescent="0.3">
      <c r="A805" s="39" t="s">
        <v>44</v>
      </c>
      <c r="B805" s="39"/>
      <c r="C805" s="144">
        <f>SUM(C803:C804)</f>
        <v>63627571.953222737</v>
      </c>
      <c r="D805" s="128"/>
      <c r="E805" s="121"/>
      <c r="F805" s="122">
        <f>F803+F804</f>
        <v>5813339.4245873122</v>
      </c>
      <c r="G805" s="128"/>
      <c r="H805" s="121"/>
      <c r="I805" s="122">
        <f>I803+I804</f>
        <v>6448273.4245873122</v>
      </c>
      <c r="J805" s="22"/>
      <c r="K805" s="128"/>
      <c r="L805" s="121"/>
      <c r="M805" s="122" t="e">
        <f>M803+M804</f>
        <v>#REF!</v>
      </c>
      <c r="N805" s="122"/>
      <c r="O805" s="128"/>
      <c r="P805" s="121"/>
      <c r="Q805" s="122" t="e">
        <f>Q803+Q804</f>
        <v>#REF!</v>
      </c>
      <c r="R805" s="122"/>
      <c r="S805" s="128"/>
      <c r="T805" s="121"/>
      <c r="U805" s="122" t="e">
        <f>U803+U804</f>
        <v>#REF!</v>
      </c>
      <c r="V805" s="18"/>
      <c r="W805" s="54"/>
      <c r="X805" s="54"/>
      <c r="Y805" s="55"/>
    </row>
    <row r="806" spans="1:27" hidden="1" x14ac:dyDescent="0.25">
      <c r="A806" s="39"/>
      <c r="B806" s="39"/>
      <c r="C806" s="56"/>
      <c r="D806" s="130"/>
      <c r="E806" s="39"/>
      <c r="F806" s="18"/>
      <c r="G806" s="130"/>
      <c r="H806" s="39"/>
      <c r="I806" s="18"/>
      <c r="J806" s="22"/>
      <c r="K806" s="130"/>
      <c r="L806" s="39"/>
      <c r="M806" s="18"/>
      <c r="N806" s="18"/>
      <c r="O806" s="130"/>
      <c r="P806" s="39"/>
      <c r="Q806" s="18"/>
      <c r="R806" s="18"/>
      <c r="S806" s="130"/>
      <c r="T806" s="39"/>
      <c r="U806" s="18"/>
      <c r="V806" s="18"/>
      <c r="W806" s="173"/>
      <c r="X806" s="173"/>
      <c r="Y806" s="173"/>
      <c r="Z806" s="173"/>
    </row>
    <row r="807" spans="1:27" hidden="1" x14ac:dyDescent="0.25">
      <c r="A807" s="39"/>
      <c r="B807" s="39"/>
      <c r="C807" s="56"/>
      <c r="D807" s="130"/>
      <c r="E807" s="39"/>
      <c r="F807" s="18"/>
      <c r="G807" s="130"/>
      <c r="H807" s="39"/>
      <c r="I807" s="18"/>
      <c r="J807" s="22"/>
      <c r="K807" s="130"/>
      <c r="L807" s="39"/>
      <c r="M807" s="18"/>
      <c r="N807" s="18"/>
      <c r="O807" s="130"/>
      <c r="P807" s="39"/>
      <c r="Q807" s="18"/>
      <c r="R807" s="18"/>
      <c r="S807" s="130"/>
      <c r="T807" s="39"/>
      <c r="U807" s="18"/>
      <c r="V807" s="18"/>
      <c r="W807" s="54"/>
      <c r="X807" s="54"/>
      <c r="Y807" s="54"/>
      <c r="Z807" s="54"/>
      <c r="AA807" s="70"/>
    </row>
    <row r="808" spans="1:27" x14ac:dyDescent="0.25">
      <c r="A808" s="39"/>
      <c r="B808" s="159"/>
      <c r="C808" s="39"/>
      <c r="D808" s="39"/>
      <c r="E808" s="39"/>
      <c r="F808" s="21" t="s">
        <v>20</v>
      </c>
      <c r="G808" s="39"/>
      <c r="H808" s="39"/>
      <c r="I808" s="39"/>
      <c r="J808" s="22"/>
      <c r="K808" s="39"/>
      <c r="L808" s="39"/>
      <c r="M808" s="39"/>
      <c r="N808" s="39"/>
      <c r="O808" s="39"/>
      <c r="P808" s="39"/>
      <c r="Q808" s="39"/>
      <c r="R808" s="39"/>
      <c r="S808" s="39"/>
      <c r="T808" s="39"/>
      <c r="U808" s="39"/>
      <c r="V808" s="39"/>
    </row>
    <row r="809" spans="1:27" x14ac:dyDescent="0.25">
      <c r="A809" s="17" t="s">
        <v>147</v>
      </c>
      <c r="B809" s="39"/>
      <c r="C809" s="39"/>
      <c r="D809" s="21"/>
      <c r="E809" s="39"/>
      <c r="F809" s="39"/>
      <c r="G809" s="21"/>
      <c r="H809" s="39"/>
      <c r="I809" s="39"/>
      <c r="J809" s="22"/>
      <c r="K809" s="21"/>
      <c r="L809" s="39"/>
      <c r="M809" s="39"/>
      <c r="N809" s="39"/>
      <c r="O809" s="21"/>
      <c r="P809" s="39"/>
      <c r="Q809" s="39"/>
      <c r="R809" s="39"/>
      <c r="S809" s="21"/>
      <c r="T809" s="39"/>
      <c r="U809" s="39"/>
      <c r="V809" s="39"/>
    </row>
    <row r="810" spans="1:27" x14ac:dyDescent="0.25">
      <c r="A810" s="38" t="s">
        <v>148</v>
      </c>
      <c r="B810" s="39"/>
      <c r="C810" s="39"/>
      <c r="D810" s="21"/>
      <c r="E810" s="39"/>
      <c r="F810" s="39"/>
      <c r="G810" s="21"/>
      <c r="H810" s="39"/>
      <c r="I810" s="39"/>
      <c r="J810" s="22"/>
      <c r="K810" s="21"/>
      <c r="L810" s="39"/>
      <c r="M810" s="39"/>
      <c r="N810" s="39"/>
      <c r="O810" s="21"/>
      <c r="P810" s="39"/>
      <c r="Q810" s="39"/>
      <c r="R810" s="39"/>
      <c r="S810" s="21"/>
      <c r="T810" s="39"/>
      <c r="U810" s="39"/>
      <c r="V810" s="39"/>
    </row>
    <row r="811" spans="1:27" x14ac:dyDescent="0.25">
      <c r="B811" s="39"/>
      <c r="C811" s="39"/>
      <c r="D811" s="21"/>
      <c r="E811" s="39"/>
      <c r="F811" s="39"/>
      <c r="G811" s="21"/>
      <c r="H811" s="39"/>
      <c r="I811" s="39"/>
      <c r="J811" s="22"/>
      <c r="K811" s="21"/>
      <c r="L811" s="39"/>
      <c r="M811" s="39"/>
      <c r="N811" s="39"/>
      <c r="O811" s="21"/>
      <c r="P811" s="39"/>
      <c r="Q811" s="39"/>
      <c r="R811" s="39"/>
      <c r="S811" s="21"/>
      <c r="T811" s="39"/>
      <c r="U811" s="39"/>
      <c r="V811" s="39"/>
    </row>
    <row r="812" spans="1:27" x14ac:dyDescent="0.25">
      <c r="A812" t="s">
        <v>62</v>
      </c>
      <c r="B812" s="39"/>
      <c r="C812" s="19"/>
      <c r="D812" s="21"/>
      <c r="E812" s="39"/>
      <c r="F812" s="39"/>
      <c r="G812" s="21"/>
      <c r="H812" s="39"/>
      <c r="I812" s="39"/>
      <c r="J812" s="22"/>
      <c r="K812" s="21"/>
      <c r="L812" s="39"/>
      <c r="M812" s="39"/>
      <c r="N812" s="39"/>
      <c r="O812" s="21"/>
      <c r="P812" s="39"/>
      <c r="Q812" s="39"/>
      <c r="R812" s="39"/>
      <c r="S812" s="21"/>
      <c r="T812" s="39"/>
      <c r="U812" s="39"/>
      <c r="V812" s="39"/>
    </row>
    <row r="813" spans="1:27" x14ac:dyDescent="0.25">
      <c r="A813" t="s">
        <v>149</v>
      </c>
      <c r="B813" s="39"/>
      <c r="C813" s="19">
        <v>12</v>
      </c>
      <c r="D813" s="23">
        <v>1313</v>
      </c>
      <c r="E813" s="18"/>
      <c r="F813" s="21">
        <f>ROUND(D813*C813,0)</f>
        <v>15756</v>
      </c>
      <c r="G813" s="23">
        <f>G895</f>
        <v>1313</v>
      </c>
      <c r="H813" s="18"/>
      <c r="I813" s="21">
        <f>ROUND(G813*$C813,0)</f>
        <v>15756</v>
      </c>
      <c r="J813" s="22"/>
      <c r="K813" s="23" t="e">
        <f>K895</f>
        <v>#REF!</v>
      </c>
      <c r="L813" s="18"/>
      <c r="M813" s="21" t="e">
        <f>#REF!</f>
        <v>#REF!</v>
      </c>
      <c r="N813" s="21"/>
      <c r="O813" s="23" t="e">
        <f>O895</f>
        <v>#REF!</v>
      </c>
      <c r="P813" s="18"/>
      <c r="Q813" s="21" t="e">
        <f>#REF!</f>
        <v>#REF!</v>
      </c>
      <c r="R813" s="21"/>
      <c r="S813" s="23" t="e">
        <f>S895</f>
        <v>#REF!</v>
      </c>
      <c r="T813" s="18"/>
      <c r="U813" s="21" t="e">
        <f>#REF!</f>
        <v>#REF!</v>
      </c>
      <c r="V813" s="21"/>
      <c r="Y813" s="40"/>
    </row>
    <row r="814" spans="1:27" x14ac:dyDescent="0.25">
      <c r="A814" t="s">
        <v>150</v>
      </c>
      <c r="B814" s="39"/>
      <c r="C814" s="19">
        <v>0</v>
      </c>
      <c r="D814" s="23">
        <v>1587</v>
      </c>
      <c r="E814" s="132"/>
      <c r="F814" s="21">
        <f>ROUND(D814*C814,0)</f>
        <v>0</v>
      </c>
      <c r="G814" s="23">
        <f>G896</f>
        <v>1587</v>
      </c>
      <c r="H814" s="132"/>
      <c r="I814" s="21">
        <f>ROUND(G814*$C814,0)</f>
        <v>0</v>
      </c>
      <c r="J814" s="22"/>
      <c r="K814" s="23" t="e">
        <f>K896</f>
        <v>#REF!</v>
      </c>
      <c r="L814" s="132"/>
      <c r="M814" s="21" t="e">
        <f>#REF!</f>
        <v>#REF!</v>
      </c>
      <c r="N814" s="21"/>
      <c r="O814" s="23" t="e">
        <f>O896</f>
        <v>#REF!</v>
      </c>
      <c r="P814" s="132"/>
      <c r="Q814" s="21" t="e">
        <f>#REF!</f>
        <v>#REF!</v>
      </c>
      <c r="R814" s="21"/>
      <c r="S814" s="23" t="e">
        <f>S896</f>
        <v>#REF!</v>
      </c>
      <c r="T814" s="132"/>
      <c r="U814" s="21" t="e">
        <f>#REF!</f>
        <v>#REF!</v>
      </c>
      <c r="V814" s="21"/>
      <c r="Y814" s="40"/>
    </row>
    <row r="815" spans="1:27" x14ac:dyDescent="0.25">
      <c r="A815" t="s">
        <v>63</v>
      </c>
      <c r="B815" s="39"/>
      <c r="C815" s="19">
        <f>SUM(C813:C814)</f>
        <v>12</v>
      </c>
      <c r="D815" s="23">
        <v>0</v>
      </c>
      <c r="E815" s="18"/>
      <c r="F815" s="21" t="s">
        <v>20</v>
      </c>
      <c r="G815" s="23">
        <f>AB858</f>
        <v>0</v>
      </c>
      <c r="H815" s="18"/>
      <c r="I815" s="21" t="s">
        <v>20</v>
      </c>
      <c r="J815" s="22"/>
      <c r="K815" s="23" t="e">
        <f>#REF!</f>
        <v>#REF!</v>
      </c>
      <c r="L815" s="18"/>
      <c r="M815" s="21" t="s">
        <v>20</v>
      </c>
      <c r="N815" s="21"/>
      <c r="O815" s="23">
        <f>AF858</f>
        <v>0</v>
      </c>
      <c r="P815" s="18"/>
      <c r="Q815" s="21" t="s">
        <v>20</v>
      </c>
      <c r="R815" s="21"/>
      <c r="S815" s="23">
        <f>AJ858</f>
        <v>0</v>
      </c>
      <c r="T815" s="18"/>
      <c r="U815" s="21" t="s">
        <v>20</v>
      </c>
      <c r="V815" s="18"/>
      <c r="W815" s="18"/>
      <c r="X815" s="18"/>
      <c r="Y815" s="104"/>
    </row>
    <row r="816" spans="1:27" x14ac:dyDescent="0.25">
      <c r="A816" t="s">
        <v>151</v>
      </c>
      <c r="B816" s="39"/>
      <c r="C816" s="19">
        <v>27697</v>
      </c>
      <c r="D816" s="23">
        <v>1.22</v>
      </c>
      <c r="E816" s="18"/>
      <c r="F816" s="21">
        <f>ROUND(D816*C816,0)</f>
        <v>33790</v>
      </c>
      <c r="G816" s="23">
        <f>G898</f>
        <v>1.22</v>
      </c>
      <c r="H816" s="18"/>
      <c r="I816" s="21">
        <f>ROUND(G816*$C816,0)</f>
        <v>33790</v>
      </c>
      <c r="J816" s="22"/>
      <c r="K816" s="23" t="e">
        <f>K898</f>
        <v>#REF!</v>
      </c>
      <c r="L816" s="18"/>
      <c r="M816" s="21" t="e">
        <f>#REF!</f>
        <v>#REF!</v>
      </c>
      <c r="N816" s="21"/>
      <c r="O816" s="23" t="e">
        <f>O898</f>
        <v>#REF!</v>
      </c>
      <c r="P816" s="18"/>
      <c r="Q816" s="21" t="e">
        <f>#REF!</f>
        <v>#REF!</v>
      </c>
      <c r="R816" s="21"/>
      <c r="S816" s="23" t="e">
        <f>S898</f>
        <v>#REF!</v>
      </c>
      <c r="T816" s="18"/>
      <c r="U816" s="21" t="e">
        <f>#REF!</f>
        <v>#REF!</v>
      </c>
      <c r="V816" s="21"/>
      <c r="Y816" s="40"/>
    </row>
    <row r="817" spans="1:46" x14ac:dyDescent="0.25">
      <c r="A817" t="s">
        <v>152</v>
      </c>
      <c r="B817" s="39"/>
      <c r="C817" s="19">
        <v>0</v>
      </c>
      <c r="D817" s="23">
        <v>1.0900000000000001</v>
      </c>
      <c r="E817" s="18"/>
      <c r="F817" s="21">
        <f>ROUND(D817*C817,0)</f>
        <v>0</v>
      </c>
      <c r="G817" s="23">
        <f>G899</f>
        <v>1.0900000000000001</v>
      </c>
      <c r="H817" s="18"/>
      <c r="I817" s="21">
        <f>ROUND(G817*$C817,0)</f>
        <v>0</v>
      </c>
      <c r="J817" s="22"/>
      <c r="K817" s="23" t="e">
        <f>K899</f>
        <v>#REF!</v>
      </c>
      <c r="L817" s="18"/>
      <c r="M817" s="21" t="e">
        <f>#REF!</f>
        <v>#REF!</v>
      </c>
      <c r="N817" s="21"/>
      <c r="O817" s="23" t="e">
        <f>O899</f>
        <v>#REF!</v>
      </c>
      <c r="P817" s="18"/>
      <c r="Q817" s="21" t="e">
        <f>#REF!</f>
        <v>#REF!</v>
      </c>
      <c r="R817" s="21"/>
      <c r="S817" s="23" t="e">
        <f>S899</f>
        <v>#REF!</v>
      </c>
      <c r="T817" s="18"/>
      <c r="U817" s="21" t="e">
        <f>#REF!</f>
        <v>#REF!</v>
      </c>
      <c r="V817" s="18"/>
      <c r="X817" s="18"/>
    </row>
    <row r="818" spans="1:46" x14ac:dyDescent="0.25">
      <c r="A818" s="38" t="s">
        <v>153</v>
      </c>
      <c r="B818" s="39"/>
      <c r="C818" s="19">
        <v>20114.639175257729</v>
      </c>
      <c r="D818" s="174">
        <v>8.73</v>
      </c>
      <c r="E818" s="18"/>
      <c r="F818" s="21">
        <f>D818*C818</f>
        <v>175600.8</v>
      </c>
      <c r="G818" s="23">
        <f>G900</f>
        <v>8.73</v>
      </c>
      <c r="H818" s="18"/>
      <c r="I818" s="21">
        <f>G818*C818</f>
        <v>175600.8</v>
      </c>
      <c r="J818" s="22"/>
      <c r="K818" s="23"/>
      <c r="L818" s="18"/>
      <c r="M818" s="21"/>
      <c r="N818" s="21"/>
      <c r="O818" s="23"/>
      <c r="P818" s="18"/>
      <c r="Q818" s="21"/>
      <c r="R818" s="21"/>
      <c r="S818" s="23"/>
      <c r="T818" s="18"/>
      <c r="U818" s="21"/>
      <c r="V818" s="21"/>
      <c r="X818" s="18"/>
    </row>
    <row r="819" spans="1:46" x14ac:dyDescent="0.25">
      <c r="A819" t="s">
        <v>100</v>
      </c>
      <c r="B819" s="39"/>
      <c r="C819" s="19"/>
      <c r="D819" s="23"/>
      <c r="E819" s="18"/>
      <c r="F819" s="21"/>
      <c r="G819" s="23"/>
      <c r="H819" s="18"/>
      <c r="I819" s="21"/>
      <c r="J819" s="22"/>
      <c r="K819" s="23"/>
      <c r="L819" s="18"/>
      <c r="M819" s="21"/>
      <c r="N819" s="21"/>
      <c r="O819" s="23"/>
      <c r="P819" s="18"/>
      <c r="Q819" s="21"/>
      <c r="R819" s="21"/>
      <c r="S819" s="23"/>
      <c r="T819" s="18"/>
      <c r="U819" s="21"/>
      <c r="V819" s="21"/>
    </row>
    <row r="820" spans="1:46" x14ac:dyDescent="0.25">
      <c r="A820" t="s">
        <v>138</v>
      </c>
      <c r="B820" s="39"/>
      <c r="C820" s="19">
        <v>2630000</v>
      </c>
      <c r="D820" s="175"/>
      <c r="E820" s="18"/>
      <c r="F820" s="21"/>
      <c r="G820" s="175"/>
      <c r="H820" s="18"/>
      <c r="I820" s="21"/>
      <c r="J820" s="22"/>
      <c r="K820" s="175" t="e">
        <f>K902</f>
        <v>#REF!</v>
      </c>
      <c r="L820" s="18" t="s">
        <v>20</v>
      </c>
      <c r="M820" s="21" t="e">
        <f>#REF!</f>
        <v>#REF!</v>
      </c>
      <c r="N820" s="21"/>
      <c r="O820" s="175" t="e">
        <f>O902</f>
        <v>#REF!</v>
      </c>
      <c r="P820" s="18" t="s">
        <v>34</v>
      </c>
      <c r="Q820" s="21" t="e">
        <f>#REF!</f>
        <v>#REF!</v>
      </c>
      <c r="R820" s="21"/>
      <c r="S820" s="175" t="e">
        <f>S902</f>
        <v>#REF!</v>
      </c>
      <c r="T820" s="18" t="s">
        <v>34</v>
      </c>
      <c r="U820" s="21" t="e">
        <f>#REF!</f>
        <v>#REF!</v>
      </c>
      <c r="V820" s="21"/>
      <c r="X820" s="18"/>
    </row>
    <row r="821" spans="1:46" x14ac:dyDescent="0.25">
      <c r="A821" t="s">
        <v>143</v>
      </c>
      <c r="B821" s="39"/>
      <c r="C821" s="19">
        <f>C903/C906*C820</f>
        <v>1034755.3414975932</v>
      </c>
      <c r="D821" s="171">
        <v>5.266</v>
      </c>
      <c r="E821" s="18" t="s">
        <v>34</v>
      </c>
      <c r="F821" s="18">
        <f>ROUND(D821/100*C821,0)</f>
        <v>54490</v>
      </c>
      <c r="G821" s="171">
        <f t="shared" ref="G821:G822" si="81">ROUND(D821+$I$1134*100,3)</f>
        <v>6.3179999999999996</v>
      </c>
      <c r="H821" s="18" t="s">
        <v>34</v>
      </c>
      <c r="I821" s="18">
        <f>ROUND(G821/100*$C821,0)</f>
        <v>65376</v>
      </c>
      <c r="J821" s="22"/>
      <c r="K821" s="171" t="e">
        <f>$K$674</f>
        <v>#REF!</v>
      </c>
      <c r="L821" s="18" t="s">
        <v>34</v>
      </c>
      <c r="M821" s="18" t="e">
        <f>ROUND(K821/100*$C821,0)</f>
        <v>#REF!</v>
      </c>
      <c r="N821" s="18"/>
      <c r="O821" s="171" t="e">
        <f>$O$674</f>
        <v>#REF!</v>
      </c>
      <c r="P821" s="18" t="s">
        <v>34</v>
      </c>
      <c r="Q821" s="18" t="e">
        <f>ROUND(O821/100*$C821,0)</f>
        <v>#REF!</v>
      </c>
      <c r="R821" s="18"/>
      <c r="S821" s="171" t="e">
        <f>$S$674</f>
        <v>#REF!</v>
      </c>
      <c r="T821" s="18" t="s">
        <v>34</v>
      </c>
      <c r="U821" s="18" t="e">
        <f>ROUND(S821/100*$C821,0)</f>
        <v>#REF!</v>
      </c>
      <c r="V821" s="18"/>
    </row>
    <row r="822" spans="1:46" x14ac:dyDescent="0.25">
      <c r="A822" t="s">
        <v>144</v>
      </c>
      <c r="B822" s="39"/>
      <c r="C822" s="19">
        <f>C828-C821</f>
        <v>1595244.6585024069</v>
      </c>
      <c r="D822" s="171">
        <v>4.3330000000000002</v>
      </c>
      <c r="E822" s="18" t="s">
        <v>34</v>
      </c>
      <c r="F822" s="18">
        <f>ROUND(D822/100*C822,0)</f>
        <v>69122</v>
      </c>
      <c r="G822" s="171">
        <f t="shared" si="81"/>
        <v>5.3849999999999998</v>
      </c>
      <c r="H822" s="18" t="s">
        <v>34</v>
      </c>
      <c r="I822" s="18">
        <f>ROUND(G822/100*$C822,0)</f>
        <v>85904</v>
      </c>
      <c r="J822" s="22"/>
      <c r="K822" s="171" t="e">
        <f>$K$674</f>
        <v>#REF!</v>
      </c>
      <c r="L822" s="18" t="s">
        <v>34</v>
      </c>
      <c r="M822" s="18" t="e">
        <f>ROUND(K822/100*$C822,0)</f>
        <v>#REF!</v>
      </c>
      <c r="N822" s="18"/>
      <c r="O822" s="171" t="e">
        <f>$O$674</f>
        <v>#REF!</v>
      </c>
      <c r="P822" s="18" t="s">
        <v>34</v>
      </c>
      <c r="Q822" s="18" t="e">
        <f>ROUND(O822/100*$C822,0)</f>
        <v>#REF!</v>
      </c>
      <c r="R822" s="18"/>
      <c r="S822" s="171" t="e">
        <f>$S$674</f>
        <v>#REF!</v>
      </c>
      <c r="T822" s="18" t="s">
        <v>34</v>
      </c>
      <c r="U822" s="18" t="e">
        <f>ROUND(S822/100*$C822,0)</f>
        <v>#REF!</v>
      </c>
      <c r="V822" s="18"/>
      <c r="X822" s="18"/>
    </row>
    <row r="823" spans="1:46" x14ac:dyDescent="0.25">
      <c r="A823" t="s">
        <v>68</v>
      </c>
      <c r="B823" s="39"/>
      <c r="C823" s="19">
        <v>12558</v>
      </c>
      <c r="D823" s="131">
        <v>0.56999999999999995</v>
      </c>
      <c r="E823" s="18"/>
      <c r="F823" s="21">
        <f>C823*D823</f>
        <v>7158.0599999999995</v>
      </c>
      <c r="G823" s="131">
        <f>G885</f>
        <v>0.56999999999999995</v>
      </c>
      <c r="H823" s="18"/>
      <c r="I823" s="21">
        <f>G823*C823</f>
        <v>7158.0599999999995</v>
      </c>
      <c r="J823" s="22"/>
      <c r="K823" s="27"/>
      <c r="L823" s="18"/>
      <c r="M823" s="21" t="e">
        <f>M840+M1016</f>
        <v>#REF!</v>
      </c>
      <c r="N823" s="21"/>
      <c r="O823" s="27"/>
      <c r="P823" s="18"/>
      <c r="Q823" s="21" t="e">
        <f>Q840+Q1016</f>
        <v>#REF!</v>
      </c>
      <c r="R823" s="21"/>
      <c r="S823" s="27"/>
      <c r="T823" s="18"/>
      <c r="U823" s="21" t="e">
        <f>U840+U1016</f>
        <v>#REF!</v>
      </c>
      <c r="V823" s="21"/>
      <c r="W823" s="40"/>
      <c r="X823" s="18"/>
      <c r="Z823"/>
      <c r="AA823"/>
    </row>
    <row r="824" spans="1:46" x14ac:dyDescent="0.25">
      <c r="A824" t="s">
        <v>107</v>
      </c>
      <c r="B824" s="39"/>
      <c r="C824" s="19">
        <v>3816</v>
      </c>
      <c r="D824" s="72">
        <v>4.3499999999999996</v>
      </c>
      <c r="E824" s="18"/>
      <c r="F824" s="18">
        <f>ROUND(D824*$C824,0)</f>
        <v>16600</v>
      </c>
      <c r="G824" s="72">
        <f t="shared" ref="G824:G825" si="82">D824</f>
        <v>4.3499999999999996</v>
      </c>
      <c r="H824" s="18"/>
      <c r="I824" s="18">
        <f>ROUND($C824*G824,0)</f>
        <v>16600</v>
      </c>
      <c r="J824" s="22"/>
      <c r="K824" s="72" t="e">
        <f>ROUND(#REF!/2,3)</f>
        <v>#REF!</v>
      </c>
      <c r="L824" s="18"/>
      <c r="M824" s="21" t="e">
        <f>#REF!</f>
        <v>#REF!</v>
      </c>
      <c r="N824" s="18"/>
      <c r="O824" s="72" t="e">
        <f>ROUND(#REF!/2,3)</f>
        <v>#REF!</v>
      </c>
      <c r="P824" s="18"/>
      <c r="Q824" s="21" t="e">
        <f>#REF!</f>
        <v>#REF!</v>
      </c>
      <c r="R824" s="18"/>
      <c r="S824" s="72" t="e">
        <f>ROUND(#REF!/2,3)</f>
        <v>#REF!</v>
      </c>
      <c r="T824" s="18"/>
      <c r="U824" s="21" t="e">
        <f>#REF!</f>
        <v>#REF!</v>
      </c>
      <c r="V824" s="21"/>
      <c r="X824" s="18"/>
    </row>
    <row r="825" spans="1:46" x14ac:dyDescent="0.25">
      <c r="A825" t="s">
        <v>108</v>
      </c>
      <c r="B825" s="39"/>
      <c r="C825" s="19">
        <v>563</v>
      </c>
      <c r="D825" s="72">
        <v>34.799999999999997</v>
      </c>
      <c r="E825" s="18"/>
      <c r="F825" s="18">
        <f>ROUND(D825*$C825,0)</f>
        <v>19592</v>
      </c>
      <c r="G825" s="72">
        <f t="shared" si="82"/>
        <v>34.799999999999997</v>
      </c>
      <c r="H825" s="18"/>
      <c r="I825" s="18">
        <f>ROUND($C825*G825,0)</f>
        <v>19592</v>
      </c>
      <c r="J825" s="22"/>
      <c r="K825" s="72" t="e">
        <f>#REF!*4</f>
        <v>#REF!</v>
      </c>
      <c r="L825" s="18"/>
      <c r="M825" s="21" t="e">
        <f>#REF!</f>
        <v>#REF!</v>
      </c>
      <c r="N825" s="18"/>
      <c r="O825" s="72" t="e">
        <f>#REF!*4</f>
        <v>#REF!</v>
      </c>
      <c r="P825" s="18"/>
      <c r="Q825" s="21" t="e">
        <f>#REF!</f>
        <v>#REF!</v>
      </c>
      <c r="R825" s="18"/>
      <c r="S825" s="72" t="e">
        <f>#REF!*4</f>
        <v>#REF!</v>
      </c>
      <c r="T825" s="18"/>
      <c r="U825" s="21" t="e">
        <f>#REF!</f>
        <v>#REF!</v>
      </c>
      <c r="V825" s="21"/>
      <c r="X825" s="18"/>
    </row>
    <row r="826" spans="1:46" x14ac:dyDescent="0.25">
      <c r="A826" t="s">
        <v>109</v>
      </c>
      <c r="B826" s="39"/>
      <c r="C826" s="19">
        <v>625</v>
      </c>
      <c r="D826" s="68">
        <v>21.064</v>
      </c>
      <c r="E826" s="18" t="s">
        <v>34</v>
      </c>
      <c r="F826" s="18">
        <f>ROUND($C826*D826/100,0)</f>
        <v>132</v>
      </c>
      <c r="G826" s="68">
        <f>ROUND((G821)*4,3)</f>
        <v>25.271999999999998</v>
      </c>
      <c r="H826" s="18" t="s">
        <v>34</v>
      </c>
      <c r="I826" s="18">
        <f>ROUND($C826*G826/100,0)</f>
        <v>158</v>
      </c>
      <c r="J826" s="22"/>
      <c r="K826" s="68" t="s">
        <v>20</v>
      </c>
      <c r="L826" s="18" t="s">
        <v>20</v>
      </c>
      <c r="M826" s="21" t="e">
        <f>#REF!</f>
        <v>#REF!</v>
      </c>
      <c r="N826" s="18"/>
      <c r="O826" s="68" t="e">
        <f>(O820+O827)*4</f>
        <v>#REF!</v>
      </c>
      <c r="P826" s="18" t="s">
        <v>34</v>
      </c>
      <c r="Q826" s="21" t="e">
        <f>#REF!</f>
        <v>#REF!</v>
      </c>
      <c r="R826" s="18"/>
      <c r="S826" s="68" t="e">
        <f>(S820+S827)*4</f>
        <v>#REF!</v>
      </c>
      <c r="T826" s="18" t="s">
        <v>34</v>
      </c>
      <c r="U826" s="21" t="e">
        <f>#REF!</f>
        <v>#REF!</v>
      </c>
      <c r="V826" s="21"/>
      <c r="X826" s="18"/>
    </row>
    <row r="827" spans="1:46" s="76" customFormat="1" x14ac:dyDescent="0.25">
      <c r="A827" s="76" t="s">
        <v>154</v>
      </c>
      <c r="C827" s="117">
        <f>C820</f>
        <v>2630000</v>
      </c>
      <c r="D827" s="28">
        <v>4.3330000000000002</v>
      </c>
      <c r="F827" s="78"/>
      <c r="G827" s="176">
        <f>G884</f>
        <v>5.3849999999999998</v>
      </c>
      <c r="H827" s="81" t="s">
        <v>34</v>
      </c>
      <c r="I827" s="78">
        <v>0</v>
      </c>
      <c r="J827" s="22"/>
      <c r="K827" s="176" t="e">
        <f>K884</f>
        <v>#REF!</v>
      </c>
      <c r="L827" s="81" t="s">
        <v>20</v>
      </c>
      <c r="M827" s="21" t="e">
        <f>#REF!</f>
        <v>#REF!</v>
      </c>
      <c r="N827" s="78"/>
      <c r="O827" s="176" t="e">
        <f>O884</f>
        <v>#REF!</v>
      </c>
      <c r="P827" s="81" t="s">
        <v>20</v>
      </c>
      <c r="Q827" s="21" t="e">
        <f>#REF!</f>
        <v>#REF!</v>
      </c>
      <c r="R827" s="78"/>
      <c r="S827" s="176" t="e">
        <f>S884</f>
        <v>#REF!</v>
      </c>
      <c r="T827" s="81" t="s">
        <v>34</v>
      </c>
      <c r="U827" s="21" t="e">
        <f>#REF!</f>
        <v>#REF!</v>
      </c>
      <c r="V827" s="21"/>
      <c r="Y827" s="82"/>
      <c r="AB827" s="83"/>
      <c r="AC827" s="83"/>
      <c r="AT827" s="81"/>
    </row>
    <row r="828" spans="1:46" x14ac:dyDescent="0.25">
      <c r="A828" s="39" t="s">
        <v>43</v>
      </c>
      <c r="B828" s="39"/>
      <c r="C828" s="19">
        <f>C827</f>
        <v>2630000</v>
      </c>
      <c r="D828" s="110"/>
      <c r="E828" s="39"/>
      <c r="F828" s="21">
        <f>SUM(F813:F826)</f>
        <v>392240.86</v>
      </c>
      <c r="G828" s="110"/>
      <c r="H828" s="39"/>
      <c r="I828" s="21">
        <f>SUM(I813:I826)</f>
        <v>419934.86</v>
      </c>
      <c r="J828" s="22"/>
      <c r="K828" s="110"/>
      <c r="L828" s="39"/>
      <c r="M828" s="21" t="e">
        <f>SUM(M813:M827)</f>
        <v>#REF!</v>
      </c>
      <c r="N828" s="21"/>
      <c r="O828" s="110"/>
      <c r="P828" s="39"/>
      <c r="Q828" s="21" t="e">
        <f>SUM(Q813:Q827)</f>
        <v>#REF!</v>
      </c>
      <c r="R828" s="21"/>
      <c r="S828" s="110"/>
      <c r="T828" s="39"/>
      <c r="U828" s="21" t="e">
        <f>SUM(U813:U827)</f>
        <v>#REF!</v>
      </c>
      <c r="V828" s="21"/>
    </row>
    <row r="829" spans="1:46" x14ac:dyDescent="0.25">
      <c r="A829" s="39" t="s">
        <v>25</v>
      </c>
      <c r="B829" s="39"/>
      <c r="C829" s="19">
        <v>49157.633181796118</v>
      </c>
      <c r="F829" s="119">
        <v>2312.6842468239438</v>
      </c>
      <c r="I829" s="119">
        <f>F829</f>
        <v>2312.6842468239438</v>
      </c>
      <c r="J829" s="22"/>
      <c r="M829" s="177" t="e">
        <f>$I$829*W889/(W889+$Y$889+$Z$889)</f>
        <v>#DIV/0!</v>
      </c>
      <c r="N829" s="21"/>
      <c r="Q829" s="177" t="e">
        <f>$I$829*Y889/(W889+$Y$889+$Z$889)</f>
        <v>#DIV/0!</v>
      </c>
      <c r="R829" s="21"/>
      <c r="U829" s="177" t="e">
        <f>$I$829*Z889/($W$889+$Y$889+$Z$889)</f>
        <v>#DIV/0!</v>
      </c>
      <c r="V829" s="21"/>
    </row>
    <row r="830" spans="1:46" ht="16.5" thickBot="1" x14ac:dyDescent="0.3">
      <c r="A830" s="39" t="s">
        <v>44</v>
      </c>
      <c r="B830" s="39"/>
      <c r="C830" s="178">
        <f>SUM(C828)+C829</f>
        <v>2679157.6331817959</v>
      </c>
      <c r="D830" s="128"/>
      <c r="E830" s="121"/>
      <c r="F830" s="122">
        <f>F828+F829</f>
        <v>394553.54424682393</v>
      </c>
      <c r="G830" s="128"/>
      <c r="H830" s="121"/>
      <c r="I830" s="122">
        <f>I828+I829</f>
        <v>422247.54424682393</v>
      </c>
      <c r="J830" s="22"/>
      <c r="K830" s="128"/>
      <c r="L830" s="121"/>
      <c r="M830" s="122" t="e">
        <f>M828+M829</f>
        <v>#REF!</v>
      </c>
      <c r="N830" s="122"/>
      <c r="O830" s="128"/>
      <c r="P830" s="121"/>
      <c r="Q830" s="122" t="e">
        <f>Q828+Q829</f>
        <v>#REF!</v>
      </c>
      <c r="R830" s="122"/>
      <c r="S830" s="128"/>
      <c r="T830" s="121"/>
      <c r="U830" s="122" t="e">
        <f>U828+U829</f>
        <v>#REF!</v>
      </c>
      <c r="V830" s="18"/>
      <c r="Y830" s="18"/>
      <c r="Z830" s="35"/>
      <c r="AA830" s="35"/>
    </row>
    <row r="831" spans="1:46" ht="16.5" thickTop="1" x14ac:dyDescent="0.25">
      <c r="A831" s="39"/>
      <c r="B831" s="39"/>
      <c r="C831" s="56"/>
      <c r="D831" s="27"/>
      <c r="E831" s="39"/>
      <c r="F831" s="21"/>
      <c r="G831" s="27"/>
      <c r="H831" s="39"/>
      <c r="I831" s="21" t="s">
        <v>20</v>
      </c>
      <c r="J831" s="22"/>
      <c r="K831" s="27"/>
      <c r="L831" s="39"/>
      <c r="M831" s="23"/>
      <c r="N831" s="23"/>
      <c r="O831" s="27"/>
      <c r="P831" s="39"/>
      <c r="Q831" s="23"/>
      <c r="R831" s="23"/>
      <c r="S831" s="27"/>
      <c r="T831" s="39"/>
      <c r="U831" s="23"/>
      <c r="V831" s="23"/>
      <c r="Y831" s="18"/>
      <c r="Z831"/>
      <c r="AA831" s="40"/>
    </row>
    <row r="832" spans="1:46" x14ac:dyDescent="0.25">
      <c r="A832" s="17" t="s">
        <v>155</v>
      </c>
      <c r="B832" s="39"/>
      <c r="C832" s="39"/>
      <c r="D832" s="21"/>
      <c r="E832" s="39"/>
      <c r="F832" s="39"/>
      <c r="G832" s="21"/>
      <c r="H832" s="39"/>
      <c r="I832" s="39"/>
      <c r="J832" s="22"/>
      <c r="K832" s="21"/>
      <c r="L832" s="39"/>
      <c r="M832" s="39"/>
      <c r="N832" s="39"/>
      <c r="O832" s="21"/>
      <c r="P832" s="39"/>
      <c r="Q832" s="39"/>
      <c r="R832" s="39"/>
      <c r="S832" s="21"/>
      <c r="T832" s="39"/>
      <c r="U832" s="39"/>
      <c r="V832" s="39"/>
      <c r="Z832" s="35"/>
    </row>
    <row r="833" spans="1:36" x14ac:dyDescent="0.25">
      <c r="A833" t="s">
        <v>156</v>
      </c>
      <c r="B833" s="39"/>
      <c r="C833" s="39"/>
      <c r="D833" s="21"/>
      <c r="E833" s="39"/>
      <c r="F833" s="39"/>
      <c r="G833" s="21"/>
      <c r="H833" s="39"/>
      <c r="I833" s="39"/>
      <c r="J833" s="22"/>
      <c r="K833" s="21"/>
      <c r="L833" s="39"/>
      <c r="M833" s="39"/>
      <c r="N833" s="39"/>
      <c r="O833" s="21"/>
      <c r="P833" s="39"/>
      <c r="Q833" s="39"/>
      <c r="R833" s="39"/>
      <c r="S833" s="21"/>
      <c r="T833" s="39"/>
      <c r="U833" s="39"/>
      <c r="V833" s="39"/>
    </row>
    <row r="834" spans="1:36" x14ac:dyDescent="0.25">
      <c r="B834" s="39"/>
      <c r="C834" s="39"/>
      <c r="D834" s="21"/>
      <c r="E834" s="39"/>
      <c r="F834" s="39"/>
      <c r="G834" s="21"/>
      <c r="H834" s="39"/>
      <c r="I834" s="39"/>
      <c r="J834" s="22"/>
      <c r="K834" s="21"/>
      <c r="L834" s="39"/>
      <c r="M834" s="39"/>
      <c r="N834" s="39"/>
      <c r="O834" s="21"/>
      <c r="P834" s="39"/>
      <c r="Q834" s="39"/>
      <c r="R834" s="39"/>
      <c r="S834" s="21"/>
      <c r="T834" s="39"/>
      <c r="U834" s="39"/>
      <c r="V834" s="39"/>
    </row>
    <row r="835" spans="1:36" x14ac:dyDescent="0.25">
      <c r="A835" t="s">
        <v>62</v>
      </c>
      <c r="B835" s="39"/>
      <c r="C835" s="19"/>
      <c r="D835" s="21"/>
      <c r="E835" s="39"/>
      <c r="F835" s="39"/>
      <c r="G835" s="21"/>
      <c r="H835" s="39"/>
      <c r="I835" s="39"/>
      <c r="J835" s="22"/>
      <c r="K835" s="21"/>
      <c r="L835" s="39"/>
      <c r="M835" s="39"/>
      <c r="N835" s="39"/>
      <c r="O835" s="21"/>
      <c r="P835" s="39"/>
      <c r="Q835" s="39"/>
      <c r="R835" s="39"/>
      <c r="S835" s="21"/>
      <c r="T835" s="39"/>
      <c r="U835" s="39"/>
      <c r="V835" s="39"/>
    </row>
    <row r="836" spans="1:36" x14ac:dyDescent="0.25">
      <c r="A836" t="s">
        <v>149</v>
      </c>
      <c r="B836" s="39"/>
      <c r="C836" s="19">
        <f t="shared" ref="C836:C841" si="83">C856+C1032</f>
        <v>773.72727272727298</v>
      </c>
      <c r="D836" s="27"/>
      <c r="E836" s="18"/>
      <c r="F836" s="21">
        <f>F856+F1032</f>
        <v>1019996</v>
      </c>
      <c r="G836" s="27"/>
      <c r="H836" s="18"/>
      <c r="I836" s="21">
        <f>I856+I1032</f>
        <v>1019996</v>
      </c>
      <c r="J836" s="22"/>
      <c r="K836" s="27"/>
      <c r="L836" s="18"/>
      <c r="M836" s="21" t="e">
        <f>M856+M1032</f>
        <v>#REF!</v>
      </c>
      <c r="N836" s="21"/>
      <c r="O836" s="27"/>
      <c r="P836" s="18"/>
      <c r="Q836" s="21" t="e">
        <f>Q856+Q1032</f>
        <v>#REF!</v>
      </c>
      <c r="R836" s="21"/>
      <c r="S836" s="27"/>
      <c r="T836" s="18"/>
      <c r="U836" s="21" t="e">
        <f>U856+U1032</f>
        <v>#REF!</v>
      </c>
      <c r="V836" s="21"/>
      <c r="Y836" s="40"/>
      <c r="Z836"/>
      <c r="AA836"/>
      <c r="AI836" s="72"/>
      <c r="AJ836" s="72"/>
    </row>
    <row r="837" spans="1:36" x14ac:dyDescent="0.25">
      <c r="A837" t="s">
        <v>150</v>
      </c>
      <c r="B837" s="39"/>
      <c r="C837" s="19">
        <f t="shared" si="83"/>
        <v>12</v>
      </c>
      <c r="D837" s="27"/>
      <c r="E837" s="132"/>
      <c r="F837" s="21">
        <f>F857+F1033</f>
        <v>35988</v>
      </c>
      <c r="G837" s="27"/>
      <c r="H837" s="132"/>
      <c r="I837" s="21">
        <f>I857+I1033</f>
        <v>35988</v>
      </c>
      <c r="J837" s="22"/>
      <c r="K837" s="27"/>
      <c r="L837" s="132"/>
      <c r="M837" s="21" t="e">
        <f>M857+M1033</f>
        <v>#REF!</v>
      </c>
      <c r="N837" s="21"/>
      <c r="O837" s="27"/>
      <c r="P837" s="132"/>
      <c r="Q837" s="21" t="e">
        <f>Q857+Q1033</f>
        <v>#REF!</v>
      </c>
      <c r="R837" s="21"/>
      <c r="S837" s="27"/>
      <c r="T837" s="132"/>
      <c r="U837" s="21" t="e">
        <f>U857+U1033</f>
        <v>#REF!</v>
      </c>
      <c r="V837" s="21"/>
      <c r="Y837" s="40"/>
      <c r="Z837"/>
      <c r="AA837"/>
      <c r="AB837" s="179"/>
      <c r="AC837" s="179"/>
      <c r="AD837" s="179"/>
      <c r="AE837" s="179"/>
      <c r="AF837" s="179"/>
      <c r="AG837" s="73"/>
      <c r="AH837" s="74"/>
      <c r="AI837" s="72"/>
      <c r="AJ837" s="72"/>
    </row>
    <row r="838" spans="1:36" x14ac:dyDescent="0.25">
      <c r="A838" t="s">
        <v>63</v>
      </c>
      <c r="B838" s="39"/>
      <c r="C838" s="19">
        <f t="shared" si="83"/>
        <v>785.72727272727298</v>
      </c>
      <c r="D838" s="27"/>
      <c r="E838" s="18"/>
      <c r="F838" s="21"/>
      <c r="G838" s="27"/>
      <c r="H838" s="18"/>
      <c r="I838" s="21"/>
      <c r="J838" s="22"/>
      <c r="K838" s="27"/>
      <c r="L838" s="18"/>
      <c r="M838" s="21"/>
      <c r="N838" s="21"/>
      <c r="O838" s="27"/>
      <c r="P838" s="18"/>
      <c r="Q838" s="21"/>
      <c r="R838" s="21"/>
      <c r="S838" s="27"/>
      <c r="T838" s="18"/>
      <c r="U838" s="21"/>
      <c r="V838" s="21"/>
      <c r="Y838" s="41"/>
      <c r="Z838"/>
      <c r="AA838"/>
      <c r="AB838" s="179"/>
      <c r="AC838" s="179"/>
      <c r="AD838" s="179"/>
      <c r="AE838" s="179"/>
      <c r="AF838" s="179"/>
      <c r="AG838" s="73"/>
      <c r="AH838" s="74"/>
    </row>
    <row r="839" spans="1:36" x14ac:dyDescent="0.25">
      <c r="A839" t="s">
        <v>151</v>
      </c>
      <c r="B839" s="39"/>
      <c r="C839" s="19">
        <f t="shared" si="83"/>
        <v>1121158.068965517</v>
      </c>
      <c r="D839" s="27"/>
      <c r="E839" s="18"/>
      <c r="F839" s="21">
        <f>F859+F1035</f>
        <v>1242181</v>
      </c>
      <c r="G839" s="27"/>
      <c r="H839" s="18"/>
      <c r="I839" s="21">
        <f>I859+I1035</f>
        <v>1242181</v>
      </c>
      <c r="J839" s="22"/>
      <c r="K839" s="27"/>
      <c r="L839" s="18"/>
      <c r="M839" s="21" t="e">
        <f>M859+M1035</f>
        <v>#REF!</v>
      </c>
      <c r="N839" s="21"/>
      <c r="O839" s="27"/>
      <c r="P839" s="18"/>
      <c r="Q839" s="21" t="e">
        <f>Q859+Q1035</f>
        <v>#REF!</v>
      </c>
      <c r="R839" s="21"/>
      <c r="S839" s="27"/>
      <c r="T839" s="18"/>
      <c r="U839" s="21" t="e">
        <f>U859+U1035</f>
        <v>#REF!</v>
      </c>
      <c r="V839" s="21"/>
      <c r="Y839" s="40"/>
      <c r="Z839"/>
      <c r="AA839"/>
      <c r="AB839" s="179"/>
      <c r="AC839" s="179"/>
      <c r="AD839" s="179"/>
      <c r="AE839" s="179"/>
      <c r="AF839" s="179"/>
      <c r="AG839" s="73"/>
      <c r="AH839" s="74"/>
    </row>
    <row r="840" spans="1:36" x14ac:dyDescent="0.25">
      <c r="A840" t="s">
        <v>152</v>
      </c>
      <c r="B840" s="39"/>
      <c r="C840" s="19">
        <f t="shared" si="83"/>
        <v>686556</v>
      </c>
      <c r="D840" s="27"/>
      <c r="E840" s="18"/>
      <c r="F840" s="21">
        <f>F860+F1036</f>
        <v>178505</v>
      </c>
      <c r="G840" s="27"/>
      <c r="H840" s="18"/>
      <c r="I840" s="21">
        <f>I860+I1036</f>
        <v>178505</v>
      </c>
      <c r="J840" s="22"/>
      <c r="K840" s="27"/>
      <c r="L840" s="18"/>
      <c r="M840" s="21" t="e">
        <f>M860+M1036</f>
        <v>#REF!</v>
      </c>
      <c r="N840" s="21"/>
      <c r="O840" s="27"/>
      <c r="P840" s="18"/>
      <c r="Q840" s="21" t="e">
        <f>Q860+Q1036</f>
        <v>#REF!</v>
      </c>
      <c r="R840" s="21"/>
      <c r="S840" s="27"/>
      <c r="T840" s="18"/>
      <c r="U840" s="21" t="e">
        <f>U860+U1036</f>
        <v>#REF!</v>
      </c>
      <c r="V840" s="21"/>
      <c r="Y840" s="40"/>
      <c r="Z840"/>
      <c r="AA840"/>
      <c r="AB840" s="179"/>
      <c r="AC840" s="179"/>
      <c r="AD840" s="179"/>
      <c r="AE840" s="179"/>
      <c r="AF840" s="179"/>
      <c r="AG840" s="73"/>
      <c r="AH840" s="74"/>
    </row>
    <row r="841" spans="1:36" x14ac:dyDescent="0.25">
      <c r="A841" s="38" t="s">
        <v>153</v>
      </c>
      <c r="B841" s="39"/>
      <c r="C841" s="19">
        <f t="shared" si="83"/>
        <v>1584894.432</v>
      </c>
      <c r="D841" s="27"/>
      <c r="E841" s="18"/>
      <c r="F841" s="21">
        <f>F861+F1037</f>
        <v>13984002</v>
      </c>
      <c r="G841" s="27"/>
      <c r="H841" s="18"/>
      <c r="I841" s="21">
        <f>I861+I1037</f>
        <v>13984002</v>
      </c>
      <c r="J841" s="22"/>
      <c r="K841" s="27"/>
      <c r="L841" s="18"/>
      <c r="M841" s="21"/>
      <c r="N841" s="21"/>
      <c r="O841" s="27"/>
      <c r="P841" s="18"/>
      <c r="Q841" s="21"/>
      <c r="R841" s="21"/>
      <c r="S841" s="27"/>
      <c r="T841" s="18"/>
      <c r="U841" s="21"/>
      <c r="V841" s="21"/>
      <c r="Y841" s="40"/>
      <c r="Z841"/>
      <c r="AA841"/>
      <c r="AB841" s="179"/>
      <c r="AC841" s="179"/>
      <c r="AD841" s="179"/>
      <c r="AE841" s="179"/>
      <c r="AF841" s="179"/>
      <c r="AG841" s="73"/>
      <c r="AH841" s="74"/>
    </row>
    <row r="842" spans="1:36" x14ac:dyDescent="0.25">
      <c r="A842" t="s">
        <v>100</v>
      </c>
      <c r="B842" s="39"/>
      <c r="C842" s="19"/>
      <c r="D842" s="27"/>
      <c r="E842" s="18"/>
      <c r="F842" s="21"/>
      <c r="G842" s="27"/>
      <c r="H842" s="18"/>
      <c r="I842" s="21"/>
      <c r="J842" s="22"/>
      <c r="K842" s="27"/>
      <c r="L842" s="18"/>
      <c r="M842" s="21"/>
      <c r="N842" s="21"/>
      <c r="O842" s="27"/>
      <c r="P842" s="18"/>
      <c r="Q842" s="21"/>
      <c r="R842" s="21"/>
      <c r="S842" s="27"/>
      <c r="T842" s="18"/>
      <c r="U842" s="21"/>
      <c r="V842" s="21"/>
      <c r="Y842" s="41"/>
    </row>
    <row r="843" spans="1:36" x14ac:dyDescent="0.25">
      <c r="A843" t="s">
        <v>138</v>
      </c>
      <c r="B843" s="39"/>
      <c r="C843" s="19">
        <f t="shared" ref="C843:C848" si="84">C863+C1039</f>
        <v>858139786.12835383</v>
      </c>
      <c r="D843" s="180"/>
      <c r="E843" s="18"/>
      <c r="F843" s="21">
        <f t="shared" ref="F843:F848" si="85">F863+F1039</f>
        <v>0</v>
      </c>
      <c r="G843" s="181"/>
      <c r="H843" s="18"/>
      <c r="I843" s="21">
        <f t="shared" ref="I843:I848" si="86">I863+I1039</f>
        <v>0</v>
      </c>
      <c r="J843" s="22"/>
      <c r="K843" s="181"/>
      <c r="L843" s="18"/>
      <c r="M843" s="21" t="e">
        <f>M863+M1039</f>
        <v>#REF!</v>
      </c>
      <c r="N843" s="21"/>
      <c r="O843" s="181"/>
      <c r="P843" s="18"/>
      <c r="Q843" s="21" t="e">
        <f>Q863+Q1039</f>
        <v>#REF!</v>
      </c>
      <c r="R843" s="21"/>
      <c r="S843" s="181"/>
      <c r="T843" s="18"/>
      <c r="U843" s="21" t="e">
        <f>U863+U1039</f>
        <v>#REF!</v>
      </c>
      <c r="V843" s="21"/>
      <c r="Y843" s="40"/>
    </row>
    <row r="844" spans="1:36" x14ac:dyDescent="0.25">
      <c r="A844" t="s">
        <v>143</v>
      </c>
      <c r="B844" s="39"/>
      <c r="C844" s="19">
        <f t="shared" si="84"/>
        <v>339453752.09193075</v>
      </c>
      <c r="D844" s="171" t="s">
        <v>20</v>
      </c>
      <c r="E844" s="18" t="s">
        <v>20</v>
      </c>
      <c r="F844" s="21">
        <f t="shared" si="85"/>
        <v>17637367</v>
      </c>
      <c r="G844" s="171" t="s">
        <v>20</v>
      </c>
      <c r="H844" s="18" t="s">
        <v>20</v>
      </c>
      <c r="I844" s="21">
        <f t="shared" si="86"/>
        <v>21208421</v>
      </c>
      <c r="J844" s="22"/>
      <c r="K844" s="171" t="e">
        <f>$K$674</f>
        <v>#REF!</v>
      </c>
      <c r="L844" s="18" t="s">
        <v>34</v>
      </c>
      <c r="M844" s="18" t="e">
        <f>ROUND(K844/100*$C844,0)</f>
        <v>#REF!</v>
      </c>
      <c r="N844" s="18"/>
      <c r="O844" s="171" t="e">
        <f>$O$674</f>
        <v>#REF!</v>
      </c>
      <c r="P844" s="18" t="s">
        <v>34</v>
      </c>
      <c r="Q844" s="18" t="e">
        <f>ROUND(O844/100*$C844,0)</f>
        <v>#REF!</v>
      </c>
      <c r="R844" s="18"/>
      <c r="S844" s="171" t="e">
        <f>$S$674</f>
        <v>#REF!</v>
      </c>
      <c r="T844" s="18" t="s">
        <v>34</v>
      </c>
      <c r="U844" s="18" t="e">
        <f>ROUND(S844/100*$C844,0)</f>
        <v>#REF!</v>
      </c>
      <c r="V844" s="18"/>
    </row>
    <row r="845" spans="1:36" x14ac:dyDescent="0.25">
      <c r="A845" t="s">
        <v>144</v>
      </c>
      <c r="B845" s="39"/>
      <c r="C845" s="19">
        <f t="shared" si="84"/>
        <v>518686034.03642309</v>
      </c>
      <c r="D845" s="171" t="s">
        <v>20</v>
      </c>
      <c r="E845" s="18" t="s">
        <v>20</v>
      </c>
      <c r="F845" s="21">
        <f t="shared" si="85"/>
        <v>22112192</v>
      </c>
      <c r="G845" s="171" t="s">
        <v>20</v>
      </c>
      <c r="H845" s="18" t="s">
        <v>20</v>
      </c>
      <c r="I845" s="21">
        <f t="shared" si="86"/>
        <v>27568770</v>
      </c>
      <c r="J845" s="22"/>
      <c r="K845" s="171" t="e">
        <f>$K$674</f>
        <v>#REF!</v>
      </c>
      <c r="L845" s="18" t="s">
        <v>34</v>
      </c>
      <c r="M845" s="18" t="e">
        <f>ROUND(K845/100*$C845,0)</f>
        <v>#REF!</v>
      </c>
      <c r="N845" s="18"/>
      <c r="O845" s="171" t="e">
        <f>$O$674</f>
        <v>#REF!</v>
      </c>
      <c r="P845" s="18" t="s">
        <v>34</v>
      </c>
      <c r="Q845" s="18" t="e">
        <f>ROUND(O845/100*$C845,0)</f>
        <v>#REF!</v>
      </c>
      <c r="R845" s="18"/>
      <c r="S845" s="171" t="e">
        <f>$S$674</f>
        <v>#REF!</v>
      </c>
      <c r="T845" s="18" t="s">
        <v>34</v>
      </c>
      <c r="U845" s="18" t="e">
        <f>ROUND(S845/100*$C845,0)</f>
        <v>#REF!</v>
      </c>
      <c r="V845" s="18"/>
    </row>
    <row r="846" spans="1:36" x14ac:dyDescent="0.25">
      <c r="A846" t="s">
        <v>68</v>
      </c>
      <c r="B846" s="39"/>
      <c r="C846" s="19">
        <f t="shared" si="84"/>
        <v>179017.36363636321</v>
      </c>
      <c r="D846" s="27"/>
      <c r="E846" s="18"/>
      <c r="F846" s="21">
        <f t="shared" si="85"/>
        <v>101516.41727272703</v>
      </c>
      <c r="G846" s="27"/>
      <c r="H846" s="18"/>
      <c r="I846" s="21">
        <f t="shared" si="86"/>
        <v>101516.41727272702</v>
      </c>
      <c r="J846" s="22"/>
      <c r="K846" s="27"/>
      <c r="L846" s="18"/>
      <c r="M846" s="21" t="e">
        <f>M863+M1039</f>
        <v>#REF!</v>
      </c>
      <c r="N846" s="21"/>
      <c r="O846" s="27"/>
      <c r="P846" s="18"/>
      <c r="Q846" s="21" t="e">
        <f>Q863+Q1039</f>
        <v>#REF!</v>
      </c>
      <c r="R846" s="21"/>
      <c r="S846" s="27"/>
      <c r="T846" s="18"/>
      <c r="U846" s="21" t="e">
        <f>U863+U1039</f>
        <v>#REF!</v>
      </c>
      <c r="V846" s="41"/>
      <c r="W846" s="40"/>
      <c r="X846" s="3"/>
      <c r="Z846"/>
      <c r="AA846"/>
    </row>
    <row r="847" spans="1:36" x14ac:dyDescent="0.25">
      <c r="A847" s="39" t="s">
        <v>43</v>
      </c>
      <c r="B847" s="39"/>
      <c r="C847" s="19">
        <f t="shared" si="84"/>
        <v>858139786.12835383</v>
      </c>
      <c r="D847" s="132"/>
      <c r="E847" s="39"/>
      <c r="F847" s="21">
        <f t="shared" si="85"/>
        <v>56311747.417272732</v>
      </c>
      <c r="G847" s="21"/>
      <c r="H847" s="39"/>
      <c r="I847" s="21">
        <f t="shared" si="86"/>
        <v>65339379.417272732</v>
      </c>
      <c r="J847" s="22"/>
      <c r="K847" s="21"/>
      <c r="L847" s="39"/>
      <c r="M847" s="21" t="e">
        <f>M867+M1043</f>
        <v>#REF!</v>
      </c>
      <c r="N847" s="21"/>
      <c r="O847" s="21"/>
      <c r="P847" s="39"/>
      <c r="Q847" s="21" t="e">
        <f>Q867+Q1043</f>
        <v>#REF!</v>
      </c>
      <c r="R847" s="21"/>
      <c r="S847" s="21"/>
      <c r="T847" s="39"/>
      <c r="U847" s="21" t="e">
        <f>U867+U1043</f>
        <v>#REF!</v>
      </c>
      <c r="V847" s="21"/>
    </row>
    <row r="848" spans="1:36" x14ac:dyDescent="0.25">
      <c r="A848" s="39" t="s">
        <v>25</v>
      </c>
      <c r="B848" s="39"/>
      <c r="C848" s="118">
        <f t="shared" si="84"/>
        <v>13301070.745551404</v>
      </c>
      <c r="F848" s="177">
        <f t="shared" si="85"/>
        <v>427250.33704310609</v>
      </c>
      <c r="I848" s="177">
        <f t="shared" si="86"/>
        <v>427250.33704310609</v>
      </c>
      <c r="J848" s="22"/>
      <c r="M848" s="177" t="e">
        <f>M868+M1044</f>
        <v>#DIV/0!</v>
      </c>
      <c r="N848" s="21"/>
      <c r="Q848" s="177" t="e">
        <f>Q868+Q1044</f>
        <v>#DIV/0!</v>
      </c>
      <c r="R848" s="21"/>
      <c r="U848" s="177" t="e">
        <f>U868+U1044</f>
        <v>#DIV/0!</v>
      </c>
      <c r="V848" s="21"/>
      <c r="AB848" s="125"/>
      <c r="AC848" s="125"/>
    </row>
    <row r="849" spans="1:36" ht="16.5" thickBot="1" x14ac:dyDescent="0.3">
      <c r="A849" s="39" t="s">
        <v>44</v>
      </c>
      <c r="B849" s="39"/>
      <c r="C849" s="182">
        <f>SUM(C847:C848)</f>
        <v>871440856.87390518</v>
      </c>
      <c r="D849" s="128"/>
      <c r="E849" s="121"/>
      <c r="F849" s="183">
        <f>F847+F848</f>
        <v>56738997.754315838</v>
      </c>
      <c r="G849" s="128"/>
      <c r="H849" s="121"/>
      <c r="I849" s="183">
        <f>I847+I848</f>
        <v>65766629.754315838</v>
      </c>
      <c r="J849" s="22"/>
      <c r="K849" s="128"/>
      <c r="L849" s="121"/>
      <c r="M849" s="183" t="e">
        <f>M847+M848</f>
        <v>#REF!</v>
      </c>
      <c r="N849" s="21"/>
      <c r="O849" s="128"/>
      <c r="P849" s="121"/>
      <c r="Q849" s="183" t="e">
        <f>Q847+Q848</f>
        <v>#REF!</v>
      </c>
      <c r="R849" s="21"/>
      <c r="S849" s="128"/>
      <c r="T849" s="121"/>
      <c r="U849" s="183" t="e">
        <f>U847+U848</f>
        <v>#REF!</v>
      </c>
      <c r="V849" s="21"/>
      <c r="Y849" s="18"/>
      <c r="Z849" s="35"/>
      <c r="AA849" s="35"/>
    </row>
    <row r="850" spans="1:36" ht="16.5" hidden="1" thickTop="1" x14ac:dyDescent="0.25">
      <c r="A850" s="39"/>
      <c r="B850" s="39"/>
      <c r="C850" s="56"/>
      <c r="D850" s="27" t="s">
        <v>20</v>
      </c>
      <c r="E850" s="39"/>
      <c r="F850" s="21"/>
      <c r="G850" s="131" t="s">
        <v>20</v>
      </c>
      <c r="H850" s="39"/>
      <c r="I850" s="21" t="s">
        <v>20</v>
      </c>
      <c r="J850" s="22"/>
      <c r="K850" s="131" t="s">
        <v>20</v>
      </c>
      <c r="L850" s="39"/>
      <c r="M850" s="21" t="s">
        <v>20</v>
      </c>
      <c r="N850" s="21"/>
      <c r="O850" s="131" t="s">
        <v>20</v>
      </c>
      <c r="P850" s="39"/>
      <c r="Q850" s="21" t="s">
        <v>20</v>
      </c>
      <c r="R850" s="21"/>
      <c r="S850" s="131" t="s">
        <v>20</v>
      </c>
      <c r="T850" s="39"/>
      <c r="U850" s="21" t="s">
        <v>20</v>
      </c>
      <c r="V850" s="21"/>
      <c r="Y850" s="18"/>
      <c r="Z850"/>
      <c r="AA850" s="125"/>
    </row>
    <row r="851" spans="1:36" ht="16.5" hidden="1" thickTop="1" x14ac:dyDescent="0.25">
      <c r="A851" s="39"/>
      <c r="B851" s="39"/>
      <c r="C851" s="56"/>
      <c r="D851" s="27"/>
      <c r="E851" s="39"/>
      <c r="F851" s="21" t="s">
        <v>20</v>
      </c>
      <c r="G851" s="27"/>
      <c r="H851" s="39"/>
      <c r="I851" s="23"/>
      <c r="J851" s="22"/>
      <c r="K851" s="27"/>
      <c r="L851" s="39"/>
      <c r="M851" s="23"/>
      <c r="N851" s="23"/>
      <c r="O851" s="27"/>
      <c r="P851" s="39"/>
      <c r="Q851" s="23"/>
      <c r="R851" s="23"/>
      <c r="S851" s="27"/>
      <c r="T851" s="39"/>
      <c r="U851" s="23"/>
      <c r="V851" s="23"/>
    </row>
    <row r="852" spans="1:36" ht="16.5" hidden="1" thickTop="1" x14ac:dyDescent="0.25">
      <c r="A852" s="17" t="s">
        <v>155</v>
      </c>
      <c r="B852" s="39"/>
      <c r="C852" s="39"/>
      <c r="D852" s="21"/>
      <c r="E852" s="39"/>
      <c r="F852" s="39"/>
      <c r="G852" s="21"/>
      <c r="H852" s="39"/>
      <c r="I852" s="39"/>
      <c r="J852" s="22"/>
      <c r="K852" s="21"/>
      <c r="L852" s="39"/>
      <c r="M852" s="39"/>
      <c r="N852" s="39"/>
      <c r="O852" s="21"/>
      <c r="P852" s="39"/>
      <c r="Q852" s="39"/>
      <c r="R852" s="39"/>
      <c r="S852" s="21"/>
      <c r="T852" s="39"/>
      <c r="U852" s="39"/>
      <c r="V852" s="39"/>
      <c r="W852" s="18"/>
      <c r="X852" s="18"/>
      <c r="AB852" s="58"/>
      <c r="AC852" s="59"/>
      <c r="AD852" s="60"/>
      <c r="AE852" s="61"/>
    </row>
    <row r="853" spans="1:36" ht="16.5" hidden="1" thickTop="1" x14ac:dyDescent="0.25">
      <c r="A853" t="s">
        <v>157</v>
      </c>
      <c r="B853" s="39"/>
      <c r="C853" s="39"/>
      <c r="D853" s="21"/>
      <c r="E853" s="39"/>
      <c r="F853" s="39"/>
      <c r="G853" s="21"/>
      <c r="H853" s="39"/>
      <c r="I853" s="39"/>
      <c r="J853" s="22"/>
      <c r="K853" s="21"/>
      <c r="L853" s="39"/>
      <c r="M853" s="39"/>
      <c r="N853" s="39"/>
      <c r="O853" s="21"/>
      <c r="P853" s="39"/>
      <c r="Q853" s="39"/>
      <c r="R853" s="39"/>
      <c r="S853" s="21"/>
      <c r="T853" s="39"/>
      <c r="U853" s="39"/>
      <c r="V853" s="39"/>
      <c r="AB853" s="64"/>
      <c r="AC853" s="64"/>
      <c r="AD853" s="64"/>
      <c r="AE853" s="64"/>
    </row>
    <row r="854" spans="1:36" ht="16.5" hidden="1" thickTop="1" x14ac:dyDescent="0.25">
      <c r="B854" s="39"/>
      <c r="C854" s="39"/>
      <c r="D854" s="21"/>
      <c r="E854" s="39"/>
      <c r="F854" s="39"/>
      <c r="G854" s="21"/>
      <c r="H854" s="39"/>
      <c r="I854" s="39"/>
      <c r="J854" s="22"/>
      <c r="K854" s="21"/>
      <c r="L854" s="39"/>
      <c r="M854" s="39"/>
      <c r="N854" s="39"/>
      <c r="O854" s="21"/>
      <c r="P854" s="39"/>
      <c r="Q854" s="39"/>
      <c r="R854" s="39"/>
      <c r="S854" s="21"/>
      <c r="T854" s="39"/>
      <c r="U854" s="39"/>
      <c r="V854" s="39"/>
      <c r="AB854" s="67"/>
      <c r="AD854" s="184"/>
      <c r="AE854" s="67"/>
    </row>
    <row r="855" spans="1:36" ht="16.5" hidden="1" thickTop="1" x14ac:dyDescent="0.25">
      <c r="A855" t="s">
        <v>62</v>
      </c>
      <c r="B855" s="39"/>
      <c r="C855" s="19"/>
      <c r="D855" s="21"/>
      <c r="E855" s="39"/>
      <c r="F855" s="39"/>
      <c r="G855" s="21"/>
      <c r="H855" s="39"/>
      <c r="I855" s="39"/>
      <c r="J855" s="22"/>
      <c r="K855" s="21"/>
      <c r="L855" s="39"/>
      <c r="M855" s="39"/>
      <c r="N855" s="39"/>
      <c r="O855" s="21"/>
      <c r="P855" s="39"/>
      <c r="Q855" s="39"/>
      <c r="R855" s="39"/>
      <c r="S855" s="21"/>
      <c r="T855" s="39"/>
      <c r="U855" s="39"/>
      <c r="V855" s="39"/>
      <c r="Z855"/>
      <c r="AA855"/>
      <c r="AB855" s="3"/>
      <c r="AJ855" s="58"/>
    </row>
    <row r="856" spans="1:36" ht="16.5" hidden="1" thickTop="1" x14ac:dyDescent="0.25">
      <c r="A856" t="s">
        <v>149</v>
      </c>
      <c r="B856" s="39"/>
      <c r="C856" s="19">
        <f>C875+C934</f>
        <v>773.72727272727298</v>
      </c>
      <c r="D856" s="185"/>
      <c r="E856" s="18"/>
      <c r="F856" s="18">
        <f>F875+F934</f>
        <v>1019996</v>
      </c>
      <c r="H856" s="18"/>
      <c r="I856" s="18">
        <f>I875+I934</f>
        <v>1019996</v>
      </c>
      <c r="J856" s="22"/>
      <c r="L856" s="18"/>
      <c r="M856" s="18" t="e">
        <f>M875+M934</f>
        <v>#REF!</v>
      </c>
      <c r="N856" s="21"/>
      <c r="P856" s="18"/>
      <c r="Q856" s="18" t="e">
        <f>Q875+Q934</f>
        <v>#REF!</v>
      </c>
      <c r="R856" s="21"/>
      <c r="T856" s="18"/>
      <c r="U856" s="18" t="e">
        <f>U875+U934</f>
        <v>#REF!</v>
      </c>
      <c r="V856" s="18"/>
      <c r="Z856" s="40"/>
      <c r="AA856" s="40"/>
      <c r="AB856" s="27"/>
      <c r="AC856" s="67"/>
      <c r="AD856" s="179"/>
      <c r="AE856" s="71"/>
      <c r="AF856" s="179"/>
      <c r="AG856" s="74"/>
      <c r="AH856" s="73"/>
      <c r="AI856" s="73"/>
      <c r="AJ856" s="101"/>
    </row>
    <row r="857" spans="1:36" ht="16.5" hidden="1" thickTop="1" x14ac:dyDescent="0.25">
      <c r="A857" t="s">
        <v>150</v>
      </c>
      <c r="B857" s="39"/>
      <c r="C857" s="19">
        <f>C876+C935</f>
        <v>0</v>
      </c>
      <c r="D857" s="185"/>
      <c r="E857" s="132"/>
      <c r="F857" s="18">
        <f>F876+F935</f>
        <v>0</v>
      </c>
      <c r="H857" s="132"/>
      <c r="I857" s="18">
        <f>I876+I935</f>
        <v>0</v>
      </c>
      <c r="J857" s="22"/>
      <c r="L857" s="132"/>
      <c r="M857" s="18" t="e">
        <f>M876+M935</f>
        <v>#REF!</v>
      </c>
      <c r="N857" s="21"/>
      <c r="P857" s="132"/>
      <c r="Q857" s="18" t="e">
        <f>Q876+Q935</f>
        <v>#REF!</v>
      </c>
      <c r="R857" s="21"/>
      <c r="T857" s="132"/>
      <c r="U857" s="18" t="e">
        <f>U876+U935</f>
        <v>#REF!</v>
      </c>
      <c r="V857" s="18"/>
      <c r="Z857" s="40"/>
      <c r="AA857" s="40"/>
      <c r="AB857" s="27"/>
      <c r="AD857" s="179"/>
      <c r="AE857" s="71"/>
      <c r="AF857" s="179"/>
      <c r="AG857" s="74"/>
      <c r="AH857" s="73"/>
      <c r="AI857" s="73"/>
      <c r="AJ857" s="101"/>
    </row>
    <row r="858" spans="1:36" ht="16.5" hidden="1" thickTop="1" x14ac:dyDescent="0.25">
      <c r="A858" t="s">
        <v>63</v>
      </c>
      <c r="B858" s="39"/>
      <c r="C858" s="19">
        <f>C995+C1015</f>
        <v>773.72727272727298</v>
      </c>
      <c r="D858" s="185"/>
      <c r="E858" s="18"/>
      <c r="F858" s="149" t="s">
        <v>20</v>
      </c>
      <c r="H858" s="18"/>
      <c r="I858" s="149" t="s">
        <v>20</v>
      </c>
      <c r="J858" s="22"/>
      <c r="L858" s="18"/>
      <c r="M858" s="18">
        <f>M995+M1015</f>
        <v>0</v>
      </c>
      <c r="N858" s="21"/>
      <c r="P858" s="18"/>
      <c r="Q858" s="18">
        <f>Q995+Q1015</f>
        <v>0</v>
      </c>
      <c r="R858" s="21"/>
      <c r="T858" s="18"/>
      <c r="U858" s="18">
        <f>U995+U1015</f>
        <v>0</v>
      </c>
      <c r="V858" s="18"/>
      <c r="W858" s="18"/>
      <c r="X858" s="18"/>
      <c r="Y858" s="18"/>
      <c r="Z858" s="41"/>
      <c r="AA858" s="41"/>
      <c r="AB858" s="27"/>
      <c r="AD858" s="179"/>
      <c r="AE858" s="71"/>
      <c r="AF858" s="179"/>
      <c r="AG858" s="74"/>
      <c r="AH858" s="73"/>
      <c r="AI858" s="73"/>
      <c r="AJ858" s="101"/>
    </row>
    <row r="859" spans="1:36" ht="16.5" hidden="1" thickTop="1" x14ac:dyDescent="0.25">
      <c r="A859" t="s">
        <v>151</v>
      </c>
      <c r="B859" s="39"/>
      <c r="C859" s="19">
        <f>C878+C937</f>
        <v>1121158.068965517</v>
      </c>
      <c r="D859" s="185"/>
      <c r="E859" s="18"/>
      <c r="F859" s="18">
        <f>F878+F937</f>
        <v>1242181</v>
      </c>
      <c r="H859" s="18"/>
      <c r="I859" s="18">
        <f>I878+I937</f>
        <v>1242181</v>
      </c>
      <c r="J859" s="22"/>
      <c r="L859" s="18"/>
      <c r="M859" s="18" t="e">
        <f>M878+M937</f>
        <v>#REF!</v>
      </c>
      <c r="N859" s="21"/>
      <c r="P859" s="18"/>
      <c r="Q859" s="18" t="e">
        <f>Q878+Q937</f>
        <v>#REF!</v>
      </c>
      <c r="R859" s="21"/>
      <c r="T859" s="18"/>
      <c r="U859" s="18" t="e">
        <f>U878+U937</f>
        <v>#REF!</v>
      </c>
      <c r="V859" s="18"/>
      <c r="Y859"/>
      <c r="Z859" s="40"/>
      <c r="AA859" s="40"/>
      <c r="AB859" s="27"/>
      <c r="AD859" s="179"/>
      <c r="AE859" s="71"/>
      <c r="AF859" s="179"/>
      <c r="AG859" s="74"/>
      <c r="AH859" s="73"/>
      <c r="AI859" s="73"/>
      <c r="AJ859" s="101"/>
    </row>
    <row r="860" spans="1:36" ht="16.5" hidden="1" thickTop="1" x14ac:dyDescent="0.25">
      <c r="A860" t="s">
        <v>152</v>
      </c>
      <c r="B860" s="39"/>
      <c r="C860" s="19">
        <f>C879+C938</f>
        <v>0</v>
      </c>
      <c r="D860" s="185"/>
      <c r="E860" s="18"/>
      <c r="F860" s="18">
        <f>F879+F938</f>
        <v>0</v>
      </c>
      <c r="H860" s="18"/>
      <c r="I860" s="18">
        <f>I879+I938</f>
        <v>0</v>
      </c>
      <c r="J860" s="22"/>
      <c r="L860" s="18"/>
      <c r="M860" s="18" t="e">
        <f>M879+M938</f>
        <v>#REF!</v>
      </c>
      <c r="N860" s="21"/>
      <c r="P860" s="18"/>
      <c r="Q860" s="18" t="e">
        <f>Q879+Q938</f>
        <v>#REF!</v>
      </c>
      <c r="R860" s="21"/>
      <c r="T860" s="18"/>
      <c r="U860" s="18" t="e">
        <f>U879+U938</f>
        <v>#REF!</v>
      </c>
      <c r="V860" s="18"/>
      <c r="W860" s="18"/>
      <c r="X860" s="18"/>
      <c r="Y860" s="18"/>
      <c r="Z860" s="41"/>
      <c r="AA860" s="40"/>
      <c r="AB860" s="27"/>
      <c r="AD860" s="179"/>
      <c r="AE860" s="71"/>
      <c r="AF860" s="179"/>
      <c r="AG860" s="74"/>
      <c r="AH860" s="73"/>
      <c r="AI860" s="73"/>
      <c r="AJ860" s="101"/>
    </row>
    <row r="861" spans="1:36" ht="16.5" hidden="1" thickTop="1" x14ac:dyDescent="0.25">
      <c r="A861" s="38" t="s">
        <v>153</v>
      </c>
      <c r="B861" s="39"/>
      <c r="C861" s="19">
        <f>C880+C939</f>
        <v>901614.43199999991</v>
      </c>
      <c r="D861" s="185"/>
      <c r="E861" s="18"/>
      <c r="F861" s="18">
        <f>F880+F939</f>
        <v>7882312</v>
      </c>
      <c r="H861" s="18"/>
      <c r="I861" s="18">
        <f>I880+I939</f>
        <v>7882312</v>
      </c>
      <c r="J861" s="22"/>
      <c r="L861" s="18"/>
      <c r="M861" s="18"/>
      <c r="N861" s="21"/>
      <c r="P861" s="18"/>
      <c r="Q861" s="18"/>
      <c r="R861" s="21"/>
      <c r="T861" s="18"/>
      <c r="U861" s="18"/>
      <c r="V861" s="18"/>
      <c r="W861" s="18"/>
      <c r="X861" s="18"/>
      <c r="Y861" s="18"/>
      <c r="Z861" s="41"/>
      <c r="AA861" s="40"/>
      <c r="AB861" s="27"/>
      <c r="AC861" s="3"/>
      <c r="AD861" s="186"/>
      <c r="AE861" s="66"/>
      <c r="AF861" s="186"/>
      <c r="AG861" s="101"/>
      <c r="AH861" s="186"/>
      <c r="AI861" s="3"/>
      <c r="AJ861" s="101"/>
    </row>
    <row r="862" spans="1:36" ht="16.5" hidden="1" thickTop="1" x14ac:dyDescent="0.25">
      <c r="A862" t="s">
        <v>100</v>
      </c>
      <c r="B862" s="39"/>
      <c r="C862" s="93" t="s">
        <v>20</v>
      </c>
      <c r="D862" s="185"/>
      <c r="E862" s="18"/>
      <c r="F862" s="149" t="s">
        <v>20</v>
      </c>
      <c r="H862" s="18"/>
      <c r="I862" s="149" t="s">
        <v>20</v>
      </c>
      <c r="J862" s="22"/>
      <c r="L862" s="18"/>
      <c r="M862" s="149" t="s">
        <v>20</v>
      </c>
      <c r="N862" s="21"/>
      <c r="P862" s="18"/>
      <c r="Q862" s="149" t="s">
        <v>20</v>
      </c>
      <c r="R862" s="21"/>
      <c r="T862" s="18"/>
      <c r="U862" s="149" t="s">
        <v>20</v>
      </c>
      <c r="V862" s="149"/>
      <c r="Y862"/>
      <c r="Z862" s="41"/>
      <c r="AA862" s="41"/>
      <c r="AB862" s="27"/>
      <c r="AC862" s="3"/>
      <c r="AF862" s="18"/>
    </row>
    <row r="863" spans="1:36" ht="16.5" hidden="1" thickTop="1" x14ac:dyDescent="0.25">
      <c r="A863" t="s">
        <v>138</v>
      </c>
      <c r="B863" s="39"/>
      <c r="C863" s="19">
        <f t="shared" ref="C863:C869" si="87">C882+C941</f>
        <v>394620593.62835383</v>
      </c>
      <c r="D863" s="185"/>
      <c r="E863" s="18"/>
      <c r="F863" s="18">
        <f t="shared" ref="F863:F869" si="88">F882+F941</f>
        <v>0</v>
      </c>
      <c r="H863" s="18"/>
      <c r="I863" s="18">
        <f t="shared" ref="I863:I869" si="89">I882+I941</f>
        <v>0</v>
      </c>
      <c r="J863" s="22"/>
      <c r="L863" s="18"/>
      <c r="M863" s="18" t="e">
        <f>M882+M941</f>
        <v>#REF!</v>
      </c>
      <c r="N863" s="21"/>
      <c r="P863" s="18"/>
      <c r="Q863" s="18" t="e">
        <f>Q882+Q941</f>
        <v>#REF!</v>
      </c>
      <c r="R863" s="21"/>
      <c r="T863" s="18"/>
      <c r="U863" s="18" t="e">
        <f>U882+U941</f>
        <v>#REF!</v>
      </c>
      <c r="V863" s="18"/>
      <c r="W863" s="18"/>
      <c r="X863" s="18"/>
      <c r="Y863" s="18"/>
      <c r="Z863" s="41"/>
      <c r="AA863" s="40"/>
      <c r="AB863" s="181"/>
      <c r="AC863" s="3"/>
      <c r="AF863" s="186"/>
    </row>
    <row r="864" spans="1:36" ht="16.5" hidden="1" thickTop="1" x14ac:dyDescent="0.25">
      <c r="A864" t="s">
        <v>143</v>
      </c>
      <c r="B864" s="39"/>
      <c r="C864" s="19">
        <f t="shared" si="87"/>
        <v>155748767.09193075</v>
      </c>
      <c r="D864" s="171" t="s">
        <v>20</v>
      </c>
      <c r="E864" s="18" t="s">
        <v>20</v>
      </c>
      <c r="F864" s="18">
        <f t="shared" si="88"/>
        <v>8185746</v>
      </c>
      <c r="G864" s="171" t="s">
        <v>20</v>
      </c>
      <c r="H864" s="18" t="s">
        <v>20</v>
      </c>
      <c r="I864" s="18">
        <f t="shared" si="89"/>
        <v>9824223</v>
      </c>
      <c r="J864" s="22"/>
      <c r="K864" s="171" t="e">
        <f>$K$674</f>
        <v>#REF!</v>
      </c>
      <c r="L864" s="18" t="s">
        <v>34</v>
      </c>
      <c r="M864" s="18" t="e">
        <f>ROUND(K864/100*$C864,0)</f>
        <v>#REF!</v>
      </c>
      <c r="N864" s="18"/>
      <c r="O864" s="171" t="e">
        <f>$O$674</f>
        <v>#REF!</v>
      </c>
      <c r="P864" s="18" t="s">
        <v>34</v>
      </c>
      <c r="Q864" s="18" t="e">
        <f>ROUND(O864/100*$C864,0)</f>
        <v>#REF!</v>
      </c>
      <c r="R864" s="18"/>
      <c r="S864" s="171" t="e">
        <f>$S$674</f>
        <v>#REF!</v>
      </c>
      <c r="T864" s="18" t="s">
        <v>34</v>
      </c>
      <c r="U864" s="18" t="e">
        <f>ROUND(S864/100*$C864,0)</f>
        <v>#REF!</v>
      </c>
      <c r="V864" s="18"/>
    </row>
    <row r="865" spans="1:29" ht="16.5" hidden="1" thickTop="1" x14ac:dyDescent="0.25">
      <c r="A865" t="s">
        <v>144</v>
      </c>
      <c r="B865" s="39"/>
      <c r="C865" s="19">
        <f t="shared" si="87"/>
        <v>238871826.53642312</v>
      </c>
      <c r="D865" s="171" t="s">
        <v>20</v>
      </c>
      <c r="E865" s="18" t="s">
        <v>20</v>
      </c>
      <c r="F865" s="18">
        <f t="shared" si="88"/>
        <v>10326418</v>
      </c>
      <c r="G865" s="171" t="s">
        <v>20</v>
      </c>
      <c r="H865" s="18" t="s">
        <v>20</v>
      </c>
      <c r="I865" s="18">
        <f t="shared" si="89"/>
        <v>12839350</v>
      </c>
      <c r="J865" s="22"/>
      <c r="K865" s="171" t="e">
        <f>$K$674</f>
        <v>#REF!</v>
      </c>
      <c r="L865" s="18" t="s">
        <v>34</v>
      </c>
      <c r="M865" s="18" t="e">
        <f>ROUND(K865/100*$C865,0)</f>
        <v>#REF!</v>
      </c>
      <c r="N865" s="18"/>
      <c r="O865" s="171" t="e">
        <f>$O$674</f>
        <v>#REF!</v>
      </c>
      <c r="P865" s="18" t="s">
        <v>34</v>
      </c>
      <c r="Q865" s="18" t="e">
        <f>ROUND(O865/100*$C865,0)</f>
        <v>#REF!</v>
      </c>
      <c r="R865" s="18"/>
      <c r="S865" s="171" t="e">
        <f>$S$674</f>
        <v>#REF!</v>
      </c>
      <c r="T865" s="18" t="s">
        <v>34</v>
      </c>
      <c r="U865" s="18" t="e">
        <f>ROUND(S865/100*$C865,0)</f>
        <v>#REF!</v>
      </c>
      <c r="V865" s="18"/>
      <c r="X865" s="18"/>
    </row>
    <row r="866" spans="1:29" ht="16.5" hidden="1" thickTop="1" x14ac:dyDescent="0.25">
      <c r="A866" t="s">
        <v>68</v>
      </c>
      <c r="B866" s="39"/>
      <c r="C866" s="19">
        <f t="shared" si="87"/>
        <v>160351.36363636321</v>
      </c>
      <c r="D866" s="27"/>
      <c r="E866" s="18"/>
      <c r="F866" s="21">
        <f t="shared" si="88"/>
        <v>91250.117272727031</v>
      </c>
      <c r="G866" s="27"/>
      <c r="H866" s="18"/>
      <c r="I866" s="21">
        <f t="shared" si="89"/>
        <v>91250.117272727017</v>
      </c>
      <c r="J866" s="22"/>
      <c r="K866" s="27"/>
      <c r="L866" s="18"/>
      <c r="M866" s="21" t="e">
        <f>M883+#REF!</f>
        <v>#REF!</v>
      </c>
      <c r="N866" s="21"/>
      <c r="O866" s="27"/>
      <c r="P866" s="18"/>
      <c r="Q866" s="21" t="e">
        <f>Q883+#REF!</f>
        <v>#REF!</v>
      </c>
      <c r="R866" s="21"/>
      <c r="S866" s="27"/>
      <c r="T866" s="18"/>
      <c r="U866" s="21" t="e">
        <f>U883+#REF!</f>
        <v>#REF!</v>
      </c>
      <c r="V866" s="18"/>
      <c r="W866" s="18"/>
      <c r="X866" s="18"/>
      <c r="Y866" s="18"/>
      <c r="Z866" s="41"/>
      <c r="AA866"/>
    </row>
    <row r="867" spans="1:29" ht="16.5" hidden="1" thickTop="1" x14ac:dyDescent="0.25">
      <c r="A867" s="39" t="s">
        <v>43</v>
      </c>
      <c r="B867" s="39"/>
      <c r="C867" s="19">
        <f t="shared" si="87"/>
        <v>394620593.62835383</v>
      </c>
      <c r="D867" s="132"/>
      <c r="E867" s="39"/>
      <c r="F867" s="18">
        <f t="shared" si="88"/>
        <v>28747903.117272727</v>
      </c>
      <c r="G867" s="21"/>
      <c r="H867" s="39"/>
      <c r="I867" s="18">
        <f t="shared" si="89"/>
        <v>32899312.117272727</v>
      </c>
      <c r="J867" s="22"/>
      <c r="K867" s="21"/>
      <c r="L867" s="39"/>
      <c r="M867" s="18" t="e">
        <f>M886+M945</f>
        <v>#REF!</v>
      </c>
      <c r="N867" s="21"/>
      <c r="O867" s="21"/>
      <c r="P867" s="39"/>
      <c r="Q867" s="18" t="e">
        <f>Q886+Q945</f>
        <v>#REF!</v>
      </c>
      <c r="R867" s="21"/>
      <c r="S867" s="21"/>
      <c r="T867" s="39"/>
      <c r="U867" s="18" t="e">
        <f>U886+U945</f>
        <v>#REF!</v>
      </c>
      <c r="V867" s="18"/>
      <c r="W867" s="18"/>
      <c r="X867" s="18"/>
      <c r="Y867" s="104"/>
    </row>
    <row r="868" spans="1:29" ht="16.5" hidden="1" thickTop="1" x14ac:dyDescent="0.25">
      <c r="A868" s="39" t="s">
        <v>25</v>
      </c>
      <c r="B868" s="39"/>
      <c r="C868" s="91">
        <f t="shared" si="87"/>
        <v>5564969.8720139796</v>
      </c>
      <c r="F868" s="177">
        <f t="shared" si="88"/>
        <v>276989.59644031158</v>
      </c>
      <c r="I868" s="177">
        <f t="shared" si="89"/>
        <v>276989.59644031158</v>
      </c>
      <c r="J868" s="22"/>
      <c r="M868" s="177" t="e">
        <f>M887+M946</f>
        <v>#DIV/0!</v>
      </c>
      <c r="N868" s="21"/>
      <c r="Q868" s="177" t="e">
        <f>Q887+Q946</f>
        <v>#DIV/0!</v>
      </c>
      <c r="R868" s="21"/>
      <c r="U868" s="177" t="e">
        <f>U887+U946</f>
        <v>#DIV/0!</v>
      </c>
      <c r="V868" s="21"/>
      <c r="W868" s="53"/>
      <c r="X868" s="53"/>
      <c r="Y868" s="51"/>
    </row>
    <row r="869" spans="1:29" ht="17.25" hidden="1" thickTop="1" thickBot="1" x14ac:dyDescent="0.3">
      <c r="A869" s="39" t="s">
        <v>44</v>
      </c>
      <c r="B869" s="39"/>
      <c r="C869" s="187">
        <f t="shared" si="87"/>
        <v>400185563.50036788</v>
      </c>
      <c r="D869" s="128"/>
      <c r="E869" s="121"/>
      <c r="F869" s="188">
        <f t="shared" si="88"/>
        <v>29024892.713713039</v>
      </c>
      <c r="G869" s="128"/>
      <c r="H869" s="121"/>
      <c r="I869" s="188">
        <f t="shared" si="89"/>
        <v>33176301.713713039</v>
      </c>
      <c r="J869" s="22"/>
      <c r="K869" s="128"/>
      <c r="L869" s="121"/>
      <c r="M869" s="188" t="e">
        <f>M888+M947</f>
        <v>#REF!</v>
      </c>
      <c r="N869" s="21"/>
      <c r="O869" s="128"/>
      <c r="P869" s="121"/>
      <c r="Q869" s="188" t="e">
        <f>Q888+Q947</f>
        <v>#REF!</v>
      </c>
      <c r="R869" s="21"/>
      <c r="S869" s="128"/>
      <c r="T869" s="121"/>
      <c r="U869" s="188" t="e">
        <f>U888+U947</f>
        <v>#REF!</v>
      </c>
      <c r="V869" s="21"/>
      <c r="Y869" s="18"/>
      <c r="Z869" s="35"/>
      <c r="AA869" s="35"/>
      <c r="AB869" s="70"/>
    </row>
    <row r="870" spans="1:29" ht="16.5" thickTop="1" x14ac:dyDescent="0.25">
      <c r="A870" s="39"/>
      <c r="B870" s="39"/>
      <c r="C870" s="19"/>
      <c r="D870" s="130"/>
      <c r="E870" s="39"/>
      <c r="F870" s="21"/>
      <c r="G870" s="130"/>
      <c r="H870" s="39"/>
      <c r="I870" s="21" t="s">
        <v>20</v>
      </c>
      <c r="J870" s="22"/>
      <c r="K870" s="130"/>
      <c r="L870" s="39"/>
      <c r="M870" s="21"/>
      <c r="N870" s="21"/>
      <c r="O870" s="130"/>
      <c r="P870" s="39"/>
      <c r="Q870" s="21"/>
      <c r="R870" s="21"/>
      <c r="S870" s="130"/>
      <c r="T870" s="39"/>
      <c r="U870" s="21" t="s">
        <v>20</v>
      </c>
      <c r="V870" s="21"/>
      <c r="W870" s="35"/>
      <c r="X870" s="35"/>
      <c r="Y870" s="18"/>
      <c r="Z870"/>
    </row>
    <row r="871" spans="1:29" x14ac:dyDescent="0.25">
      <c r="A871" s="17" t="s">
        <v>155</v>
      </c>
      <c r="B871" s="39"/>
      <c r="C871" s="39"/>
      <c r="D871" s="21"/>
      <c r="E871" s="39"/>
      <c r="F871" s="39"/>
      <c r="G871" s="21"/>
      <c r="H871" s="39"/>
      <c r="J871" s="22"/>
      <c r="K871" s="21"/>
      <c r="L871" s="39"/>
      <c r="O871" s="21"/>
      <c r="P871" s="39"/>
      <c r="S871" s="21"/>
      <c r="T871" s="39"/>
    </row>
    <row r="872" spans="1:29" x14ac:dyDescent="0.25">
      <c r="A872" t="s">
        <v>158</v>
      </c>
      <c r="B872" s="39"/>
      <c r="C872" s="39"/>
      <c r="D872" s="21"/>
      <c r="E872" s="39"/>
      <c r="F872" s="39"/>
      <c r="G872" s="21"/>
      <c r="H872" s="39"/>
      <c r="I872" s="39"/>
      <c r="J872" s="22"/>
      <c r="K872" s="21"/>
      <c r="L872" s="39"/>
      <c r="M872" s="39"/>
      <c r="N872" s="39"/>
      <c r="O872" s="21"/>
      <c r="P872" s="39"/>
      <c r="Q872" s="39"/>
      <c r="R872" s="39"/>
      <c r="S872" s="21"/>
      <c r="T872" s="39"/>
      <c r="U872" s="39"/>
      <c r="V872" s="39"/>
      <c r="W872" s="21"/>
      <c r="X872" s="21"/>
      <c r="Y872" s="70"/>
      <c r="Z872" s="189"/>
    </row>
    <row r="873" spans="1:29" x14ac:dyDescent="0.25">
      <c r="B873" s="39"/>
      <c r="C873" s="39"/>
      <c r="D873" s="21"/>
      <c r="E873" s="39"/>
      <c r="F873" s="39"/>
      <c r="G873" s="21"/>
      <c r="H873" s="39"/>
      <c r="I873" s="39"/>
      <c r="J873" s="22"/>
      <c r="K873" s="21"/>
      <c r="L873" s="39"/>
      <c r="M873" s="39"/>
      <c r="N873" s="39"/>
      <c r="O873" s="21"/>
      <c r="P873" s="39"/>
      <c r="Q873" s="39"/>
      <c r="R873" s="39"/>
      <c r="S873" s="21"/>
      <c r="T873" s="39"/>
      <c r="U873" s="39"/>
      <c r="V873" s="39"/>
      <c r="AC873" s="59"/>
    </row>
    <row r="874" spans="1:29" x14ac:dyDescent="0.25">
      <c r="A874" t="s">
        <v>62</v>
      </c>
      <c r="B874" s="39"/>
      <c r="C874" s="19"/>
      <c r="D874" s="21"/>
      <c r="E874" s="39"/>
      <c r="F874" s="39"/>
      <c r="G874" s="21"/>
      <c r="H874" s="39"/>
      <c r="I874" s="39"/>
      <c r="J874" s="22"/>
      <c r="K874" s="21"/>
      <c r="L874" s="39"/>
      <c r="M874" s="39"/>
      <c r="N874" s="39"/>
      <c r="O874" s="21"/>
      <c r="P874" s="39"/>
      <c r="Q874" s="39"/>
      <c r="R874" s="39"/>
      <c r="S874" s="21"/>
      <c r="T874" s="39"/>
      <c r="U874" s="39"/>
      <c r="V874" s="39"/>
      <c r="AC874" s="64"/>
    </row>
    <row r="875" spans="1:29" x14ac:dyDescent="0.25">
      <c r="A875" t="s">
        <v>149</v>
      </c>
      <c r="B875" s="39"/>
      <c r="C875" s="19">
        <f t="shared" ref="C875:C880" si="90">C895+C914</f>
        <v>641.72727272727298</v>
      </c>
      <c r="D875" s="27">
        <v>1313</v>
      </c>
      <c r="E875" s="18"/>
      <c r="F875" s="21">
        <f>ROUND(D875*C875,0)</f>
        <v>842588</v>
      </c>
      <c r="G875" s="69">
        <f t="shared" ref="G875:G876" si="91">D875</f>
        <v>1313</v>
      </c>
      <c r="H875" s="18"/>
      <c r="I875" s="21">
        <f>ROUND(G875*$C875,0)</f>
        <v>842588</v>
      </c>
      <c r="J875" s="22"/>
      <c r="K875" s="27" t="e">
        <f>#REF!</f>
        <v>#REF!</v>
      </c>
      <c r="L875" s="18"/>
      <c r="M875" s="21" t="e">
        <f>#REF!</f>
        <v>#REF!</v>
      </c>
      <c r="N875" s="21"/>
      <c r="O875" s="27" t="e">
        <f>#REF!</f>
        <v>#REF!</v>
      </c>
      <c r="P875" s="18"/>
      <c r="Q875" s="21" t="e">
        <f>#REF!</f>
        <v>#REF!</v>
      </c>
      <c r="R875" s="21"/>
      <c r="S875" s="27" t="e">
        <f>#REF!</f>
        <v>#REF!</v>
      </c>
      <c r="T875" s="18"/>
      <c r="U875" s="21" t="e">
        <f>#REF!</f>
        <v>#REF!</v>
      </c>
      <c r="V875" s="21"/>
      <c r="W875" s="149"/>
      <c r="X875" s="149"/>
      <c r="Z875" s="189"/>
      <c r="AA875" s="35"/>
      <c r="AC875" s="67"/>
    </row>
    <row r="876" spans="1:29" x14ac:dyDescent="0.25">
      <c r="A876" t="s">
        <v>150</v>
      </c>
      <c r="B876" s="39"/>
      <c r="C876" s="19">
        <f t="shared" si="90"/>
        <v>0</v>
      </c>
      <c r="D876" s="27">
        <v>1587</v>
      </c>
      <c r="E876" s="132"/>
      <c r="F876" s="21">
        <f>ROUND(D876*C876,0)</f>
        <v>0</v>
      </c>
      <c r="G876" s="69">
        <f t="shared" si="91"/>
        <v>1587</v>
      </c>
      <c r="H876" s="132"/>
      <c r="I876" s="21">
        <f>ROUND(G876*$C876,0)</f>
        <v>0</v>
      </c>
      <c r="J876" s="22"/>
      <c r="K876" s="27" t="e">
        <f>#REF!</f>
        <v>#REF!</v>
      </c>
      <c r="L876" s="132"/>
      <c r="M876" s="21" t="e">
        <f>#REF!</f>
        <v>#REF!</v>
      </c>
      <c r="N876" s="21"/>
      <c r="O876" s="27" t="e">
        <f>#REF!</f>
        <v>#REF!</v>
      </c>
      <c r="P876" s="132"/>
      <c r="Q876" s="21" t="e">
        <f>#REF!</f>
        <v>#REF!</v>
      </c>
      <c r="R876" s="21"/>
      <c r="S876" s="27" t="e">
        <f>#REF!</f>
        <v>#REF!</v>
      </c>
      <c r="T876" s="132"/>
      <c r="U876" s="21" t="e">
        <f>#REF!</f>
        <v>#REF!</v>
      </c>
      <c r="V876" s="21"/>
      <c r="Z876" s="189"/>
      <c r="AA876" s="35"/>
    </row>
    <row r="877" spans="1:29" x14ac:dyDescent="0.25">
      <c r="A877" t="s">
        <v>63</v>
      </c>
      <c r="B877" s="39"/>
      <c r="C877" s="19">
        <f t="shared" si="90"/>
        <v>641.72727272727298</v>
      </c>
      <c r="D877" s="27" t="s">
        <v>20</v>
      </c>
      <c r="E877" s="18"/>
      <c r="F877" s="21" t="s">
        <v>20</v>
      </c>
      <c r="G877" s="27" t="s">
        <v>20</v>
      </c>
      <c r="H877" s="18"/>
      <c r="I877" s="21" t="s">
        <v>20</v>
      </c>
      <c r="J877" s="22"/>
      <c r="K877" s="27" t="s">
        <v>20</v>
      </c>
      <c r="L877" s="18"/>
      <c r="M877" s="21" t="s">
        <v>20</v>
      </c>
      <c r="N877" s="21"/>
      <c r="O877" s="27" t="s">
        <v>20</v>
      </c>
      <c r="P877" s="18"/>
      <c r="Q877" s="21" t="s">
        <v>20</v>
      </c>
      <c r="R877" s="21"/>
      <c r="S877" s="27" t="s">
        <v>20</v>
      </c>
      <c r="T877" s="18"/>
      <c r="U877" s="21" t="s">
        <v>20</v>
      </c>
      <c r="V877" s="21"/>
      <c r="Z877" s="130"/>
    </row>
    <row r="878" spans="1:29" x14ac:dyDescent="0.25">
      <c r="A878" t="s">
        <v>151</v>
      </c>
      <c r="B878" s="39"/>
      <c r="C878" s="19">
        <f t="shared" si="90"/>
        <v>915203.06896551698</v>
      </c>
      <c r="D878" s="27">
        <v>1.22</v>
      </c>
      <c r="E878" s="18"/>
      <c r="F878" s="21">
        <f>ROUND(D878*C878,0)</f>
        <v>1116548</v>
      </c>
      <c r="G878" s="69">
        <f t="shared" ref="G878:G880" si="92">D878</f>
        <v>1.22</v>
      </c>
      <c r="H878" s="18"/>
      <c r="I878" s="21">
        <f>ROUND(G878*$C878,0)</f>
        <v>1116548</v>
      </c>
      <c r="J878" s="22"/>
      <c r="K878" s="27" t="e">
        <f>#REF!</f>
        <v>#REF!</v>
      </c>
      <c r="L878" s="18"/>
      <c r="M878" s="21" t="e">
        <f>#REF!</f>
        <v>#REF!</v>
      </c>
      <c r="N878" s="21"/>
      <c r="O878" s="27" t="e">
        <f>#REF!</f>
        <v>#REF!</v>
      </c>
      <c r="P878" s="18"/>
      <c r="Q878" s="21" t="e">
        <f>#REF!</f>
        <v>#REF!</v>
      </c>
      <c r="R878" s="21"/>
      <c r="S878" s="27" t="e">
        <f>#REF!</f>
        <v>#REF!</v>
      </c>
      <c r="T878" s="18"/>
      <c r="U878" s="21" t="e">
        <f>#REF!</f>
        <v>#REF!</v>
      </c>
      <c r="V878" s="21"/>
      <c r="Z878" s="189"/>
      <c r="AA878" s="35"/>
    </row>
    <row r="879" spans="1:29" x14ac:dyDescent="0.25">
      <c r="A879" t="s">
        <v>152</v>
      </c>
      <c r="B879" s="39"/>
      <c r="C879" s="19">
        <f t="shared" si="90"/>
        <v>0</v>
      </c>
      <c r="D879" s="27">
        <v>1.0900000000000001</v>
      </c>
      <c r="E879" s="18"/>
      <c r="F879" s="21">
        <f>ROUND(D879*C879,0)</f>
        <v>0</v>
      </c>
      <c r="G879" s="69">
        <f t="shared" si="92"/>
        <v>1.0900000000000001</v>
      </c>
      <c r="H879" s="18"/>
      <c r="I879" s="21">
        <f>ROUND(G879*$C879,0)</f>
        <v>0</v>
      </c>
      <c r="J879" s="22"/>
      <c r="K879" s="27" t="e">
        <f>#REF!</f>
        <v>#REF!</v>
      </c>
      <c r="L879" s="18"/>
      <c r="M879" s="21" t="e">
        <f>#REF!</f>
        <v>#REF!</v>
      </c>
      <c r="N879" s="21"/>
      <c r="O879" s="27" t="e">
        <f>#REF!</f>
        <v>#REF!</v>
      </c>
      <c r="P879" s="18"/>
      <c r="Q879" s="21" t="e">
        <f>#REF!</f>
        <v>#REF!</v>
      </c>
      <c r="R879" s="21"/>
      <c r="S879" s="27" t="e">
        <f>#REF!</f>
        <v>#REF!</v>
      </c>
      <c r="T879" s="18"/>
      <c r="U879" s="21" t="e">
        <f>#REF!</f>
        <v>#REF!</v>
      </c>
      <c r="V879" s="21"/>
      <c r="Z879" s="189"/>
      <c r="AA879" s="35"/>
    </row>
    <row r="880" spans="1:29" x14ac:dyDescent="0.25">
      <c r="A880" s="38" t="s">
        <v>153</v>
      </c>
      <c r="B880" s="39"/>
      <c r="C880" s="19">
        <f t="shared" si="90"/>
        <v>741361.15199999989</v>
      </c>
      <c r="D880" s="27">
        <v>8.73</v>
      </c>
      <c r="E880" s="18"/>
      <c r="F880" s="21">
        <f>ROUND(D880*C880,0)</f>
        <v>6472083</v>
      </c>
      <c r="G880" s="69">
        <f t="shared" si="92"/>
        <v>8.73</v>
      </c>
      <c r="H880" s="18"/>
      <c r="I880" s="21">
        <f>ROUND(G880*$C880,0)</f>
        <v>6472083</v>
      </c>
      <c r="J880" s="22"/>
      <c r="K880" s="27"/>
      <c r="L880" s="18"/>
      <c r="M880" s="21"/>
      <c r="N880" s="21"/>
      <c r="O880" s="27"/>
      <c r="P880" s="18"/>
      <c r="Q880" s="21"/>
      <c r="R880" s="21"/>
      <c r="S880" s="27"/>
      <c r="T880" s="18"/>
      <c r="U880" s="21"/>
      <c r="V880" s="21"/>
      <c r="Z880" s="189"/>
      <c r="AA880" s="35"/>
    </row>
    <row r="881" spans="1:31" x14ac:dyDescent="0.25">
      <c r="A881" t="s">
        <v>100</v>
      </c>
      <c r="B881" s="39"/>
      <c r="C881" s="19"/>
      <c r="D881" s="27" t="s">
        <v>20</v>
      </c>
      <c r="E881" s="18"/>
      <c r="F881" s="21"/>
      <c r="G881" s="27" t="s">
        <v>20</v>
      </c>
      <c r="H881" s="18"/>
      <c r="I881" s="21"/>
      <c r="J881" s="22"/>
      <c r="K881" s="27" t="s">
        <v>20</v>
      </c>
      <c r="L881" s="18"/>
      <c r="M881" s="21"/>
      <c r="N881" s="21"/>
      <c r="O881" s="27" t="s">
        <v>20</v>
      </c>
      <c r="P881" s="18"/>
      <c r="Q881" s="21"/>
      <c r="R881" s="21"/>
      <c r="S881" s="27" t="s">
        <v>20</v>
      </c>
      <c r="T881" s="18"/>
      <c r="U881" s="21"/>
      <c r="V881" s="21"/>
      <c r="Z881" s="130"/>
    </row>
    <row r="882" spans="1:31" x14ac:dyDescent="0.25">
      <c r="A882" t="s">
        <v>138</v>
      </c>
      <c r="B882" s="39"/>
      <c r="C882" s="19">
        <f>C902+C921</f>
        <v>328149970.81905723</v>
      </c>
      <c r="D882" s="181"/>
      <c r="E882" s="18"/>
      <c r="F882" s="21">
        <f>ROUND(D882/100*C882,0)</f>
        <v>0</v>
      </c>
      <c r="G882" s="181"/>
      <c r="H882" s="18"/>
      <c r="I882" s="21">
        <v>0</v>
      </c>
      <c r="J882" s="22"/>
      <c r="K882" s="181" t="e">
        <f>#REF!</f>
        <v>#REF!</v>
      </c>
      <c r="L882" s="149" t="s">
        <v>20</v>
      </c>
      <c r="M882" s="21" t="e">
        <f>#REF!</f>
        <v>#REF!</v>
      </c>
      <c r="N882" s="21"/>
      <c r="O882" s="181" t="e">
        <f>#REF!</f>
        <v>#REF!</v>
      </c>
      <c r="P882" s="18" t="s">
        <v>34</v>
      </c>
      <c r="Q882" s="21" t="e">
        <f>#REF!</f>
        <v>#REF!</v>
      </c>
      <c r="R882" s="21"/>
      <c r="S882" s="181" t="e">
        <f>#REF!</f>
        <v>#REF!</v>
      </c>
      <c r="T882" s="18" t="s">
        <v>34</v>
      </c>
      <c r="U882" s="21" t="e">
        <f>#REF!</f>
        <v>#REF!</v>
      </c>
      <c r="V882" s="21"/>
      <c r="Z882" s="189"/>
      <c r="AA882" s="35"/>
    </row>
    <row r="883" spans="1:31" x14ac:dyDescent="0.25">
      <c r="A883" t="s">
        <v>143</v>
      </c>
      <c r="B883" s="39"/>
      <c r="C883" s="19">
        <f>C903+C922</f>
        <v>129108340.34878281</v>
      </c>
      <c r="D883" s="171">
        <v>5.266</v>
      </c>
      <c r="E883" s="18" t="s">
        <v>34</v>
      </c>
      <c r="F883" s="21">
        <f>ROUND(D883/100*C883,0)</f>
        <v>6798845</v>
      </c>
      <c r="G883" s="62">
        <f t="shared" ref="G883:G884" si="93">ROUND(D883+$I$1134*100,3)</f>
        <v>6.3179999999999996</v>
      </c>
      <c r="H883" s="18" t="s">
        <v>34</v>
      </c>
      <c r="I883" s="21">
        <f>ROUND(G883/100*$C883,0)</f>
        <v>8157065</v>
      </c>
      <c r="J883" s="22"/>
      <c r="K883" s="171" t="e">
        <f>$K$674</f>
        <v>#REF!</v>
      </c>
      <c r="L883" s="18" t="s">
        <v>34</v>
      </c>
      <c r="M883" s="18" t="e">
        <f>ROUND(K883/100*$C883,0)</f>
        <v>#REF!</v>
      </c>
      <c r="N883" s="18"/>
      <c r="O883" s="171" t="e">
        <f>$O$674</f>
        <v>#REF!</v>
      </c>
      <c r="P883" s="18" t="s">
        <v>34</v>
      </c>
      <c r="Q883" s="18" t="e">
        <f>ROUND(O883/100*$C883,0)</f>
        <v>#REF!</v>
      </c>
      <c r="R883" s="18"/>
      <c r="S883" s="171" t="e">
        <f>$S$674</f>
        <v>#REF!</v>
      </c>
      <c r="T883" s="18" t="s">
        <v>34</v>
      </c>
      <c r="U883" s="18" t="e">
        <f>ROUND(S883/100*$C883,0)</f>
        <v>#REF!</v>
      </c>
      <c r="V883" s="18"/>
      <c r="AE883" s="38"/>
    </row>
    <row r="884" spans="1:31" x14ac:dyDescent="0.25">
      <c r="A884" t="s">
        <v>144</v>
      </c>
      <c r="B884" s="39"/>
      <c r="C884" s="19">
        <f>C904+C923</f>
        <v>199041630.47027442</v>
      </c>
      <c r="D884" s="171">
        <v>4.3330000000000002</v>
      </c>
      <c r="E884" s="18" t="s">
        <v>34</v>
      </c>
      <c r="F884" s="21">
        <f>ROUND(D884/100*C884,0)</f>
        <v>8624474</v>
      </c>
      <c r="G884" s="62">
        <f t="shared" si="93"/>
        <v>5.3849999999999998</v>
      </c>
      <c r="H884" s="18" t="s">
        <v>34</v>
      </c>
      <c r="I884" s="21">
        <f>ROUND(G884/100*$C884,0)</f>
        <v>10718392</v>
      </c>
      <c r="J884" s="22"/>
      <c r="K884" s="171" t="e">
        <f>$K$674</f>
        <v>#REF!</v>
      </c>
      <c r="L884" s="18" t="s">
        <v>34</v>
      </c>
      <c r="M884" s="18" t="e">
        <f>ROUND(K884/100*$C884,0)</f>
        <v>#REF!</v>
      </c>
      <c r="N884" s="18"/>
      <c r="O884" s="171" t="e">
        <f>$O$674</f>
        <v>#REF!</v>
      </c>
      <c r="P884" s="18" t="s">
        <v>34</v>
      </c>
      <c r="Q884" s="18" t="e">
        <f>ROUND(O884/100*$C884,0)</f>
        <v>#REF!</v>
      </c>
      <c r="R884" s="18"/>
      <c r="S884" s="171" t="e">
        <f>$S$674</f>
        <v>#REF!</v>
      </c>
      <c r="T884" s="18" t="s">
        <v>34</v>
      </c>
      <c r="U884" s="18" t="e">
        <f>ROUND(S884/100*$C884,0)</f>
        <v>#REF!</v>
      </c>
      <c r="V884" s="18"/>
    </row>
    <row r="885" spans="1:31" x14ac:dyDescent="0.25">
      <c r="A885" t="s">
        <v>68</v>
      </c>
      <c r="B885" s="39"/>
      <c r="C885" s="19">
        <f>C905+C924</f>
        <v>145335.36363636321</v>
      </c>
      <c r="D885" s="27">
        <v>0.56999999999999995</v>
      </c>
      <c r="E885" s="18"/>
      <c r="F885" s="19">
        <f>C885*D885</f>
        <v>82841.157272727025</v>
      </c>
      <c r="G885" s="27">
        <f t="shared" ref="G885" si="94">D885</f>
        <v>0.56999999999999995</v>
      </c>
      <c r="H885" s="18"/>
      <c r="I885" s="19">
        <f>I905+I924</f>
        <v>82841.15727272701</v>
      </c>
      <c r="J885" s="22"/>
      <c r="K885" s="27"/>
      <c r="L885" s="18"/>
      <c r="M885" s="21" t="e">
        <f>M902+#REF!</f>
        <v>#REF!</v>
      </c>
      <c r="N885" s="21"/>
      <c r="O885" s="27"/>
      <c r="P885" s="18"/>
      <c r="Q885" s="21" t="e">
        <f>Q902+#REF!</f>
        <v>#REF!</v>
      </c>
      <c r="R885" s="21"/>
      <c r="S885" s="27"/>
      <c r="T885" s="18"/>
      <c r="U885" s="21" t="e">
        <f>U902+#REF!</f>
        <v>#REF!</v>
      </c>
      <c r="V885" s="41"/>
      <c r="W885" s="40"/>
      <c r="X885" s="3"/>
      <c r="Z885"/>
      <c r="AA885"/>
    </row>
    <row r="886" spans="1:31" x14ac:dyDescent="0.25">
      <c r="A886" s="39" t="s">
        <v>43</v>
      </c>
      <c r="B886" s="39"/>
      <c r="C886" s="19">
        <f>C882</f>
        <v>328149970.81905723</v>
      </c>
      <c r="D886" s="110"/>
      <c r="E886" s="39"/>
      <c r="F886" s="21">
        <f>SUM(F875:F885)</f>
        <v>23937379.157272726</v>
      </c>
      <c r="G886" s="110"/>
      <c r="H886" s="39"/>
      <c r="I886" s="21">
        <f>SUM(I875:I885)</f>
        <v>27389517.157272726</v>
      </c>
      <c r="J886" s="22"/>
      <c r="K886" s="110"/>
      <c r="L886" s="39"/>
      <c r="M886" s="21" t="e">
        <f>SUM(M875:M884)</f>
        <v>#REF!</v>
      </c>
      <c r="N886" s="21"/>
      <c r="O886" s="110"/>
      <c r="P886" s="39"/>
      <c r="Q886" s="21" t="e">
        <f>SUM(Q875:Q884)</f>
        <v>#REF!</v>
      </c>
      <c r="R886" s="21"/>
      <c r="S886" s="110"/>
      <c r="T886" s="39"/>
      <c r="U886" s="21" t="e">
        <f>SUM(U875:U884)</f>
        <v>#REF!</v>
      </c>
      <c r="V886" s="21"/>
    </row>
    <row r="887" spans="1:31" x14ac:dyDescent="0.25">
      <c r="A887" s="39" t="s">
        <v>25</v>
      </c>
      <c r="B887" s="39"/>
      <c r="C887" s="19">
        <f>C907+C926</f>
        <v>4944665.5555615174</v>
      </c>
      <c r="F887" s="119">
        <f>F907+F926</f>
        <v>214562.26594456626</v>
      </c>
      <c r="I887" s="119">
        <f>F887</f>
        <v>214562.26594456626</v>
      </c>
      <c r="J887" s="22"/>
      <c r="M887" s="177" t="e">
        <f>$I$887*W890/($W890+$Y$890+$Z$890)</f>
        <v>#DIV/0!</v>
      </c>
      <c r="N887" s="21"/>
      <c r="Q887" s="177" t="e">
        <f>$I$887*Y890/($W890+$Y$890+$Z$890)</f>
        <v>#DIV/0!</v>
      </c>
      <c r="R887" s="21"/>
      <c r="U887" s="177" t="e">
        <f>$I$887*Z890/($W890+$Y$890+$Z$890)</f>
        <v>#DIV/0!</v>
      </c>
      <c r="V887" s="21"/>
      <c r="W887" s="53"/>
      <c r="X887" s="53"/>
      <c r="Y887" s="51"/>
    </row>
    <row r="888" spans="1:31" ht="18" customHeight="1" thickBot="1" x14ac:dyDescent="0.3">
      <c r="A888" s="39" t="s">
        <v>44</v>
      </c>
      <c r="B888" s="39"/>
      <c r="C888" s="178">
        <f>SUM(C886)+C887</f>
        <v>333094636.37461877</v>
      </c>
      <c r="D888" s="128"/>
      <c r="E888" s="121"/>
      <c r="F888" s="122">
        <f>F886+F887</f>
        <v>24151941.423217293</v>
      </c>
      <c r="G888" s="128"/>
      <c r="H888" s="121"/>
      <c r="I888" s="122">
        <f>I886+I887</f>
        <v>27604079.423217293</v>
      </c>
      <c r="J888" s="22"/>
      <c r="K888" s="128"/>
      <c r="L888" s="121"/>
      <c r="M888" s="122" t="e">
        <f>M886+M887</f>
        <v>#REF!</v>
      </c>
      <c r="N888" s="122"/>
      <c r="O888" s="128"/>
      <c r="P888" s="121"/>
      <c r="Q888" s="122" t="e">
        <f>Q886+Q887</f>
        <v>#REF!</v>
      </c>
      <c r="R888" s="122"/>
      <c r="S888" s="128"/>
      <c r="T888" s="121"/>
      <c r="U888" s="122" t="e">
        <f>U886+U887</f>
        <v>#REF!</v>
      </c>
      <c r="V888" s="18"/>
      <c r="W888" s="38"/>
      <c r="X888" s="38"/>
      <c r="Y888" s="70"/>
      <c r="Z888" s="189"/>
      <c r="AB888" s="71"/>
    </row>
    <row r="889" spans="1:31" ht="16.5" hidden="1" thickTop="1" x14ac:dyDescent="0.25">
      <c r="A889" s="39"/>
      <c r="B889" s="39"/>
      <c r="C889" s="56"/>
      <c r="D889" s="27"/>
      <c r="E889" s="39"/>
      <c r="F889" s="21" t="s">
        <v>20</v>
      </c>
      <c r="G889" s="27"/>
      <c r="H889" s="39"/>
      <c r="I889" s="23"/>
      <c r="J889" s="22"/>
      <c r="K889" s="27"/>
      <c r="L889" s="39"/>
      <c r="M889" s="23"/>
      <c r="N889" s="23"/>
      <c r="O889" s="27"/>
      <c r="P889" s="39"/>
      <c r="Q889" s="23"/>
      <c r="R889" s="23"/>
      <c r="S889" s="27"/>
      <c r="T889" s="39"/>
      <c r="U889" s="23"/>
      <c r="V889" s="23"/>
      <c r="W889" s="190"/>
      <c r="X889" s="190"/>
      <c r="Y889" s="190"/>
      <c r="Z889" s="190"/>
      <c r="AB889" s="38"/>
    </row>
    <row r="890" spans="1:31" ht="16.5" hidden="1" thickTop="1" x14ac:dyDescent="0.25">
      <c r="A890" s="39"/>
      <c r="B890" s="39"/>
      <c r="C890" s="191" t="s">
        <v>20</v>
      </c>
      <c r="D890" s="27"/>
      <c r="E890" s="39"/>
      <c r="F890" s="21"/>
      <c r="G890" s="27"/>
      <c r="H890" s="39"/>
      <c r="I890" s="21" t="s">
        <v>20</v>
      </c>
      <c r="J890" s="22"/>
      <c r="K890" s="27"/>
      <c r="L890" s="39"/>
      <c r="M890" s="23"/>
      <c r="N890" s="23"/>
      <c r="O890" s="27"/>
      <c r="P890" s="39"/>
      <c r="Q890" s="23"/>
      <c r="R890" s="23"/>
      <c r="S890" s="27"/>
      <c r="T890" s="39"/>
      <c r="U890" s="23"/>
      <c r="V890" s="23"/>
      <c r="W890" s="54"/>
      <c r="X890" s="54"/>
      <c r="Y890" s="54"/>
      <c r="Z890" s="54"/>
    </row>
    <row r="891" spans="1:31" ht="16.5" hidden="1" thickTop="1" x14ac:dyDescent="0.25">
      <c r="A891" s="17" t="s">
        <v>155</v>
      </c>
      <c r="B891" s="39"/>
      <c r="C891" s="39"/>
      <c r="D891" s="21"/>
      <c r="E891" s="39"/>
      <c r="F891" s="39"/>
      <c r="G891" s="21"/>
      <c r="H891" s="39"/>
      <c r="I891" s="39"/>
      <c r="J891" s="22"/>
      <c r="K891" s="21"/>
      <c r="L891" s="39"/>
      <c r="M891" s="39"/>
      <c r="N891" s="39"/>
      <c r="O891" s="21"/>
      <c r="P891" s="39"/>
      <c r="Q891" s="39"/>
      <c r="R891" s="39"/>
      <c r="S891" s="21"/>
      <c r="T891" s="39"/>
      <c r="U891" s="39"/>
      <c r="V891" s="39"/>
    </row>
    <row r="892" spans="1:31" ht="16.5" hidden="1" thickTop="1" x14ac:dyDescent="0.25">
      <c r="A892" t="s">
        <v>159</v>
      </c>
      <c r="B892" s="39"/>
      <c r="C892" s="39"/>
      <c r="D892" s="21"/>
      <c r="E892" s="39"/>
      <c r="F892" s="39"/>
      <c r="G892" s="21"/>
      <c r="H892" s="39"/>
      <c r="I892" s="39"/>
      <c r="J892" s="22"/>
      <c r="K892" s="21"/>
      <c r="L892" s="39"/>
      <c r="M892" s="39"/>
      <c r="N892" s="39"/>
      <c r="O892" s="21"/>
      <c r="P892" s="39"/>
      <c r="Q892" s="39"/>
      <c r="R892" s="39"/>
      <c r="S892" s="21"/>
      <c r="T892" s="39"/>
      <c r="U892" s="39"/>
      <c r="V892" s="39"/>
    </row>
    <row r="893" spans="1:31" ht="16.5" hidden="1" thickTop="1" x14ac:dyDescent="0.25">
      <c r="B893" s="39"/>
      <c r="C893" s="39"/>
      <c r="D893" s="21"/>
      <c r="E893" s="39"/>
      <c r="F893" s="39"/>
      <c r="G893" s="21"/>
      <c r="H893" s="39"/>
      <c r="I893" s="39"/>
      <c r="J893" s="22"/>
      <c r="K893" s="21"/>
      <c r="L893" s="39"/>
      <c r="M893" s="39"/>
      <c r="N893" s="39"/>
      <c r="O893" s="21"/>
      <c r="P893" s="39"/>
      <c r="Q893" s="39"/>
      <c r="R893" s="39"/>
      <c r="S893" s="21"/>
      <c r="T893" s="39"/>
      <c r="U893" s="39"/>
      <c r="V893" s="39"/>
    </row>
    <row r="894" spans="1:31" ht="16.5" hidden="1" thickTop="1" x14ac:dyDescent="0.25">
      <c r="A894" t="s">
        <v>62</v>
      </c>
      <c r="B894" s="39"/>
      <c r="C894" s="19"/>
      <c r="D894" s="21"/>
      <c r="E894" s="39"/>
      <c r="F894" s="39"/>
      <c r="G894" s="21"/>
      <c r="H894" s="39"/>
      <c r="I894" s="39"/>
      <c r="J894" s="22"/>
      <c r="K894" s="21"/>
      <c r="L894" s="39"/>
      <c r="M894" s="39"/>
      <c r="N894" s="39"/>
      <c r="O894" s="21"/>
      <c r="P894" s="39"/>
      <c r="Q894" s="39"/>
      <c r="R894" s="39"/>
      <c r="S894" s="21"/>
      <c r="T894" s="39"/>
      <c r="U894" s="39"/>
      <c r="V894" s="39"/>
    </row>
    <row r="895" spans="1:31" ht="16.5" hidden="1" thickTop="1" x14ac:dyDescent="0.25">
      <c r="A895" t="s">
        <v>149</v>
      </c>
      <c r="B895" s="39"/>
      <c r="C895" s="19">
        <v>328.84848484848499</v>
      </c>
      <c r="D895" s="27">
        <f>D875</f>
        <v>1313</v>
      </c>
      <c r="E895" s="18"/>
      <c r="F895" s="21">
        <f>ROUND(D895*C895,0)</f>
        <v>431778</v>
      </c>
      <c r="G895" s="27">
        <f>G875</f>
        <v>1313</v>
      </c>
      <c r="H895" s="18"/>
      <c r="I895" s="21">
        <f>ROUND(G895*$C895,0)</f>
        <v>431778</v>
      </c>
      <c r="J895" s="22"/>
      <c r="K895" s="27" t="e">
        <f>K875</f>
        <v>#REF!</v>
      </c>
      <c r="L895" s="18"/>
      <c r="M895" s="21" t="e">
        <f>ROUND(K895*$C895,0)</f>
        <v>#REF!</v>
      </c>
      <c r="N895" s="21"/>
      <c r="O895" s="27" t="e">
        <f>O875</f>
        <v>#REF!</v>
      </c>
      <c r="P895" s="18"/>
      <c r="Q895" s="21" t="e">
        <f>ROUND(O895*$C895,0)</f>
        <v>#REF!</v>
      </c>
      <c r="R895" s="21"/>
      <c r="S895" s="27" t="e">
        <f>S875</f>
        <v>#REF!</v>
      </c>
      <c r="T895" s="18"/>
      <c r="U895" s="21" t="e">
        <f>ROUND(S895*$C895,0)</f>
        <v>#REF!</v>
      </c>
      <c r="V895" s="21"/>
    </row>
    <row r="896" spans="1:31" ht="16.5" hidden="1" thickTop="1" x14ac:dyDescent="0.25">
      <c r="A896" t="s">
        <v>150</v>
      </c>
      <c r="B896" s="39"/>
      <c r="C896" s="19">
        <v>0</v>
      </c>
      <c r="D896" s="27">
        <f>D876</f>
        <v>1587</v>
      </c>
      <c r="E896" s="132"/>
      <c r="F896" s="21">
        <f>ROUND(D896*C896,0)</f>
        <v>0</v>
      </c>
      <c r="G896" s="27">
        <f>G876</f>
        <v>1587</v>
      </c>
      <c r="H896" s="132"/>
      <c r="I896" s="21">
        <f>ROUND(G896*$C896,0)</f>
        <v>0</v>
      </c>
      <c r="J896" s="22"/>
      <c r="K896" s="27" t="e">
        <f>K876</f>
        <v>#REF!</v>
      </c>
      <c r="L896" s="132"/>
      <c r="M896" s="21" t="e">
        <f>ROUND(K896*$C896,0)</f>
        <v>#REF!</v>
      </c>
      <c r="N896" s="21"/>
      <c r="O896" s="27" t="e">
        <f>O876</f>
        <v>#REF!</v>
      </c>
      <c r="P896" s="132"/>
      <c r="Q896" s="21" t="e">
        <f>ROUND(O896*$C896,0)</f>
        <v>#REF!</v>
      </c>
      <c r="R896" s="21"/>
      <c r="S896" s="27" t="e">
        <f>S876</f>
        <v>#REF!</v>
      </c>
      <c r="T896" s="132"/>
      <c r="U896" s="21" t="e">
        <f>ROUND(S896*$C896,0)</f>
        <v>#REF!</v>
      </c>
      <c r="V896" s="21"/>
    </row>
    <row r="897" spans="1:28" ht="16.5" hidden="1" thickTop="1" x14ac:dyDescent="0.25">
      <c r="A897" t="s">
        <v>63</v>
      </c>
      <c r="B897" s="39"/>
      <c r="C897" s="19">
        <f>SUM(C895:C896)</f>
        <v>328.84848484848499</v>
      </c>
      <c r="D897" s="27"/>
      <c r="E897" s="18"/>
      <c r="F897" s="21" t="s">
        <v>20</v>
      </c>
      <c r="G897" s="27" t="s">
        <v>20</v>
      </c>
      <c r="H897" s="18"/>
      <c r="I897" s="21" t="s">
        <v>20</v>
      </c>
      <c r="J897" s="22"/>
      <c r="K897" s="27" t="s">
        <v>20</v>
      </c>
      <c r="L897" s="18"/>
      <c r="M897" s="21" t="s">
        <v>20</v>
      </c>
      <c r="N897" s="21"/>
      <c r="O897" s="27" t="s">
        <v>20</v>
      </c>
      <c r="P897" s="18"/>
      <c r="Q897" s="21" t="s">
        <v>20</v>
      </c>
      <c r="R897" s="21"/>
      <c r="S897" s="27" t="s">
        <v>20</v>
      </c>
      <c r="T897" s="18"/>
      <c r="U897" s="21" t="s">
        <v>20</v>
      </c>
      <c r="V897" s="21"/>
    </row>
    <row r="898" spans="1:28" ht="16.5" hidden="1" thickTop="1" x14ac:dyDescent="0.25">
      <c r="A898" t="s">
        <v>151</v>
      </c>
      <c r="B898" s="39"/>
      <c r="C898" s="19">
        <v>407303.06896551698</v>
      </c>
      <c r="D898" s="27">
        <f>D878</f>
        <v>1.22</v>
      </c>
      <c r="E898" s="18"/>
      <c r="F898" s="21">
        <f>ROUND(D898*C898,0)</f>
        <v>496910</v>
      </c>
      <c r="G898" s="27">
        <f>G878</f>
        <v>1.22</v>
      </c>
      <c r="H898" s="18"/>
      <c r="I898" s="21">
        <f>ROUND(G898*$C898,0)</f>
        <v>496910</v>
      </c>
      <c r="J898" s="22"/>
      <c r="K898" s="27" t="e">
        <f>K878</f>
        <v>#REF!</v>
      </c>
      <c r="L898" s="18"/>
      <c r="M898" s="21" t="e">
        <f>ROUND(K898*$C898,0)</f>
        <v>#REF!</v>
      </c>
      <c r="N898" s="21"/>
      <c r="O898" s="27" t="e">
        <f>O878</f>
        <v>#REF!</v>
      </c>
      <c r="P898" s="18"/>
      <c r="Q898" s="21" t="e">
        <f>ROUND(O898*$C898,0)</f>
        <v>#REF!</v>
      </c>
      <c r="R898" s="21"/>
      <c r="S898" s="27" t="e">
        <f>S878</f>
        <v>#REF!</v>
      </c>
      <c r="T898" s="18"/>
      <c r="U898" s="21" t="e">
        <f>ROUND(S898*$C898,0)</f>
        <v>#REF!</v>
      </c>
      <c r="V898" s="21"/>
    </row>
    <row r="899" spans="1:28" ht="16.5" hidden="1" thickTop="1" x14ac:dyDescent="0.25">
      <c r="A899" t="s">
        <v>152</v>
      </c>
      <c r="B899" s="39"/>
      <c r="C899" s="19">
        <v>0</v>
      </c>
      <c r="D899" s="27">
        <f>D879</f>
        <v>1.0900000000000001</v>
      </c>
      <c r="E899" s="18"/>
      <c r="F899" s="21">
        <f>ROUND(D899*C899,0)</f>
        <v>0</v>
      </c>
      <c r="G899" s="27">
        <f>G879</f>
        <v>1.0900000000000001</v>
      </c>
      <c r="H899" s="18"/>
      <c r="I899" s="21">
        <f>ROUND(G899*$C899,0)</f>
        <v>0</v>
      </c>
      <c r="J899" s="22"/>
      <c r="K899" s="27" t="e">
        <f>K879</f>
        <v>#REF!</v>
      </c>
      <c r="L899" s="18"/>
      <c r="M899" s="21" t="e">
        <f>ROUND(K899*$C899,0)</f>
        <v>#REF!</v>
      </c>
      <c r="N899" s="21"/>
      <c r="O899" s="27" t="e">
        <f>O879</f>
        <v>#REF!</v>
      </c>
      <c r="P899" s="18"/>
      <c r="Q899" s="21" t="e">
        <f>ROUND(O899*$C899,0)</f>
        <v>#REF!</v>
      </c>
      <c r="R899" s="21"/>
      <c r="S899" s="27" t="e">
        <f>S879</f>
        <v>#REF!</v>
      </c>
      <c r="T899" s="18"/>
      <c r="U899" s="21" t="e">
        <f>ROUND(S899*$C899,0)</f>
        <v>#REF!</v>
      </c>
      <c r="V899" s="21"/>
    </row>
    <row r="900" spans="1:28" ht="16.5" hidden="1" thickTop="1" x14ac:dyDescent="0.25">
      <c r="A900" s="38" t="s">
        <v>153</v>
      </c>
      <c r="B900" s="39"/>
      <c r="C900" s="19">
        <v>302169.36135238822</v>
      </c>
      <c r="D900" s="27">
        <f>D880</f>
        <v>8.73</v>
      </c>
      <c r="E900" s="18"/>
      <c r="F900" s="21">
        <f>ROUND(D900*$C900,0)</f>
        <v>2637939</v>
      </c>
      <c r="G900" s="27">
        <f>G880</f>
        <v>8.73</v>
      </c>
      <c r="H900" s="18"/>
      <c r="I900" s="21">
        <f>ROUND(G900*$C900,0)</f>
        <v>2637939</v>
      </c>
      <c r="J900" s="22"/>
      <c r="K900" s="27"/>
      <c r="L900" s="18"/>
      <c r="M900" s="21"/>
      <c r="N900" s="21"/>
      <c r="O900" s="27"/>
      <c r="P900" s="18"/>
      <c r="Q900" s="21"/>
      <c r="R900" s="21"/>
      <c r="S900" s="27"/>
      <c r="T900" s="18"/>
      <c r="U900" s="21"/>
      <c r="V900" s="21"/>
    </row>
    <row r="901" spans="1:28" ht="16.5" hidden="1" thickTop="1" x14ac:dyDescent="0.25">
      <c r="A901" t="s">
        <v>100</v>
      </c>
      <c r="B901" s="39"/>
      <c r="C901" s="19"/>
      <c r="D901" s="27"/>
      <c r="E901" s="18"/>
      <c r="F901" s="21"/>
      <c r="G901" s="27" t="s">
        <v>20</v>
      </c>
      <c r="H901" s="18"/>
      <c r="I901" s="21"/>
      <c r="J901" s="22"/>
      <c r="K901" s="27" t="s">
        <v>20</v>
      </c>
      <c r="L901" s="18"/>
      <c r="M901" s="21"/>
      <c r="N901" s="21"/>
      <c r="O901" s="27" t="s">
        <v>20</v>
      </c>
      <c r="P901" s="18"/>
      <c r="Q901" s="21"/>
      <c r="R901" s="21"/>
      <c r="S901" s="27" t="s">
        <v>20</v>
      </c>
      <c r="T901" s="18"/>
      <c r="U901" s="21"/>
      <c r="V901" s="21"/>
    </row>
    <row r="902" spans="1:28" ht="16.5" hidden="1" thickTop="1" x14ac:dyDescent="0.25">
      <c r="A902" t="s">
        <v>138</v>
      </c>
      <c r="B902" s="39"/>
      <c r="C902" s="19">
        <v>127260720.81905724</v>
      </c>
      <c r="D902" s="181"/>
      <c r="E902" s="18"/>
      <c r="F902" s="21"/>
      <c r="G902" s="181"/>
      <c r="H902" s="18"/>
      <c r="I902" s="21"/>
      <c r="J902" s="22"/>
      <c r="K902" s="181" t="e">
        <f>K882</f>
        <v>#REF!</v>
      </c>
      <c r="L902" s="18" t="s">
        <v>34</v>
      </c>
      <c r="M902" s="21" t="e">
        <f>ROUND(K902/100*$C902,0)</f>
        <v>#REF!</v>
      </c>
      <c r="N902" s="21"/>
      <c r="O902" s="181" t="e">
        <f>O882</f>
        <v>#REF!</v>
      </c>
      <c r="P902" s="18" t="s">
        <v>34</v>
      </c>
      <c r="Q902" s="21" t="e">
        <f>ROUND(O902/100*$C902,0)</f>
        <v>#REF!</v>
      </c>
      <c r="R902" s="21"/>
      <c r="S902" s="181" t="e">
        <f>S882</f>
        <v>#REF!</v>
      </c>
      <c r="T902" s="18" t="s">
        <v>34</v>
      </c>
      <c r="U902" s="21" t="e">
        <f>ROUND(S902/100*$C902,0)</f>
        <v>#REF!</v>
      </c>
      <c r="V902" s="21"/>
    </row>
    <row r="903" spans="1:28" ht="16.5" hidden="1" thickTop="1" x14ac:dyDescent="0.25">
      <c r="A903" t="s">
        <v>143</v>
      </c>
      <c r="B903" s="39"/>
      <c r="C903" s="19">
        <v>50069851.950704731</v>
      </c>
      <c r="D903" s="171">
        <f>D883</f>
        <v>5.266</v>
      </c>
      <c r="E903" s="18" t="s">
        <v>34</v>
      </c>
      <c r="F903" s="18">
        <f>ROUND(D903/100*C903,0)</f>
        <v>2636678</v>
      </c>
      <c r="G903" s="171">
        <f>G883</f>
        <v>6.3179999999999996</v>
      </c>
      <c r="H903" s="18" t="s">
        <v>34</v>
      </c>
      <c r="I903" s="18">
        <f>ROUND(G903/100*$C903,0)</f>
        <v>3163413</v>
      </c>
      <c r="J903" s="22"/>
      <c r="K903" s="171" t="e">
        <f>$K$674</f>
        <v>#REF!</v>
      </c>
      <c r="L903" s="18" t="s">
        <v>34</v>
      </c>
      <c r="M903" s="18" t="e">
        <f>ROUND(K903/100*$C903,0)</f>
        <v>#REF!</v>
      </c>
      <c r="N903" s="18"/>
      <c r="O903" s="171" t="e">
        <f>$O$674</f>
        <v>#REF!</v>
      </c>
      <c r="P903" s="18" t="s">
        <v>34</v>
      </c>
      <c r="Q903" s="18" t="e">
        <f>ROUND(O903/100*$C903,0)</f>
        <v>#REF!</v>
      </c>
      <c r="R903" s="18"/>
      <c r="S903" s="171" t="e">
        <f>$S$674</f>
        <v>#REF!</v>
      </c>
      <c r="T903" s="18" t="s">
        <v>34</v>
      </c>
      <c r="U903" s="18" t="e">
        <f>ROUND(S903/100*$C903,0)</f>
        <v>#REF!</v>
      </c>
      <c r="V903" s="18"/>
    </row>
    <row r="904" spans="1:28" ht="16.5" hidden="1" thickTop="1" x14ac:dyDescent="0.25">
      <c r="A904" t="s">
        <v>144</v>
      </c>
      <c r="B904" s="39"/>
      <c r="C904" s="19">
        <f>C906-C903</f>
        <v>77190868.868352503</v>
      </c>
      <c r="D904" s="171">
        <f>D884</f>
        <v>4.3330000000000002</v>
      </c>
      <c r="E904" s="18" t="s">
        <v>34</v>
      </c>
      <c r="F904" s="18">
        <f>ROUND(D904/100*C904,0)</f>
        <v>3344680</v>
      </c>
      <c r="G904" s="171">
        <f>G884</f>
        <v>5.3849999999999998</v>
      </c>
      <c r="H904" s="18" t="s">
        <v>34</v>
      </c>
      <c r="I904" s="18">
        <f>ROUND(G904/100*$C904,0)</f>
        <v>4156728</v>
      </c>
      <c r="J904" s="22"/>
      <c r="K904" s="171" t="e">
        <f>$K$674</f>
        <v>#REF!</v>
      </c>
      <c r="L904" s="18" t="s">
        <v>34</v>
      </c>
      <c r="M904" s="18" t="e">
        <f>ROUND(K904/100*$C904,0)</f>
        <v>#REF!</v>
      </c>
      <c r="N904" s="18"/>
      <c r="O904" s="171" t="e">
        <f>$O$674</f>
        <v>#REF!</v>
      </c>
      <c r="P904" s="18" t="s">
        <v>34</v>
      </c>
      <c r="Q904" s="18" t="e">
        <f>ROUND(O904/100*$C904,0)</f>
        <v>#REF!</v>
      </c>
      <c r="R904" s="18"/>
      <c r="S904" s="171" t="e">
        <f>$S$674</f>
        <v>#REF!</v>
      </c>
      <c r="T904" s="18" t="s">
        <v>34</v>
      </c>
      <c r="U904" s="18" t="e">
        <f>ROUND(S904/100*$C904,0)</f>
        <v>#REF!</v>
      </c>
      <c r="V904" s="18"/>
    </row>
    <row r="905" spans="1:28" ht="16.5" hidden="1" thickTop="1" x14ac:dyDescent="0.25">
      <c r="A905" t="s">
        <v>68</v>
      </c>
      <c r="B905" s="39"/>
      <c r="C905" s="19">
        <v>27823.4242424242</v>
      </c>
      <c r="D905" s="27">
        <v>0.56999999999999995</v>
      </c>
      <c r="E905" s="18"/>
      <c r="F905" s="21">
        <f>C905*D905</f>
        <v>15859.351818181793</v>
      </c>
      <c r="G905" s="27">
        <f>G885</f>
        <v>0.56999999999999995</v>
      </c>
      <c r="H905" s="18"/>
      <c r="I905" s="21">
        <f>C905*G905</f>
        <v>15859.351818181793</v>
      </c>
      <c r="J905" s="22"/>
      <c r="K905" s="27"/>
      <c r="L905" s="18"/>
      <c r="M905" s="21" t="e">
        <f>M923+#REF!</f>
        <v>#REF!</v>
      </c>
      <c r="N905" s="21"/>
      <c r="O905" s="27"/>
      <c r="P905" s="18"/>
      <c r="Q905" s="21" t="e">
        <f>Q923+#REF!</f>
        <v>#REF!</v>
      </c>
      <c r="R905" s="21"/>
      <c r="S905" s="27"/>
      <c r="T905" s="18"/>
      <c r="U905" s="21" t="e">
        <f>U923+#REF!</f>
        <v>#REF!</v>
      </c>
      <c r="V905" s="41"/>
      <c r="W905" s="40"/>
      <c r="X905" s="3"/>
      <c r="Z905"/>
      <c r="AA905"/>
    </row>
    <row r="906" spans="1:28" ht="16.5" hidden="1" thickTop="1" x14ac:dyDescent="0.25">
      <c r="A906" s="39" t="s">
        <v>43</v>
      </c>
      <c r="B906" s="39"/>
      <c r="C906" s="19">
        <f>C902</f>
        <v>127260720.81905724</v>
      </c>
      <c r="D906" s="110"/>
      <c r="E906" s="39"/>
      <c r="F906" s="21">
        <f>SUM(F895:F905)</f>
        <v>9563844.3518181816</v>
      </c>
      <c r="G906" s="110"/>
      <c r="H906" s="39"/>
      <c r="I906" s="21">
        <f>SUM(I895:I905)</f>
        <v>10902627.351818182</v>
      </c>
      <c r="J906" s="22"/>
      <c r="K906" s="110"/>
      <c r="L906" s="39"/>
      <c r="M906" s="21" t="e">
        <f>SUM(M895:M904)</f>
        <v>#REF!</v>
      </c>
      <c r="N906" s="21"/>
      <c r="O906" s="110"/>
      <c r="P906" s="39"/>
      <c r="Q906" s="21" t="e">
        <f>SUM(Q895:Q904)</f>
        <v>#REF!</v>
      </c>
      <c r="R906" s="21"/>
      <c r="S906" s="110"/>
      <c r="T906" s="39"/>
      <c r="U906" s="21" t="e">
        <f>SUM(U895:U904)</f>
        <v>#REF!</v>
      </c>
      <c r="V906" s="21"/>
      <c r="Z906" s="35"/>
      <c r="AA906" s="35"/>
    </row>
    <row r="907" spans="1:28" ht="16.5" hidden="1" thickTop="1" x14ac:dyDescent="0.25">
      <c r="A907" s="39" t="s">
        <v>25</v>
      </c>
      <c r="B907" s="39"/>
      <c r="C907" s="19">
        <f>C906/($C$906+$C$966)*$C$1005</f>
        <v>1169270.4870616279</v>
      </c>
      <c r="F907" s="119">
        <f>F906/($F$906+$F$966)*$F$1005</f>
        <v>127095.29486750755</v>
      </c>
      <c r="I907" s="119">
        <f>F907</f>
        <v>127095.29486750755</v>
      </c>
      <c r="J907" s="22"/>
      <c r="M907" s="119" t="e">
        <f>$I$907*W890/($W890+$Y$890+$Z$890)</f>
        <v>#DIV/0!</v>
      </c>
      <c r="N907" s="21"/>
      <c r="Q907" s="119" t="e">
        <f>$I$907*Y890/($W890+$Y$890+$Z$890)</f>
        <v>#DIV/0!</v>
      </c>
      <c r="R907" s="21"/>
      <c r="U907" s="119" t="e">
        <f>$I$907*Z890/($W890+$Y$890+$Z$890)</f>
        <v>#DIV/0!</v>
      </c>
      <c r="V907" s="18"/>
      <c r="W907" s="53"/>
      <c r="X907" s="53"/>
      <c r="Y907" s="35"/>
    </row>
    <row r="908" spans="1:28" ht="17.25" hidden="1" thickTop="1" thickBot="1" x14ac:dyDescent="0.3">
      <c r="A908" s="39" t="s">
        <v>44</v>
      </c>
      <c r="B908" s="39"/>
      <c r="C908" s="178">
        <f>SUM(C906)+C907</f>
        <v>128429991.30611888</v>
      </c>
      <c r="D908" s="128"/>
      <c r="E908" s="121"/>
      <c r="F908" s="122">
        <f>F906+F907</f>
        <v>9690939.6466856897</v>
      </c>
      <c r="G908" s="128"/>
      <c r="H908" s="121"/>
      <c r="I908" s="122">
        <f>I906+I907</f>
        <v>11029722.64668569</v>
      </c>
      <c r="J908" s="22"/>
      <c r="K908" s="128"/>
      <c r="L908" s="121"/>
      <c r="M908" s="122" t="e">
        <f>M906+M907</f>
        <v>#REF!</v>
      </c>
      <c r="N908" s="122"/>
      <c r="O908" s="128"/>
      <c r="P908" s="121"/>
      <c r="Q908" s="122" t="e">
        <f>Q906+Q907</f>
        <v>#REF!</v>
      </c>
      <c r="R908" s="122"/>
      <c r="S908" s="128"/>
      <c r="T908" s="121"/>
      <c r="U908" s="122" t="e">
        <f>U906+U907</f>
        <v>#REF!</v>
      </c>
      <c r="V908" s="18"/>
      <c r="W908" s="54"/>
      <c r="X908" s="54"/>
      <c r="Y908" s="35"/>
      <c r="AB908" s="71"/>
    </row>
    <row r="909" spans="1:28" ht="16.5" hidden="1" thickTop="1" x14ac:dyDescent="0.25">
      <c r="A909" s="39"/>
      <c r="B909" s="39"/>
      <c r="C909" s="56"/>
      <c r="D909" s="27"/>
      <c r="E909" s="39"/>
      <c r="F909" s="21"/>
      <c r="G909" s="27"/>
      <c r="H909" s="39"/>
      <c r="I909" s="23"/>
      <c r="J909" s="22"/>
      <c r="K909" s="27"/>
      <c r="L909" s="39"/>
      <c r="M909" s="23"/>
      <c r="N909" s="23"/>
      <c r="O909" s="27"/>
      <c r="P909" s="39"/>
      <c r="Q909" s="23"/>
      <c r="R909" s="23"/>
      <c r="S909" s="27"/>
      <c r="T909" s="39"/>
      <c r="U909" s="23"/>
      <c r="V909" s="23"/>
    </row>
    <row r="910" spans="1:28" ht="16.5" hidden="1" thickTop="1" x14ac:dyDescent="0.25">
      <c r="A910" s="17" t="s">
        <v>155</v>
      </c>
      <c r="B910" s="39"/>
      <c r="C910" s="39"/>
      <c r="D910" s="21"/>
      <c r="E910" s="39"/>
      <c r="F910" s="39"/>
      <c r="G910" s="21"/>
      <c r="H910" s="39"/>
      <c r="I910" s="39"/>
      <c r="J910" s="22"/>
      <c r="K910" s="21"/>
      <c r="L910" s="39"/>
      <c r="M910" s="39"/>
      <c r="N910" s="39"/>
      <c r="O910" s="21"/>
      <c r="P910" s="39"/>
      <c r="Q910" s="39"/>
      <c r="R910" s="39"/>
      <c r="S910" s="21"/>
      <c r="T910" s="39"/>
      <c r="U910" s="39"/>
      <c r="V910" s="39"/>
    </row>
    <row r="911" spans="1:28" ht="16.5" hidden="1" thickTop="1" x14ac:dyDescent="0.25">
      <c r="A911" t="s">
        <v>160</v>
      </c>
      <c r="B911" s="39"/>
      <c r="C911" s="39"/>
      <c r="D911" s="21"/>
      <c r="E911" s="39"/>
      <c r="F911" s="39"/>
      <c r="G911" s="21"/>
      <c r="H911" s="39"/>
      <c r="I911" s="39"/>
      <c r="J911" s="22"/>
      <c r="K911" s="21"/>
      <c r="L911" s="39"/>
      <c r="M911" s="39"/>
      <c r="N911" s="39"/>
      <c r="O911" s="21"/>
      <c r="P911" s="39"/>
      <c r="Q911" s="39"/>
      <c r="R911" s="39"/>
      <c r="S911" s="21"/>
      <c r="T911" s="39"/>
      <c r="U911" s="39"/>
      <c r="V911" s="39"/>
    </row>
    <row r="912" spans="1:28" ht="16.5" hidden="1" thickTop="1" x14ac:dyDescent="0.25">
      <c r="B912" s="39"/>
      <c r="C912" s="39"/>
      <c r="D912" s="21"/>
      <c r="E912" s="39"/>
      <c r="F912" s="39"/>
      <c r="G912" s="21"/>
      <c r="H912" s="39"/>
      <c r="I912" s="39"/>
      <c r="J912" s="22"/>
      <c r="K912" s="21"/>
      <c r="L912" s="39"/>
      <c r="M912" s="39"/>
      <c r="N912" s="39"/>
      <c r="O912" s="21"/>
      <c r="P912" s="39"/>
      <c r="Q912" s="39"/>
      <c r="R912" s="39"/>
      <c r="S912" s="21"/>
      <c r="T912" s="39"/>
      <c r="U912" s="39"/>
      <c r="V912" s="39"/>
    </row>
    <row r="913" spans="1:28" ht="16.5" hidden="1" thickTop="1" x14ac:dyDescent="0.25">
      <c r="A913" t="s">
        <v>62</v>
      </c>
      <c r="B913" s="39"/>
      <c r="C913" s="19"/>
      <c r="D913" s="21"/>
      <c r="E913" s="39"/>
      <c r="F913" s="39"/>
      <c r="G913" s="21"/>
      <c r="H913" s="39"/>
      <c r="I913" s="39"/>
      <c r="J913" s="22"/>
      <c r="K913" s="21"/>
      <c r="L913" s="39"/>
      <c r="M913" s="39"/>
      <c r="N913" s="39"/>
      <c r="O913" s="21"/>
      <c r="P913" s="39"/>
      <c r="Q913" s="39"/>
      <c r="R913" s="39"/>
      <c r="S913" s="21"/>
      <c r="T913" s="39"/>
      <c r="U913" s="39"/>
      <c r="V913" s="39"/>
    </row>
    <row r="914" spans="1:28" ht="16.5" hidden="1" thickTop="1" x14ac:dyDescent="0.25">
      <c r="A914" t="s">
        <v>149</v>
      </c>
      <c r="B914" s="39"/>
      <c r="C914" s="19">
        <v>312.87878787878799</v>
      </c>
      <c r="D914" s="27">
        <f>D875</f>
        <v>1313</v>
      </c>
      <c r="E914" s="18"/>
      <c r="F914" s="21">
        <f>ROUND(D914*C914,0)</f>
        <v>410810</v>
      </c>
      <c r="G914" s="27">
        <f>G875</f>
        <v>1313</v>
      </c>
      <c r="H914" s="18"/>
      <c r="I914" s="21">
        <f>ROUND(G914*$C914,0)</f>
        <v>410810</v>
      </c>
      <c r="J914" s="22"/>
      <c r="K914" s="27" t="e">
        <f>K875</f>
        <v>#REF!</v>
      </c>
      <c r="L914" s="18"/>
      <c r="M914" s="21" t="e">
        <f>ROUND(K914*$C914,0)</f>
        <v>#REF!</v>
      </c>
      <c r="N914" s="21"/>
      <c r="O914" s="27" t="e">
        <f>O875</f>
        <v>#REF!</v>
      </c>
      <c r="P914" s="18"/>
      <c r="Q914" s="21" t="e">
        <f>ROUND(O914*$C914,0)</f>
        <v>#REF!</v>
      </c>
      <c r="R914" s="21"/>
      <c r="S914" s="27" t="e">
        <f>S875</f>
        <v>#REF!</v>
      </c>
      <c r="T914" s="18"/>
      <c r="U914" s="21" t="e">
        <f>ROUND(S914*$C914,0)</f>
        <v>#REF!</v>
      </c>
      <c r="V914" s="21"/>
    </row>
    <row r="915" spans="1:28" ht="16.5" hidden="1" thickTop="1" x14ac:dyDescent="0.25">
      <c r="A915" t="s">
        <v>150</v>
      </c>
      <c r="B915" s="39"/>
      <c r="C915" s="19">
        <v>0</v>
      </c>
      <c r="D915" s="27">
        <f>D876</f>
        <v>1587</v>
      </c>
      <c r="E915" s="132"/>
      <c r="F915" s="21">
        <f>ROUND(D915*C915,0)</f>
        <v>0</v>
      </c>
      <c r="G915" s="27">
        <f>G876</f>
        <v>1587</v>
      </c>
      <c r="H915" s="132"/>
      <c r="I915" s="21">
        <f>ROUND(G915*$C915,0)</f>
        <v>0</v>
      </c>
      <c r="J915" s="22"/>
      <c r="K915" s="27" t="e">
        <f>K876</f>
        <v>#REF!</v>
      </c>
      <c r="L915" s="132"/>
      <c r="M915" s="21" t="e">
        <f>ROUND(K915*$C915,0)</f>
        <v>#REF!</v>
      </c>
      <c r="N915" s="21"/>
      <c r="O915" s="27" t="e">
        <f>O876</f>
        <v>#REF!</v>
      </c>
      <c r="P915" s="132"/>
      <c r="Q915" s="21" t="e">
        <f>ROUND(O915*$C915,0)</f>
        <v>#REF!</v>
      </c>
      <c r="R915" s="21"/>
      <c r="S915" s="27" t="e">
        <f>S876</f>
        <v>#REF!</v>
      </c>
      <c r="T915" s="132"/>
      <c r="U915" s="21" t="e">
        <f>ROUND(S915*$C915,0)</f>
        <v>#REF!</v>
      </c>
      <c r="V915" s="21"/>
    </row>
    <row r="916" spans="1:28" ht="16.5" hidden="1" thickTop="1" x14ac:dyDescent="0.25">
      <c r="A916" t="s">
        <v>63</v>
      </c>
      <c r="B916" s="39"/>
      <c r="C916" s="19">
        <f>SUM(C914:C915)</f>
        <v>312.87878787878799</v>
      </c>
      <c r="D916" s="27"/>
      <c r="E916" s="18"/>
      <c r="F916" s="21" t="s">
        <v>20</v>
      </c>
      <c r="G916" s="27" t="s">
        <v>20</v>
      </c>
      <c r="H916" s="18"/>
      <c r="I916" s="21" t="s">
        <v>20</v>
      </c>
      <c r="J916" s="22"/>
      <c r="K916" s="27" t="s">
        <v>20</v>
      </c>
      <c r="L916" s="18"/>
      <c r="M916" s="21" t="s">
        <v>20</v>
      </c>
      <c r="N916" s="21"/>
      <c r="O916" s="27" t="s">
        <v>20</v>
      </c>
      <c r="P916" s="18"/>
      <c r="Q916" s="21" t="s">
        <v>20</v>
      </c>
      <c r="R916" s="21"/>
      <c r="S916" s="27" t="s">
        <v>20</v>
      </c>
      <c r="T916" s="18"/>
      <c r="U916" s="21" t="s">
        <v>20</v>
      </c>
      <c r="V916" s="21"/>
    </row>
    <row r="917" spans="1:28" ht="16.5" hidden="1" thickTop="1" x14ac:dyDescent="0.25">
      <c r="A917" t="s">
        <v>151</v>
      </c>
      <c r="B917" s="39"/>
      <c r="C917" s="19">
        <v>507900</v>
      </c>
      <c r="D917" s="27">
        <f>D878</f>
        <v>1.22</v>
      </c>
      <c r="E917" s="18"/>
      <c r="F917" s="21">
        <f>ROUND(D917*C917,0)</f>
        <v>619638</v>
      </c>
      <c r="G917" s="27">
        <f>G878</f>
        <v>1.22</v>
      </c>
      <c r="H917" s="18"/>
      <c r="I917" s="21">
        <f>ROUND(G917*$C917,0)</f>
        <v>619638</v>
      </c>
      <c r="J917" s="22"/>
      <c r="K917" s="27" t="e">
        <f>K878</f>
        <v>#REF!</v>
      </c>
      <c r="L917" s="18"/>
      <c r="M917" s="21" t="e">
        <f>ROUND(K917*$C917,0)</f>
        <v>#REF!</v>
      </c>
      <c r="N917" s="21"/>
      <c r="O917" s="27" t="e">
        <f>O878</f>
        <v>#REF!</v>
      </c>
      <c r="P917" s="18"/>
      <c r="Q917" s="21" t="e">
        <f>ROUND(O917*$C917,0)</f>
        <v>#REF!</v>
      </c>
      <c r="R917" s="21"/>
      <c r="S917" s="27" t="e">
        <f>S878</f>
        <v>#REF!</v>
      </c>
      <c r="T917" s="18"/>
      <c r="U917" s="21" t="e">
        <f>ROUND(S917*$C917,0)</f>
        <v>#REF!</v>
      </c>
      <c r="V917" s="21"/>
    </row>
    <row r="918" spans="1:28" ht="16.5" hidden="1" thickTop="1" x14ac:dyDescent="0.25">
      <c r="A918" t="s">
        <v>152</v>
      </c>
      <c r="B918" s="39"/>
      <c r="C918" s="19">
        <v>0</v>
      </c>
      <c r="D918" s="27">
        <f>D879</f>
        <v>1.0900000000000001</v>
      </c>
      <c r="E918" s="18"/>
      <c r="F918" s="21">
        <f>ROUND(D918*C918,0)</f>
        <v>0</v>
      </c>
      <c r="G918" s="27">
        <f>G879</f>
        <v>1.0900000000000001</v>
      </c>
      <c r="H918" s="18"/>
      <c r="I918" s="21">
        <f>ROUND(G918*$C918,0)</f>
        <v>0</v>
      </c>
      <c r="J918" s="22"/>
      <c r="K918" s="27" t="e">
        <f>K879</f>
        <v>#REF!</v>
      </c>
      <c r="L918" s="18"/>
      <c r="M918" s="21" t="e">
        <f>ROUND(K918*$C918,0)</f>
        <v>#REF!</v>
      </c>
      <c r="N918" s="21"/>
      <c r="O918" s="27" t="e">
        <f>O879</f>
        <v>#REF!</v>
      </c>
      <c r="P918" s="18"/>
      <c r="Q918" s="21" t="e">
        <f>ROUND(O918*$C918,0)</f>
        <v>#REF!</v>
      </c>
      <c r="R918" s="21"/>
      <c r="S918" s="27" t="e">
        <f>S879</f>
        <v>#REF!</v>
      </c>
      <c r="T918" s="18"/>
      <c r="U918" s="21" t="e">
        <f>ROUND(S918*$C918,0)</f>
        <v>#REF!</v>
      </c>
      <c r="V918" s="21"/>
    </row>
    <row r="919" spans="1:28" ht="16.5" hidden="1" thickTop="1" x14ac:dyDescent="0.25">
      <c r="A919" s="38" t="s">
        <v>153</v>
      </c>
      <c r="B919" s="39"/>
      <c r="C919" s="19">
        <v>439191.79064761166</v>
      </c>
      <c r="D919" s="27">
        <f>D880</f>
        <v>8.73</v>
      </c>
      <c r="E919" s="18"/>
      <c r="F919" s="21">
        <f>ROUND(D919*$C919,0)</f>
        <v>3834144</v>
      </c>
      <c r="G919" s="27">
        <f>G880</f>
        <v>8.73</v>
      </c>
      <c r="H919" s="18"/>
      <c r="I919" s="21">
        <f>ROUND(G919*$C919,0)</f>
        <v>3834144</v>
      </c>
      <c r="J919" s="22"/>
      <c r="K919" s="27"/>
      <c r="L919" s="18"/>
      <c r="M919" s="21"/>
      <c r="N919" s="21"/>
      <c r="O919" s="27"/>
      <c r="P919" s="18"/>
      <c r="Q919" s="21"/>
      <c r="R919" s="21"/>
      <c r="S919" s="27"/>
      <c r="T919" s="18"/>
      <c r="U919" s="21"/>
      <c r="V919" s="21"/>
    </row>
    <row r="920" spans="1:28" ht="16.5" hidden="1" thickTop="1" x14ac:dyDescent="0.25">
      <c r="A920" t="s">
        <v>100</v>
      </c>
      <c r="B920" s="39"/>
      <c r="C920" s="19"/>
      <c r="D920" s="27"/>
      <c r="E920" s="18"/>
      <c r="F920" s="21"/>
      <c r="G920" s="27" t="s">
        <v>20</v>
      </c>
      <c r="H920" s="18"/>
      <c r="I920" s="21"/>
      <c r="J920" s="22"/>
      <c r="K920" s="27" t="s">
        <v>20</v>
      </c>
      <c r="L920" s="18"/>
      <c r="M920" s="21"/>
      <c r="N920" s="21"/>
      <c r="O920" s="27" t="s">
        <v>20</v>
      </c>
      <c r="P920" s="18"/>
      <c r="Q920" s="21"/>
      <c r="R920" s="21"/>
      <c r="S920" s="27" t="s">
        <v>20</v>
      </c>
      <c r="T920" s="18"/>
      <c r="U920" s="21"/>
      <c r="V920" s="21"/>
    </row>
    <row r="921" spans="1:28" ht="16.5" hidden="1" thickTop="1" x14ac:dyDescent="0.25">
      <c r="A921" t="s">
        <v>138</v>
      </c>
      <c r="B921" s="39"/>
      <c r="C921" s="19">
        <v>200889250</v>
      </c>
      <c r="D921" s="181"/>
      <c r="E921" s="18"/>
      <c r="F921" s="21"/>
      <c r="G921" s="181"/>
      <c r="H921" s="18"/>
      <c r="I921" s="21"/>
      <c r="J921" s="22"/>
      <c r="K921" s="181" t="e">
        <f>K882</f>
        <v>#REF!</v>
      </c>
      <c r="L921" s="18" t="s">
        <v>34</v>
      </c>
      <c r="M921" s="21" t="e">
        <f>ROUND(K921/100*$C921,0)</f>
        <v>#REF!</v>
      </c>
      <c r="N921" s="21"/>
      <c r="O921" s="181" t="e">
        <f>O882</f>
        <v>#REF!</v>
      </c>
      <c r="P921" s="18" t="s">
        <v>34</v>
      </c>
      <c r="Q921" s="21" t="e">
        <f>ROUND(O921/100*$C921,0)</f>
        <v>#REF!</v>
      </c>
      <c r="R921" s="21"/>
      <c r="S921" s="181" t="e">
        <f>S882</f>
        <v>#REF!</v>
      </c>
      <c r="T921" s="18" t="s">
        <v>34</v>
      </c>
      <c r="U921" s="21" t="e">
        <f>ROUND(S921/100*$C921,0)</f>
        <v>#REF!</v>
      </c>
      <c r="V921" s="21"/>
    </row>
    <row r="922" spans="1:28" ht="16.5" hidden="1" thickTop="1" x14ac:dyDescent="0.25">
      <c r="A922" t="s">
        <v>143</v>
      </c>
      <c r="B922" s="39"/>
      <c r="C922" s="19">
        <v>79038488.398078084</v>
      </c>
      <c r="D922" s="171">
        <f>D883</f>
        <v>5.266</v>
      </c>
      <c r="E922" s="18" t="s">
        <v>34</v>
      </c>
      <c r="F922" s="18">
        <f>ROUND(D922/100*C922,0)</f>
        <v>4162167</v>
      </c>
      <c r="G922" s="171">
        <f>G883</f>
        <v>6.3179999999999996</v>
      </c>
      <c r="H922" s="18" t="s">
        <v>34</v>
      </c>
      <c r="I922" s="18">
        <f>ROUND(G922/100*$C922,0)</f>
        <v>4993652</v>
      </c>
      <c r="J922" s="22"/>
      <c r="K922" s="171" t="e">
        <f>$K$674</f>
        <v>#REF!</v>
      </c>
      <c r="L922" s="18" t="s">
        <v>34</v>
      </c>
      <c r="M922" s="18" t="e">
        <f>ROUND(K922/100*$C922,0)</f>
        <v>#REF!</v>
      </c>
      <c r="N922" s="18"/>
      <c r="O922" s="171" t="e">
        <f>$O$674</f>
        <v>#REF!</v>
      </c>
      <c r="P922" s="18" t="s">
        <v>34</v>
      </c>
      <c r="Q922" s="18" t="e">
        <f>ROUND(O922/100*$C922,0)</f>
        <v>#REF!</v>
      </c>
      <c r="R922" s="18"/>
      <c r="S922" s="171" t="e">
        <f>$S$674</f>
        <v>#REF!</v>
      </c>
      <c r="T922" s="18" t="s">
        <v>34</v>
      </c>
      <c r="U922" s="18" t="e">
        <f>ROUND(S922/100*$C922,0)</f>
        <v>#REF!</v>
      </c>
      <c r="V922" s="18"/>
    </row>
    <row r="923" spans="1:28" ht="16.5" hidden="1" thickTop="1" x14ac:dyDescent="0.25">
      <c r="A923" t="s">
        <v>144</v>
      </c>
      <c r="B923" s="39"/>
      <c r="C923" s="19">
        <f>C925-C922</f>
        <v>121850761.60192192</v>
      </c>
      <c r="D923" s="171">
        <f>D884</f>
        <v>4.3330000000000002</v>
      </c>
      <c r="E923" s="18" t="s">
        <v>34</v>
      </c>
      <c r="F923" s="18">
        <f>ROUND(D923/100*C923,0)</f>
        <v>5279794</v>
      </c>
      <c r="G923" s="171">
        <f>G884</f>
        <v>5.3849999999999998</v>
      </c>
      <c r="H923" s="18" t="s">
        <v>34</v>
      </c>
      <c r="I923" s="18">
        <f>ROUND(G923/100*$C923,0)</f>
        <v>6561664</v>
      </c>
      <c r="J923" s="22"/>
      <c r="K923" s="171" t="e">
        <f>$K$674</f>
        <v>#REF!</v>
      </c>
      <c r="L923" s="18" t="s">
        <v>34</v>
      </c>
      <c r="M923" s="18" t="e">
        <f>ROUND(K923/100*$C923,0)</f>
        <v>#REF!</v>
      </c>
      <c r="N923" s="18"/>
      <c r="O923" s="171" t="e">
        <f>$O$674</f>
        <v>#REF!</v>
      </c>
      <c r="P923" s="18" t="s">
        <v>34</v>
      </c>
      <c r="Q923" s="18" t="e">
        <f>ROUND(O923/100*$C923,0)</f>
        <v>#REF!</v>
      </c>
      <c r="R923" s="18"/>
      <c r="S923" s="171" t="e">
        <f>$S$674</f>
        <v>#REF!</v>
      </c>
      <c r="T923" s="18" t="s">
        <v>34</v>
      </c>
      <c r="U923" s="18" t="e">
        <f>ROUND(S923/100*$C923,0)</f>
        <v>#REF!</v>
      </c>
      <c r="V923" s="18"/>
    </row>
    <row r="924" spans="1:28" ht="16.5" hidden="1" thickTop="1" x14ac:dyDescent="0.25">
      <c r="A924" t="s">
        <v>68</v>
      </c>
      <c r="B924" s="39"/>
      <c r="C924" s="19">
        <v>117511.939393939</v>
      </c>
      <c r="D924" s="27">
        <v>0.56999999999999995</v>
      </c>
      <c r="E924" s="18"/>
      <c r="F924" s="21">
        <f>C924*D924</f>
        <v>66981.805454545218</v>
      </c>
      <c r="G924" s="27">
        <f>G885</f>
        <v>0.56999999999999995</v>
      </c>
      <c r="H924" s="18"/>
      <c r="I924" s="21">
        <f>C924*G924</f>
        <v>66981.805454545218</v>
      </c>
      <c r="J924" s="22"/>
      <c r="K924" s="27"/>
      <c r="L924" s="18"/>
      <c r="M924" s="21" t="e">
        <f>M943+#REF!</f>
        <v>#REF!</v>
      </c>
      <c r="N924" s="21"/>
      <c r="O924" s="27"/>
      <c r="P924" s="18"/>
      <c r="Q924" s="21" t="e">
        <f>Q943+#REF!</f>
        <v>#REF!</v>
      </c>
      <c r="R924" s="21"/>
      <c r="S924" s="27"/>
      <c r="T924" s="18"/>
      <c r="U924" s="21" t="e">
        <f>U943+#REF!</f>
        <v>#REF!</v>
      </c>
      <c r="V924" s="41"/>
      <c r="W924" s="40"/>
      <c r="X924" s="3"/>
      <c r="Z924"/>
      <c r="AA924"/>
    </row>
    <row r="925" spans="1:28" ht="16.5" hidden="1" thickTop="1" x14ac:dyDescent="0.25">
      <c r="A925" s="39" t="s">
        <v>43</v>
      </c>
      <c r="B925" s="39"/>
      <c r="C925" s="19">
        <f>C921</f>
        <v>200889250</v>
      </c>
      <c r="D925" s="110"/>
      <c r="E925" s="39"/>
      <c r="F925" s="21">
        <f>SUM(F914:F924)</f>
        <v>14373534.805454545</v>
      </c>
      <c r="G925" s="110"/>
      <c r="H925" s="39"/>
      <c r="I925" s="21">
        <f>SUM(I914:I924)</f>
        <v>16486889.805454545</v>
      </c>
      <c r="J925" s="22"/>
      <c r="K925" s="110"/>
      <c r="L925" s="39"/>
      <c r="M925" s="21" t="e">
        <f>SUM(M914:M923)</f>
        <v>#REF!</v>
      </c>
      <c r="N925" s="21"/>
      <c r="O925" s="110"/>
      <c r="P925" s="39"/>
      <c r="Q925" s="21" t="e">
        <f>SUM(Q914:Q923)</f>
        <v>#REF!</v>
      </c>
      <c r="R925" s="21"/>
      <c r="S925" s="110"/>
      <c r="T925" s="39"/>
      <c r="U925" s="21" t="e">
        <f>SUM(U914:U923)</f>
        <v>#REF!</v>
      </c>
      <c r="V925" s="21"/>
      <c r="W925" s="38"/>
      <c r="X925" s="38"/>
    </row>
    <row r="926" spans="1:28" ht="16.5" hidden="1" thickTop="1" x14ac:dyDescent="0.25">
      <c r="A926" s="39" t="s">
        <v>25</v>
      </c>
      <c r="B926" s="39"/>
      <c r="C926" s="19">
        <f>C925/($C$925+$C$985)*$C$1025</f>
        <v>3775395.0684998897</v>
      </c>
      <c r="F926" s="119">
        <f>F925/($F$925+$F$985)*$F$1025</f>
        <v>87466.971077058712</v>
      </c>
      <c r="I926" s="119">
        <f>F926</f>
        <v>87466.971077058712</v>
      </c>
      <c r="J926" s="22"/>
      <c r="M926" s="119" t="e">
        <f>$I$926*W890/($W890+$Y$890+$Z$890)</f>
        <v>#DIV/0!</v>
      </c>
      <c r="N926" s="21"/>
      <c r="Q926" s="119" t="e">
        <f>$I$926*Y890/($W890+$Y$890+$Z$890)</f>
        <v>#DIV/0!</v>
      </c>
      <c r="R926" s="21"/>
      <c r="U926" s="119" t="e">
        <f>$I$926*Z890/($W890+$Y$890+$Z$890)</f>
        <v>#DIV/0!</v>
      </c>
      <c r="V926" s="18"/>
      <c r="W926" s="53"/>
      <c r="X926" s="53"/>
      <c r="Y926" s="51"/>
    </row>
    <row r="927" spans="1:28" ht="17.25" hidden="1" thickTop="1" thickBot="1" x14ac:dyDescent="0.3">
      <c r="A927" s="39" t="s">
        <v>44</v>
      </c>
      <c r="B927" s="39"/>
      <c r="C927" s="178">
        <f>SUM(C925)+C926</f>
        <v>204664645.06849989</v>
      </c>
      <c r="D927" s="128"/>
      <c r="E927" s="121"/>
      <c r="F927" s="122">
        <f>F925+F926</f>
        <v>14461001.776531603</v>
      </c>
      <c r="G927" s="128"/>
      <c r="H927" s="121"/>
      <c r="I927" s="122">
        <f>I925+I926</f>
        <v>16574356.776531603</v>
      </c>
      <c r="J927" s="22"/>
      <c r="K927" s="128"/>
      <c r="L927" s="121"/>
      <c r="M927" s="122" t="e">
        <f>M925+M926</f>
        <v>#REF!</v>
      </c>
      <c r="N927" s="122"/>
      <c r="O927" s="128"/>
      <c r="P927" s="121"/>
      <c r="Q927" s="122" t="e">
        <f>Q925+Q926</f>
        <v>#REF!</v>
      </c>
      <c r="R927" s="122"/>
      <c r="S927" s="128"/>
      <c r="T927" s="121"/>
      <c r="U927" s="122" t="e">
        <f>U925+U926</f>
        <v>#REF!</v>
      </c>
      <c r="V927" s="18"/>
      <c r="W927" s="54"/>
      <c r="X927" s="54"/>
      <c r="Y927" s="55"/>
      <c r="AB927" s="71"/>
    </row>
    <row r="928" spans="1:28" ht="16.5" hidden="1" thickTop="1" x14ac:dyDescent="0.25">
      <c r="A928" s="39"/>
      <c r="B928" s="39"/>
      <c r="C928" s="56"/>
      <c r="D928" s="27"/>
      <c r="E928" s="39"/>
      <c r="F928" s="21"/>
      <c r="G928" s="27"/>
      <c r="H928" s="39"/>
      <c r="I928" s="23"/>
      <c r="J928" s="22"/>
      <c r="K928" s="27"/>
      <c r="L928" s="39"/>
      <c r="M928" s="23"/>
      <c r="N928" s="23"/>
      <c r="O928" s="27"/>
      <c r="P928" s="39"/>
      <c r="Q928" s="23"/>
      <c r="R928" s="23"/>
      <c r="S928" s="27"/>
      <c r="T928" s="39"/>
      <c r="U928" s="23"/>
      <c r="V928" s="23"/>
      <c r="Z928" s="35"/>
      <c r="AA928" s="35"/>
    </row>
    <row r="929" spans="1:29" ht="16.5" thickTop="1" x14ac:dyDescent="0.25">
      <c r="A929" s="39"/>
      <c r="B929" s="39"/>
      <c r="C929" s="56"/>
      <c r="D929" s="27"/>
      <c r="E929" s="39"/>
      <c r="F929" s="21"/>
      <c r="G929" s="27"/>
      <c r="H929" s="39"/>
      <c r="I929" s="23"/>
      <c r="J929" s="22"/>
      <c r="K929" s="27"/>
      <c r="L929" s="39"/>
      <c r="M929" s="23"/>
      <c r="N929" s="23"/>
      <c r="O929" s="27"/>
      <c r="P929" s="39"/>
      <c r="Q929" s="23"/>
      <c r="R929" s="23"/>
      <c r="S929" s="27"/>
      <c r="T929" s="39"/>
      <c r="U929" s="23"/>
      <c r="V929" s="23"/>
      <c r="Z929" s="35"/>
      <c r="AA929" s="35"/>
      <c r="AC929" s="59"/>
    </row>
    <row r="930" spans="1:29" x14ac:dyDescent="0.25">
      <c r="A930" s="17" t="s">
        <v>155</v>
      </c>
      <c r="B930" s="39"/>
      <c r="C930" s="39"/>
      <c r="D930" s="21"/>
      <c r="E930" s="39"/>
      <c r="F930" s="39"/>
      <c r="G930" s="21"/>
      <c r="H930" s="39"/>
      <c r="I930" s="39"/>
      <c r="J930" s="22"/>
      <c r="K930" s="21"/>
      <c r="L930" s="39"/>
      <c r="M930" s="39"/>
      <c r="N930" s="39"/>
      <c r="O930" s="21"/>
      <c r="P930" s="39"/>
      <c r="Q930" s="39"/>
      <c r="R930" s="39"/>
      <c r="S930" s="21"/>
      <c r="T930" s="39"/>
      <c r="U930" s="39"/>
      <c r="V930" s="39"/>
      <c r="AC930" s="64"/>
    </row>
    <row r="931" spans="1:29" x14ac:dyDescent="0.25">
      <c r="A931" t="s">
        <v>161</v>
      </c>
      <c r="B931" s="39"/>
      <c r="C931" s="39"/>
      <c r="D931" s="21"/>
      <c r="E931" s="39"/>
      <c r="F931" s="39"/>
      <c r="G931" s="21"/>
      <c r="H931" s="39"/>
      <c r="I931" s="39"/>
      <c r="J931" s="22"/>
      <c r="K931" s="21"/>
      <c r="L931" s="39"/>
      <c r="M931" s="39"/>
      <c r="N931" s="39"/>
      <c r="O931" s="21"/>
      <c r="P931" s="39"/>
      <c r="Q931" s="39"/>
      <c r="R931" s="39"/>
      <c r="S931" s="21"/>
      <c r="T931" s="39"/>
      <c r="U931" s="39"/>
      <c r="V931" s="39"/>
      <c r="AC931" s="67"/>
    </row>
    <row r="932" spans="1:29" x14ac:dyDescent="0.25">
      <c r="A932" s="39" t="s">
        <v>20</v>
      </c>
      <c r="B932" s="39"/>
      <c r="C932" s="39"/>
      <c r="D932" s="21"/>
      <c r="E932" s="39"/>
      <c r="F932" s="39"/>
      <c r="G932" s="21"/>
      <c r="H932" s="39"/>
      <c r="I932" s="39"/>
      <c r="J932" s="22"/>
      <c r="K932" s="21"/>
      <c r="L932" s="39"/>
      <c r="M932" s="39"/>
      <c r="N932" s="39"/>
      <c r="O932" s="21"/>
      <c r="P932" s="39"/>
      <c r="Q932" s="39"/>
      <c r="R932" s="39"/>
      <c r="S932" s="21"/>
      <c r="T932" s="39"/>
      <c r="U932" s="39"/>
      <c r="V932" s="39"/>
      <c r="AC932" s="59"/>
    </row>
    <row r="933" spans="1:29" x14ac:dyDescent="0.25">
      <c r="A933" t="s">
        <v>62</v>
      </c>
      <c r="B933" s="39"/>
      <c r="C933" s="19"/>
      <c r="D933" s="21"/>
      <c r="E933" s="39"/>
      <c r="F933" s="39"/>
      <c r="G933" s="21"/>
      <c r="H933" s="39"/>
      <c r="I933" s="39"/>
      <c r="J933" s="22"/>
      <c r="K933" s="21"/>
      <c r="L933" s="39"/>
      <c r="M933" s="39"/>
      <c r="N933" s="39"/>
      <c r="O933" s="21"/>
      <c r="P933" s="39"/>
      <c r="Q933" s="39"/>
      <c r="R933" s="39"/>
      <c r="S933" s="21"/>
      <c r="T933" s="39"/>
      <c r="U933" s="39"/>
      <c r="V933" s="39"/>
      <c r="AC933" s="64"/>
    </row>
    <row r="934" spans="1:29" x14ac:dyDescent="0.25">
      <c r="A934" t="s">
        <v>149</v>
      </c>
      <c r="B934" s="39"/>
      <c r="C934" s="19">
        <f t="shared" ref="C934:C939" si="95">C955+C974</f>
        <v>132</v>
      </c>
      <c r="D934" s="27">
        <v>1344</v>
      </c>
      <c r="E934" s="18"/>
      <c r="F934" s="21">
        <f>ROUND(D934*C934,0)</f>
        <v>177408</v>
      </c>
      <c r="G934" s="69">
        <f t="shared" ref="G934:G935" si="96">D934</f>
        <v>1344</v>
      </c>
      <c r="H934" s="18"/>
      <c r="I934" s="21">
        <f>ROUND(G934*$C934,0)</f>
        <v>177408</v>
      </c>
      <c r="J934" s="22"/>
      <c r="K934" s="27" t="e">
        <f>#REF!</f>
        <v>#REF!</v>
      </c>
      <c r="L934" s="18"/>
      <c r="M934" s="21" t="e">
        <f>#REF!</f>
        <v>#REF!</v>
      </c>
      <c r="N934" s="21"/>
      <c r="O934" s="27" t="e">
        <f>#REF!</f>
        <v>#REF!</v>
      </c>
      <c r="P934" s="18"/>
      <c r="Q934" s="21" t="e">
        <f>#REF!</f>
        <v>#REF!</v>
      </c>
      <c r="R934" s="21"/>
      <c r="S934" s="27" t="e">
        <f>#REF!</f>
        <v>#REF!</v>
      </c>
      <c r="T934" s="18"/>
      <c r="U934" s="21" t="e">
        <f>#REF!</f>
        <v>#REF!</v>
      </c>
      <c r="V934" s="21"/>
      <c r="Z934" s="189"/>
      <c r="AA934" s="35"/>
      <c r="AC934" s="67"/>
    </row>
    <row r="935" spans="1:29" x14ac:dyDescent="0.25">
      <c r="A935" t="s">
        <v>150</v>
      </c>
      <c r="B935" s="39"/>
      <c r="C935" s="19">
        <f t="shared" si="95"/>
        <v>0</v>
      </c>
      <c r="D935" s="27">
        <v>1618</v>
      </c>
      <c r="E935" s="132"/>
      <c r="F935" s="21">
        <f>ROUND(D935*C935,0)</f>
        <v>0</v>
      </c>
      <c r="G935" s="69">
        <f t="shared" si="96"/>
        <v>1618</v>
      </c>
      <c r="H935" s="132"/>
      <c r="I935" s="21">
        <f>ROUND(G935*$C935,0)</f>
        <v>0</v>
      </c>
      <c r="J935" s="22"/>
      <c r="K935" s="27" t="e">
        <f>#REF!</f>
        <v>#REF!</v>
      </c>
      <c r="L935" s="132"/>
      <c r="M935" s="21" t="e">
        <f>#REF!</f>
        <v>#REF!</v>
      </c>
      <c r="N935" s="21"/>
      <c r="O935" s="27" t="e">
        <f>#REF!</f>
        <v>#REF!</v>
      </c>
      <c r="P935" s="132"/>
      <c r="Q935" s="21" t="e">
        <f>#REF!</f>
        <v>#REF!</v>
      </c>
      <c r="R935" s="21"/>
      <c r="S935" s="27" t="e">
        <f>#REF!</f>
        <v>#REF!</v>
      </c>
      <c r="T935" s="132"/>
      <c r="U935" s="21" t="e">
        <f>#REF!</f>
        <v>#REF!</v>
      </c>
      <c r="V935" s="21"/>
      <c r="Z935" s="189"/>
      <c r="AA935" s="35"/>
    </row>
    <row r="936" spans="1:29" x14ac:dyDescent="0.25">
      <c r="A936" t="s">
        <v>63</v>
      </c>
      <c r="B936" s="39"/>
      <c r="C936" s="19">
        <f t="shared" si="95"/>
        <v>132</v>
      </c>
      <c r="D936" s="27" t="s">
        <v>20</v>
      </c>
      <c r="E936" s="18"/>
      <c r="F936" s="21" t="s">
        <v>20</v>
      </c>
      <c r="G936" s="27" t="s">
        <v>20</v>
      </c>
      <c r="H936" s="18"/>
      <c r="I936" s="21" t="s">
        <v>20</v>
      </c>
      <c r="J936" s="22"/>
      <c r="K936" s="27" t="s">
        <v>20</v>
      </c>
      <c r="L936" s="18"/>
      <c r="M936" s="21" t="s">
        <v>20</v>
      </c>
      <c r="N936" s="21"/>
      <c r="O936" s="27" t="s">
        <v>20</v>
      </c>
      <c r="P936" s="18"/>
      <c r="Q936" s="21" t="s">
        <v>20</v>
      </c>
      <c r="R936" s="21"/>
      <c r="S936" s="27" t="s">
        <v>20</v>
      </c>
      <c r="T936" s="18"/>
      <c r="U936" s="21" t="s">
        <v>20</v>
      </c>
      <c r="V936" s="21"/>
      <c r="Z936" s="130"/>
    </row>
    <row r="937" spans="1:29" x14ac:dyDescent="0.25">
      <c r="A937" t="s">
        <v>151</v>
      </c>
      <c r="B937" s="39"/>
      <c r="C937" s="19">
        <f t="shared" si="95"/>
        <v>205955</v>
      </c>
      <c r="D937" s="27">
        <v>0.61</v>
      </c>
      <c r="E937" s="18"/>
      <c r="F937" s="21">
        <f>ROUND(D937*C937,0)</f>
        <v>125633</v>
      </c>
      <c r="G937" s="69">
        <f t="shared" ref="G937:G939" si="97">D937</f>
        <v>0.61</v>
      </c>
      <c r="H937" s="18"/>
      <c r="I937" s="21">
        <f>ROUND(G937*$C937,0)</f>
        <v>125633</v>
      </c>
      <c r="J937" s="22"/>
      <c r="K937" s="27" t="e">
        <f>#REF!</f>
        <v>#REF!</v>
      </c>
      <c r="L937" s="18"/>
      <c r="M937" s="21" t="e">
        <f>#REF!</f>
        <v>#REF!</v>
      </c>
      <c r="N937" s="21"/>
      <c r="O937" s="27" t="e">
        <f>#REF!</f>
        <v>#REF!</v>
      </c>
      <c r="P937" s="18"/>
      <c r="Q937" s="21" t="e">
        <f>#REF!</f>
        <v>#REF!</v>
      </c>
      <c r="R937" s="21"/>
      <c r="S937" s="27" t="e">
        <f>#REF!</f>
        <v>#REF!</v>
      </c>
      <c r="T937" s="18"/>
      <c r="U937" s="21" t="e">
        <f>#REF!</f>
        <v>#REF!</v>
      </c>
      <c r="V937" s="21"/>
      <c r="Z937" s="189"/>
      <c r="AA937" s="35"/>
    </row>
    <row r="938" spans="1:29" x14ac:dyDescent="0.25">
      <c r="A938" t="s">
        <v>152</v>
      </c>
      <c r="B938" s="39"/>
      <c r="C938" s="19">
        <f t="shared" si="95"/>
        <v>0</v>
      </c>
      <c r="D938" s="27">
        <v>0.5</v>
      </c>
      <c r="E938" s="18"/>
      <c r="F938" s="21">
        <f>ROUND(D938*C938,0)</f>
        <v>0</v>
      </c>
      <c r="G938" s="69">
        <f t="shared" si="97"/>
        <v>0.5</v>
      </c>
      <c r="H938" s="18"/>
      <c r="I938" s="21">
        <f>ROUND(G938*$C938,0)</f>
        <v>0</v>
      </c>
      <c r="J938" s="22"/>
      <c r="K938" s="27" t="e">
        <f>#REF!</f>
        <v>#REF!</v>
      </c>
      <c r="L938" s="18"/>
      <c r="M938" s="21" t="e">
        <f>#REF!</f>
        <v>#REF!</v>
      </c>
      <c r="N938" s="21"/>
      <c r="O938" s="27" t="e">
        <f>#REF!</f>
        <v>#REF!</v>
      </c>
      <c r="P938" s="18"/>
      <c r="Q938" s="21" t="e">
        <f>#REF!</f>
        <v>#REF!</v>
      </c>
      <c r="R938" s="21"/>
      <c r="S938" s="27" t="e">
        <f>#REF!</f>
        <v>#REF!</v>
      </c>
      <c r="T938" s="18"/>
      <c r="U938" s="21" t="e">
        <f>#REF!</f>
        <v>#REF!</v>
      </c>
      <c r="V938" s="21"/>
      <c r="Z938" s="189"/>
      <c r="AA938" s="35"/>
    </row>
    <row r="939" spans="1:29" x14ac:dyDescent="0.25">
      <c r="A939" s="38" t="s">
        <v>153</v>
      </c>
      <c r="B939" s="39"/>
      <c r="C939" s="19">
        <f t="shared" si="95"/>
        <v>160253.28000000003</v>
      </c>
      <c r="D939" s="27">
        <v>8.8000000000000007</v>
      </c>
      <c r="E939" s="18"/>
      <c r="F939" s="21">
        <f>ROUND(D939*C939,0)</f>
        <v>1410229</v>
      </c>
      <c r="G939" s="69">
        <f t="shared" si="97"/>
        <v>8.8000000000000007</v>
      </c>
      <c r="H939" s="18"/>
      <c r="I939" s="21">
        <f>ROUND(G939*$C939,0)</f>
        <v>1410229</v>
      </c>
      <c r="J939" s="22"/>
      <c r="K939" s="27"/>
      <c r="L939" s="18"/>
      <c r="M939" s="21"/>
      <c r="N939" s="21"/>
      <c r="O939" s="27"/>
      <c r="P939" s="18"/>
      <c r="Q939" s="21"/>
      <c r="R939" s="21"/>
      <c r="S939" s="27"/>
      <c r="T939" s="18"/>
      <c r="U939" s="21"/>
      <c r="V939" s="21"/>
      <c r="Z939" s="189"/>
      <c r="AA939" s="35"/>
    </row>
    <row r="940" spans="1:29" x14ac:dyDescent="0.25">
      <c r="A940" t="s">
        <v>100</v>
      </c>
      <c r="B940" s="39"/>
      <c r="C940" s="19"/>
      <c r="D940" s="27" t="s">
        <v>20</v>
      </c>
      <c r="E940" s="18"/>
      <c r="F940" s="21"/>
      <c r="G940" s="27" t="s">
        <v>20</v>
      </c>
      <c r="H940" s="18"/>
      <c r="I940" s="21"/>
      <c r="J940" s="22"/>
      <c r="K940" s="27" t="s">
        <v>20</v>
      </c>
      <c r="L940" s="18"/>
      <c r="M940" s="21"/>
      <c r="N940" s="21"/>
      <c r="O940" s="27" t="s">
        <v>20</v>
      </c>
      <c r="P940" s="18"/>
      <c r="Q940" s="21"/>
      <c r="R940" s="21"/>
      <c r="S940" s="27" t="s">
        <v>20</v>
      </c>
      <c r="T940" s="18"/>
      <c r="U940" s="21"/>
      <c r="V940" s="21"/>
      <c r="Z940" s="130"/>
    </row>
    <row r="941" spans="1:29" x14ac:dyDescent="0.25">
      <c r="A941" t="s">
        <v>138</v>
      </c>
      <c r="B941" s="39"/>
      <c r="C941" s="19">
        <f>C962+C981</f>
        <v>66470622.809296638</v>
      </c>
      <c r="D941" s="181"/>
      <c r="E941" s="18"/>
      <c r="F941" s="21">
        <f>ROUND(D941/100*C941,0)</f>
        <v>0</v>
      </c>
      <c r="G941" s="181"/>
      <c r="H941" s="18"/>
      <c r="I941" s="21">
        <v>0</v>
      </c>
      <c r="J941" s="22"/>
      <c r="K941" s="181" t="e">
        <f>#REF!</f>
        <v>#REF!</v>
      </c>
      <c r="L941" s="149" t="s">
        <v>20</v>
      </c>
      <c r="M941" s="21" t="e">
        <f>#REF!</f>
        <v>#REF!</v>
      </c>
      <c r="N941" s="21"/>
      <c r="O941" s="181" t="e">
        <f>#REF!</f>
        <v>#REF!</v>
      </c>
      <c r="P941" s="18" t="s">
        <v>34</v>
      </c>
      <c r="Q941" s="21" t="e">
        <f>#REF!</f>
        <v>#REF!</v>
      </c>
      <c r="R941" s="21"/>
      <c r="S941" s="181" t="e">
        <f>#REF!</f>
        <v>#REF!</v>
      </c>
      <c r="T941" s="18" t="s">
        <v>34</v>
      </c>
      <c r="U941" s="21" t="e">
        <f>#REF!</f>
        <v>#REF!</v>
      </c>
      <c r="V941" s="21"/>
      <c r="Z941" s="189"/>
      <c r="AA941" s="35"/>
    </row>
    <row r="942" spans="1:29" x14ac:dyDescent="0.25">
      <c r="A942" t="s">
        <v>143</v>
      </c>
      <c r="B942" s="39"/>
      <c r="C942" s="19">
        <f>C963+C982</f>
        <v>26640426.743147943</v>
      </c>
      <c r="D942" s="171">
        <v>5.2060000000000004</v>
      </c>
      <c r="E942" s="18" t="s">
        <v>34</v>
      </c>
      <c r="F942" s="21">
        <f>ROUND(D942/100*C942,0)</f>
        <v>1386901</v>
      </c>
      <c r="G942" s="62">
        <f t="shared" ref="G942:G943" si="98">ROUND(D942+$I$1134*100,3)</f>
        <v>6.258</v>
      </c>
      <c r="H942" s="18" t="s">
        <v>34</v>
      </c>
      <c r="I942" s="21">
        <f>ROUND(G942/100*$C942,0)</f>
        <v>1667158</v>
      </c>
      <c r="J942" s="22"/>
      <c r="K942" s="171" t="e">
        <f>$K$674</f>
        <v>#REF!</v>
      </c>
      <c r="L942" s="18" t="s">
        <v>34</v>
      </c>
      <c r="M942" s="18" t="e">
        <f>ROUND(K942/100*$C942,0)</f>
        <v>#REF!</v>
      </c>
      <c r="N942" s="18"/>
      <c r="O942" s="171" t="e">
        <f>$O$674</f>
        <v>#REF!</v>
      </c>
      <c r="P942" s="18" t="s">
        <v>34</v>
      </c>
      <c r="Q942" s="18" t="e">
        <f>ROUND(O942/100*$C942,0)</f>
        <v>#REF!</v>
      </c>
      <c r="R942" s="18"/>
      <c r="S942" s="171" t="e">
        <f>$S$674</f>
        <v>#REF!</v>
      </c>
      <c r="T942" s="18" t="s">
        <v>34</v>
      </c>
      <c r="U942" s="18" t="e">
        <f>ROUND(S942/100*$C942,0)</f>
        <v>#REF!</v>
      </c>
      <c r="V942" s="18"/>
    </row>
    <row r="943" spans="1:29" x14ac:dyDescent="0.25">
      <c r="A943" t="s">
        <v>144</v>
      </c>
      <c r="B943" s="39"/>
      <c r="C943" s="19">
        <f>C964+C983</f>
        <v>39830196.066148698</v>
      </c>
      <c r="D943" s="171">
        <v>4.2729999999999997</v>
      </c>
      <c r="E943" s="18" t="s">
        <v>34</v>
      </c>
      <c r="F943" s="21">
        <f>ROUND(D943/100*C943,0)</f>
        <v>1701944</v>
      </c>
      <c r="G943" s="62">
        <f t="shared" si="98"/>
        <v>5.3250000000000002</v>
      </c>
      <c r="H943" s="18" t="s">
        <v>34</v>
      </c>
      <c r="I943" s="21">
        <f>ROUND(G943/100*$C943,0)</f>
        <v>2120958</v>
      </c>
      <c r="J943" s="22"/>
      <c r="K943" s="171" t="e">
        <f>$K$674</f>
        <v>#REF!</v>
      </c>
      <c r="L943" s="18" t="s">
        <v>34</v>
      </c>
      <c r="M943" s="18" t="e">
        <f>ROUND(K943/100*$C943,0)</f>
        <v>#REF!</v>
      </c>
      <c r="N943" s="18"/>
      <c r="O943" s="171" t="e">
        <f>$O$674</f>
        <v>#REF!</v>
      </c>
      <c r="P943" s="18" t="s">
        <v>34</v>
      </c>
      <c r="Q943" s="18" t="e">
        <f>ROUND(O943/100*$C943,0)</f>
        <v>#REF!</v>
      </c>
      <c r="R943" s="18"/>
      <c r="S943" s="171" t="e">
        <f>$S$674</f>
        <v>#REF!</v>
      </c>
      <c r="T943" s="18" t="s">
        <v>34</v>
      </c>
      <c r="U943" s="18" t="e">
        <f>ROUND(S943/100*$C943,0)</f>
        <v>#REF!</v>
      </c>
      <c r="V943" s="18"/>
    </row>
    <row r="944" spans="1:29" x14ac:dyDescent="0.25">
      <c r="A944" t="s">
        <v>68</v>
      </c>
      <c r="B944" s="39"/>
      <c r="C944" s="19">
        <f>C965+C984</f>
        <v>15016</v>
      </c>
      <c r="D944" s="27">
        <v>0.56000000000000005</v>
      </c>
      <c r="E944" s="18"/>
      <c r="F944" s="21">
        <f>C944*D944</f>
        <v>8408.9600000000009</v>
      </c>
      <c r="G944" s="27">
        <f t="shared" ref="G944" si="99">D944</f>
        <v>0.56000000000000005</v>
      </c>
      <c r="H944" s="18"/>
      <c r="I944" s="21">
        <f>C944*G944</f>
        <v>8408.9600000000009</v>
      </c>
      <c r="J944" s="22"/>
      <c r="K944" s="27"/>
      <c r="L944" s="18"/>
      <c r="M944" s="21" t="e">
        <f>M963+#REF!</f>
        <v>#REF!</v>
      </c>
      <c r="N944" s="21"/>
      <c r="O944" s="27"/>
      <c r="P944" s="18"/>
      <c r="Q944" s="21" t="e">
        <f>Q963+#REF!</f>
        <v>#REF!</v>
      </c>
      <c r="R944" s="21"/>
      <c r="S944" s="27"/>
      <c r="T944" s="18"/>
      <c r="U944" s="21" t="e">
        <f>U963+#REF!</f>
        <v>#REF!</v>
      </c>
      <c r="V944" s="41"/>
      <c r="W944" s="40"/>
      <c r="X944" s="3"/>
      <c r="Z944"/>
      <c r="AA944"/>
    </row>
    <row r="945" spans="1:26" x14ac:dyDescent="0.25">
      <c r="A945" s="39" t="s">
        <v>43</v>
      </c>
      <c r="B945" s="39"/>
      <c r="C945" s="19">
        <f>C941</f>
        <v>66470622.809296638</v>
      </c>
      <c r="D945" s="110"/>
      <c r="E945" s="39"/>
      <c r="F945" s="21">
        <f>SUM(F934:F944)</f>
        <v>4810523.96</v>
      </c>
      <c r="G945" s="110"/>
      <c r="H945" s="39"/>
      <c r="I945" s="21">
        <f>SUM(I934:I944)</f>
        <v>5509794.96</v>
      </c>
      <c r="J945" s="22"/>
      <c r="K945" s="110"/>
      <c r="L945" s="39"/>
      <c r="M945" s="21" t="e">
        <f>SUM(M934:M943)</f>
        <v>#REF!</v>
      </c>
      <c r="N945" s="21"/>
      <c r="O945" s="110"/>
      <c r="P945" s="39"/>
      <c r="Q945" s="21" t="e">
        <f>SUM(Q934:Q943)</f>
        <v>#REF!</v>
      </c>
      <c r="R945" s="21"/>
      <c r="S945" s="110"/>
      <c r="T945" s="39"/>
      <c r="U945" s="21" t="e">
        <f>SUM(U934:U943)</f>
        <v>#REF!</v>
      </c>
      <c r="V945" s="21"/>
    </row>
    <row r="946" spans="1:26" x14ac:dyDescent="0.25">
      <c r="A946" s="39" t="s">
        <v>25</v>
      </c>
      <c r="B946" s="39"/>
      <c r="C946" s="19">
        <f>C967+C986</f>
        <v>620304.31645246211</v>
      </c>
      <c r="F946" s="119">
        <f>F967+F986</f>
        <v>62427.330495745329</v>
      </c>
      <c r="I946" s="119">
        <f>F946</f>
        <v>62427.330495745329</v>
      </c>
      <c r="J946" s="22"/>
      <c r="M946" s="177" t="e">
        <f>$I$946*W949/(W949+$Y$949+$Z$949)</f>
        <v>#DIV/0!</v>
      </c>
      <c r="N946" s="21"/>
      <c r="Q946" s="177" t="e">
        <f>$I$946*Y949/(W949+$Y$949+$Z$949)</f>
        <v>#DIV/0!</v>
      </c>
      <c r="R946" s="21"/>
      <c r="U946" s="177" t="e">
        <f>$I$946*Z949/(W949+$Y$949+$Z$949)</f>
        <v>#DIV/0!</v>
      </c>
      <c r="V946" s="21"/>
      <c r="W946" s="53"/>
      <c r="X946" s="53"/>
      <c r="Y946" s="51"/>
    </row>
    <row r="947" spans="1:26" ht="16.5" thickBot="1" x14ac:dyDescent="0.3">
      <c r="A947" s="39" t="s">
        <v>44</v>
      </c>
      <c r="B947" s="39"/>
      <c r="C947" s="178">
        <f>SUM(C945)+C946</f>
        <v>67090927.125749096</v>
      </c>
      <c r="D947" s="128"/>
      <c r="E947" s="121"/>
      <c r="F947" s="122">
        <f>F945+F946</f>
        <v>4872951.2904957449</v>
      </c>
      <c r="G947" s="128"/>
      <c r="H947" s="121"/>
      <c r="I947" s="122">
        <f>I945+I946</f>
        <v>5572222.2904957449</v>
      </c>
      <c r="J947" s="22"/>
      <c r="K947" s="128"/>
      <c r="L947" s="121"/>
      <c r="M947" s="122" t="e">
        <f>SUM(M945:M946)</f>
        <v>#REF!</v>
      </c>
      <c r="N947" s="122"/>
      <c r="O947" s="128"/>
      <c r="P947" s="121"/>
      <c r="Q947" s="122" t="e">
        <f>SUM(Q945:Q946)</f>
        <v>#REF!</v>
      </c>
      <c r="R947" s="122"/>
      <c r="S947" s="128"/>
      <c r="T947" s="121"/>
      <c r="U947" s="122" t="e">
        <f>SUM(U945:U946)</f>
        <v>#REF!</v>
      </c>
      <c r="V947" s="18"/>
      <c r="W947" s="54"/>
      <c r="X947" s="54"/>
      <c r="Y947" s="35"/>
      <c r="Z947" s="189"/>
    </row>
    <row r="948" spans="1:26" ht="16.5" hidden="1" thickTop="1" x14ac:dyDescent="0.25">
      <c r="A948" s="39"/>
      <c r="B948" s="39"/>
      <c r="C948" s="56"/>
      <c r="D948" s="27" t="s">
        <v>20</v>
      </c>
      <c r="E948" s="39"/>
      <c r="F948" s="21"/>
      <c r="G948" s="131" t="s">
        <v>20</v>
      </c>
      <c r="H948" s="39"/>
      <c r="I948" s="21" t="s">
        <v>20</v>
      </c>
      <c r="J948" s="22"/>
      <c r="K948" s="131" t="s">
        <v>20</v>
      </c>
      <c r="L948" s="39"/>
      <c r="M948" s="21" t="s">
        <v>20</v>
      </c>
      <c r="N948" s="21"/>
      <c r="O948" s="131" t="s">
        <v>20</v>
      </c>
      <c r="P948" s="39"/>
      <c r="Q948" s="21" t="s">
        <v>20</v>
      </c>
      <c r="R948" s="21"/>
      <c r="S948" s="131" t="s">
        <v>20</v>
      </c>
      <c r="T948" s="39"/>
      <c r="U948" s="21" t="s">
        <v>20</v>
      </c>
      <c r="V948" s="21"/>
      <c r="W948" s="190"/>
      <c r="X948" s="190"/>
      <c r="Y948" s="190"/>
      <c r="Z948" s="190"/>
    </row>
    <row r="949" spans="1:26" ht="16.5" hidden="1" thickTop="1" x14ac:dyDescent="0.25">
      <c r="A949" s="39"/>
      <c r="B949" s="39"/>
      <c r="C949" s="191" t="s">
        <v>20</v>
      </c>
      <c r="D949" s="27" t="s">
        <v>20</v>
      </c>
      <c r="E949" s="39"/>
      <c r="F949" s="21"/>
      <c r="G949" s="131" t="s">
        <v>20</v>
      </c>
      <c r="H949" s="39"/>
      <c r="I949" s="21" t="s">
        <v>20</v>
      </c>
      <c r="J949" s="22"/>
      <c r="K949" s="131" t="s">
        <v>20</v>
      </c>
      <c r="L949" s="39"/>
      <c r="M949" s="21" t="s">
        <v>20</v>
      </c>
      <c r="N949" s="21"/>
      <c r="O949" s="131" t="s">
        <v>20</v>
      </c>
      <c r="P949" s="39"/>
      <c r="Q949" s="21" t="s">
        <v>20</v>
      </c>
      <c r="R949" s="21"/>
      <c r="S949" s="131" t="s">
        <v>20</v>
      </c>
      <c r="T949" s="39"/>
      <c r="U949" s="21" t="s">
        <v>20</v>
      </c>
      <c r="V949" s="21"/>
      <c r="W949" s="54"/>
      <c r="X949" s="54"/>
      <c r="Y949" s="54"/>
      <c r="Z949" s="54"/>
    </row>
    <row r="950" spans="1:26" ht="16.5" hidden="1" thickTop="1" x14ac:dyDescent="0.25">
      <c r="A950" s="39"/>
      <c r="B950" s="39"/>
      <c r="C950" s="56"/>
      <c r="D950" s="27"/>
      <c r="E950" s="39"/>
      <c r="F950" s="21"/>
      <c r="G950" s="27"/>
      <c r="H950" s="39"/>
      <c r="I950" s="23"/>
      <c r="J950" s="22"/>
      <c r="K950" s="27"/>
      <c r="L950" s="39"/>
      <c r="M950" s="23"/>
      <c r="N950" s="23"/>
      <c r="O950" s="27"/>
      <c r="P950" s="39"/>
      <c r="Q950" s="23"/>
      <c r="R950" s="23"/>
      <c r="S950" s="27"/>
      <c r="T950" s="39"/>
      <c r="U950" s="23"/>
      <c r="V950" s="23"/>
    </row>
    <row r="951" spans="1:26" ht="16.5" hidden="1" thickTop="1" x14ac:dyDescent="0.25">
      <c r="A951" s="17" t="s">
        <v>155</v>
      </c>
      <c r="B951" s="39"/>
      <c r="C951" s="39"/>
      <c r="D951" s="21"/>
      <c r="E951" s="39"/>
      <c r="F951" s="39"/>
      <c r="G951" s="21"/>
      <c r="H951" s="39"/>
      <c r="I951" s="39"/>
      <c r="J951" s="22"/>
      <c r="K951" s="21"/>
      <c r="L951" s="39"/>
      <c r="M951" s="39"/>
      <c r="N951" s="39"/>
      <c r="O951" s="21"/>
      <c r="P951" s="39"/>
      <c r="Q951" s="39"/>
      <c r="R951" s="39"/>
      <c r="S951" s="21"/>
      <c r="T951" s="39"/>
      <c r="U951" s="39"/>
      <c r="V951" s="39"/>
    </row>
    <row r="952" spans="1:26" ht="16.5" hidden="1" thickTop="1" x14ac:dyDescent="0.25">
      <c r="A952" t="s">
        <v>162</v>
      </c>
      <c r="B952" s="39"/>
      <c r="C952" s="39"/>
      <c r="D952" s="21"/>
      <c r="E952" s="39"/>
      <c r="F952" s="39"/>
      <c r="G952" s="21"/>
      <c r="H952" s="39"/>
      <c r="I952" s="39"/>
      <c r="J952" s="22"/>
      <c r="K952" s="21"/>
      <c r="L952" s="39"/>
      <c r="M952" s="39"/>
      <c r="N952" s="39"/>
      <c r="O952" s="21"/>
      <c r="P952" s="39"/>
      <c r="Q952" s="39"/>
      <c r="R952" s="39"/>
      <c r="S952" s="21"/>
      <c r="T952" s="39"/>
      <c r="U952" s="39"/>
      <c r="V952" s="39"/>
    </row>
    <row r="953" spans="1:26" ht="16.5" hidden="1" thickTop="1" x14ac:dyDescent="0.25">
      <c r="A953" s="39" t="s">
        <v>20</v>
      </c>
      <c r="B953" s="39"/>
      <c r="C953" s="39"/>
      <c r="D953" s="21"/>
      <c r="E953" s="39"/>
      <c r="F953" s="39"/>
      <c r="G953" s="21"/>
      <c r="H953" s="39"/>
      <c r="I953" s="39"/>
      <c r="J953" s="22"/>
      <c r="K953" s="21"/>
      <c r="L953" s="39"/>
      <c r="M953" s="39"/>
      <c r="N953" s="39"/>
      <c r="O953" s="21"/>
      <c r="P953" s="39"/>
      <c r="Q953" s="39"/>
      <c r="R953" s="39"/>
      <c r="S953" s="21"/>
      <c r="T953" s="39"/>
      <c r="U953" s="39"/>
      <c r="V953" s="39"/>
    </row>
    <row r="954" spans="1:26" ht="16.5" hidden="1" thickTop="1" x14ac:dyDescent="0.25">
      <c r="A954" t="s">
        <v>62</v>
      </c>
      <c r="B954" s="39"/>
      <c r="C954" s="19"/>
      <c r="D954" s="21"/>
      <c r="E954" s="39"/>
      <c r="F954" s="39"/>
      <c r="G954" s="21"/>
      <c r="H954" s="39"/>
      <c r="I954" s="39"/>
      <c r="J954" s="22"/>
      <c r="K954" s="21"/>
      <c r="L954" s="39"/>
      <c r="M954" s="39"/>
      <c r="N954" s="39"/>
      <c r="O954" s="21"/>
      <c r="P954" s="39"/>
      <c r="Q954" s="39"/>
      <c r="R954" s="39"/>
      <c r="S954" s="21"/>
      <c r="T954" s="39"/>
      <c r="U954" s="39"/>
      <c r="V954" s="39"/>
    </row>
    <row r="955" spans="1:26" ht="16.5" hidden="1" thickTop="1" x14ac:dyDescent="0.25">
      <c r="A955" t="s">
        <v>149</v>
      </c>
      <c r="B955" s="39"/>
      <c r="C955" s="19">
        <v>108</v>
      </c>
      <c r="D955" s="27">
        <f>D934</f>
        <v>1344</v>
      </c>
      <c r="E955" s="18"/>
      <c r="F955" s="21">
        <f>ROUND(D955*C955,0)</f>
        <v>145152</v>
      </c>
      <c r="G955" s="27">
        <f>G934</f>
        <v>1344</v>
      </c>
      <c r="H955" s="18"/>
      <c r="I955" s="21">
        <f>ROUND(G955*$C955,0)</f>
        <v>145152</v>
      </c>
      <c r="J955" s="22"/>
      <c r="K955" s="27" t="e">
        <f>K934</f>
        <v>#REF!</v>
      </c>
      <c r="L955" s="18"/>
      <c r="M955" s="21" t="e">
        <f>ROUND(K955*$C955,0)</f>
        <v>#REF!</v>
      </c>
      <c r="N955" s="21"/>
      <c r="O955" s="27" t="e">
        <f>O934</f>
        <v>#REF!</v>
      </c>
      <c r="P955" s="18"/>
      <c r="Q955" s="21" t="e">
        <f>ROUND(O955*$C955,0)</f>
        <v>#REF!</v>
      </c>
      <c r="R955" s="21"/>
      <c r="S955" s="27" t="e">
        <f>S934</f>
        <v>#REF!</v>
      </c>
      <c r="T955" s="18"/>
      <c r="U955" s="21" t="e">
        <f>ROUND(S955*$C955,0)</f>
        <v>#REF!</v>
      </c>
      <c r="V955" s="21"/>
    </row>
    <row r="956" spans="1:26" ht="16.5" hidden="1" thickTop="1" x14ac:dyDescent="0.25">
      <c r="A956" t="s">
        <v>150</v>
      </c>
      <c r="B956" s="39"/>
      <c r="C956" s="19">
        <v>0</v>
      </c>
      <c r="D956" s="27">
        <f>D935</f>
        <v>1618</v>
      </c>
      <c r="E956" s="132"/>
      <c r="F956" s="21">
        <f>ROUND(D956*C956,0)</f>
        <v>0</v>
      </c>
      <c r="G956" s="27">
        <f>G935</f>
        <v>1618</v>
      </c>
      <c r="H956" s="132"/>
      <c r="I956" s="21">
        <f>ROUND(G956*$C956,0)</f>
        <v>0</v>
      </c>
      <c r="J956" s="22"/>
      <c r="K956" s="27" t="e">
        <f>K935</f>
        <v>#REF!</v>
      </c>
      <c r="L956" s="132"/>
      <c r="M956" s="21" t="e">
        <f>ROUND(K956*$C956,0)</f>
        <v>#REF!</v>
      </c>
      <c r="N956" s="21"/>
      <c r="O956" s="27" t="e">
        <f>O935</f>
        <v>#REF!</v>
      </c>
      <c r="P956" s="132"/>
      <c r="Q956" s="21" t="e">
        <f>ROUND(O956*$C956,0)</f>
        <v>#REF!</v>
      </c>
      <c r="R956" s="21"/>
      <c r="S956" s="27" t="e">
        <f>S935</f>
        <v>#REF!</v>
      </c>
      <c r="T956" s="132"/>
      <c r="U956" s="21" t="e">
        <f>ROUND(S956*$C956,0)</f>
        <v>#REF!</v>
      </c>
      <c r="V956" s="21"/>
    </row>
    <row r="957" spans="1:26" ht="16.5" hidden="1" thickTop="1" x14ac:dyDescent="0.25">
      <c r="A957" t="s">
        <v>63</v>
      </c>
      <c r="B957" s="39"/>
      <c r="C957" s="19">
        <f>SUM(C955:C956)</f>
        <v>108</v>
      </c>
      <c r="D957" s="27"/>
      <c r="E957" s="18"/>
      <c r="F957" s="21" t="s">
        <v>20</v>
      </c>
      <c r="G957" s="27" t="s">
        <v>20</v>
      </c>
      <c r="H957" s="18"/>
      <c r="I957" s="21" t="s">
        <v>20</v>
      </c>
      <c r="J957" s="22"/>
      <c r="K957" s="27" t="s">
        <v>20</v>
      </c>
      <c r="L957" s="18"/>
      <c r="M957" s="21" t="s">
        <v>20</v>
      </c>
      <c r="N957" s="21"/>
      <c r="O957" s="27" t="s">
        <v>20</v>
      </c>
      <c r="P957" s="18"/>
      <c r="Q957" s="21" t="s">
        <v>20</v>
      </c>
      <c r="R957" s="21"/>
      <c r="S957" s="27" t="s">
        <v>20</v>
      </c>
      <c r="T957" s="18"/>
      <c r="U957" s="21" t="s">
        <v>20</v>
      </c>
      <c r="V957" s="21"/>
    </row>
    <row r="958" spans="1:26" ht="16.5" hidden="1" thickTop="1" x14ac:dyDescent="0.25">
      <c r="A958" t="s">
        <v>151</v>
      </c>
      <c r="B958" s="39"/>
      <c r="C958" s="19">
        <v>188676</v>
      </c>
      <c r="D958" s="27">
        <f>D937</f>
        <v>0.61</v>
      </c>
      <c r="E958" s="18"/>
      <c r="F958" s="21">
        <f>ROUND(D958*C958,0)</f>
        <v>115092</v>
      </c>
      <c r="G958" s="27">
        <f>G937</f>
        <v>0.61</v>
      </c>
      <c r="H958" s="18"/>
      <c r="I958" s="21">
        <f>ROUND(G958*$C958,0)</f>
        <v>115092</v>
      </c>
      <c r="J958" s="22"/>
      <c r="K958" s="27" t="e">
        <f>K937</f>
        <v>#REF!</v>
      </c>
      <c r="L958" s="18"/>
      <c r="M958" s="21" t="e">
        <f>ROUND(K958*$C958,0)</f>
        <v>#REF!</v>
      </c>
      <c r="N958" s="21"/>
      <c r="O958" s="27" t="e">
        <f>O937</f>
        <v>#REF!</v>
      </c>
      <c r="P958" s="18"/>
      <c r="Q958" s="21" t="e">
        <f>ROUND(O958*$C958,0)</f>
        <v>#REF!</v>
      </c>
      <c r="R958" s="21"/>
      <c r="S958" s="27" t="e">
        <f>S937</f>
        <v>#REF!</v>
      </c>
      <c r="T958" s="18"/>
      <c r="U958" s="21" t="e">
        <f>ROUND(S958*$C958,0)</f>
        <v>#REF!</v>
      </c>
      <c r="V958" s="21"/>
      <c r="W958" s="38"/>
      <c r="X958" s="38"/>
    </row>
    <row r="959" spans="1:26" ht="16.5" hidden="1" thickTop="1" x14ac:dyDescent="0.25">
      <c r="A959" t="s">
        <v>152</v>
      </c>
      <c r="B959" s="39"/>
      <c r="C959" s="19">
        <v>0</v>
      </c>
      <c r="D959" s="27">
        <f>D938</f>
        <v>0.5</v>
      </c>
      <c r="E959" s="18"/>
      <c r="F959" s="21">
        <f>ROUND(D959*C959,0)</f>
        <v>0</v>
      </c>
      <c r="G959" s="27">
        <f>G938</f>
        <v>0.5</v>
      </c>
      <c r="H959" s="18"/>
      <c r="I959" s="21">
        <f>ROUND(G959*$C959,0)</f>
        <v>0</v>
      </c>
      <c r="J959" s="22"/>
      <c r="K959" s="27" t="e">
        <f>K938</f>
        <v>#REF!</v>
      </c>
      <c r="L959" s="18"/>
      <c r="M959" s="21" t="e">
        <f>ROUND(K959*$C959,0)</f>
        <v>#REF!</v>
      </c>
      <c r="N959" s="21"/>
      <c r="O959" s="27" t="e">
        <f>O938</f>
        <v>#REF!</v>
      </c>
      <c r="P959" s="18"/>
      <c r="Q959" s="21" t="e">
        <f>ROUND(O959*$C959,0)</f>
        <v>#REF!</v>
      </c>
      <c r="R959" s="21"/>
      <c r="S959" s="27" t="e">
        <f>S938</f>
        <v>#REF!</v>
      </c>
      <c r="T959" s="18"/>
      <c r="U959" s="21" t="e">
        <f>ROUND(S959*$C959,0)</f>
        <v>#REF!</v>
      </c>
      <c r="V959" s="21"/>
    </row>
    <row r="960" spans="1:26" ht="16.5" hidden="1" thickTop="1" x14ac:dyDescent="0.25">
      <c r="A960" s="38" t="s">
        <v>153</v>
      </c>
      <c r="B960" s="39"/>
      <c r="C960" s="19">
        <v>146860.97586139501</v>
      </c>
      <c r="D960" s="27">
        <f>D939</f>
        <v>8.8000000000000007</v>
      </c>
      <c r="E960" s="18"/>
      <c r="F960" s="21">
        <f>ROUND(D960*$C960,0)</f>
        <v>1292377</v>
      </c>
      <c r="G960" s="27">
        <f>G939</f>
        <v>8.8000000000000007</v>
      </c>
      <c r="H960" s="18"/>
      <c r="I960" s="21">
        <f>ROUND(G960*$C960,0)</f>
        <v>1292377</v>
      </c>
      <c r="J960" s="22"/>
      <c r="K960" s="27"/>
      <c r="L960" s="18"/>
      <c r="M960" s="21"/>
      <c r="N960" s="21"/>
      <c r="O960" s="27"/>
      <c r="P960" s="18"/>
      <c r="Q960" s="21"/>
      <c r="R960" s="21"/>
      <c r="S960" s="27"/>
      <c r="T960" s="18"/>
      <c r="U960" s="21"/>
      <c r="V960" s="21"/>
    </row>
    <row r="961" spans="1:28" ht="16.5" hidden="1" thickTop="1" x14ac:dyDescent="0.25">
      <c r="A961" t="s">
        <v>100</v>
      </c>
      <c r="B961" s="39"/>
      <c r="C961" s="19"/>
      <c r="D961" s="27" t="s">
        <v>20</v>
      </c>
      <c r="E961" s="18"/>
      <c r="F961" s="21"/>
      <c r="G961" s="27" t="s">
        <v>20</v>
      </c>
      <c r="H961" s="18"/>
      <c r="I961" s="21"/>
      <c r="J961" s="22"/>
      <c r="K961" s="27" t="s">
        <v>20</v>
      </c>
      <c r="L961" s="18"/>
      <c r="M961" s="21"/>
      <c r="N961" s="21"/>
      <c r="O961" s="27" t="s">
        <v>20</v>
      </c>
      <c r="P961" s="18"/>
      <c r="Q961" s="21"/>
      <c r="R961" s="21"/>
      <c r="S961" s="27" t="s">
        <v>20</v>
      </c>
      <c r="T961" s="18"/>
      <c r="U961" s="21"/>
      <c r="V961" s="21"/>
    </row>
    <row r="962" spans="1:28" ht="16.5" hidden="1" thickTop="1" x14ac:dyDescent="0.25">
      <c r="A962" t="s">
        <v>138</v>
      </c>
      <c r="B962" s="39"/>
      <c r="C962" s="19">
        <v>65474022.809296638</v>
      </c>
      <c r="D962" s="181"/>
      <c r="E962" s="18"/>
      <c r="F962" s="21"/>
      <c r="G962" s="181"/>
      <c r="H962" s="18"/>
      <c r="I962" s="21"/>
      <c r="J962" s="22"/>
      <c r="K962" s="181" t="e">
        <f>K941</f>
        <v>#REF!</v>
      </c>
      <c r="L962" s="18" t="s">
        <v>34</v>
      </c>
      <c r="M962" s="21" t="e">
        <f>ROUND(K962/100*$C962,0)</f>
        <v>#REF!</v>
      </c>
      <c r="N962" s="21"/>
      <c r="O962" s="181" t="e">
        <f>O941</f>
        <v>#REF!</v>
      </c>
      <c r="P962" s="18" t="s">
        <v>34</v>
      </c>
      <c r="Q962" s="21" t="e">
        <f>ROUND(O962/100*$C962,0)</f>
        <v>#REF!</v>
      </c>
      <c r="R962" s="21"/>
      <c r="S962" s="181" t="e">
        <f>S941</f>
        <v>#REF!</v>
      </c>
      <c r="T962" s="18" t="s">
        <v>34</v>
      </c>
      <c r="U962" s="21" t="e">
        <f>ROUND(S962/100*$C962,0)</f>
        <v>#REF!</v>
      </c>
      <c r="V962" s="21"/>
    </row>
    <row r="963" spans="1:28" ht="16.5" hidden="1" thickTop="1" x14ac:dyDescent="0.25">
      <c r="A963" t="s">
        <v>143</v>
      </c>
      <c r="B963" s="39"/>
      <c r="C963" s="19">
        <v>26241004.43942751</v>
      </c>
      <c r="D963" s="171">
        <f>D942</f>
        <v>5.2060000000000004</v>
      </c>
      <c r="E963" s="18" t="s">
        <v>34</v>
      </c>
      <c r="F963" s="18">
        <f>ROUND(D963/100*$C963,0)</f>
        <v>1366107</v>
      </c>
      <c r="G963" s="171">
        <f>G942</f>
        <v>6.258</v>
      </c>
      <c r="H963" s="18" t="s">
        <v>34</v>
      </c>
      <c r="I963" s="18">
        <f>ROUND(G963/100*$C963,0)</f>
        <v>1642162</v>
      </c>
      <c r="J963" s="22"/>
      <c r="K963" s="171" t="e">
        <f>$K$674</f>
        <v>#REF!</v>
      </c>
      <c r="L963" s="18" t="s">
        <v>34</v>
      </c>
      <c r="M963" s="18" t="e">
        <f>ROUND(K963/100*$C963,0)</f>
        <v>#REF!</v>
      </c>
      <c r="N963" s="18"/>
      <c r="O963" s="171" t="e">
        <f>$O$674</f>
        <v>#REF!</v>
      </c>
      <c r="P963" s="18" t="s">
        <v>34</v>
      </c>
      <c r="Q963" s="18" t="e">
        <f>ROUND(O963/100*$C963,0)</f>
        <v>#REF!</v>
      </c>
      <c r="R963" s="18"/>
      <c r="S963" s="171" t="e">
        <f>$S$674</f>
        <v>#REF!</v>
      </c>
      <c r="T963" s="18" t="s">
        <v>34</v>
      </c>
      <c r="U963" s="18" t="e">
        <f>ROUND(S963/100*$C963,0)</f>
        <v>#REF!</v>
      </c>
      <c r="V963" s="18"/>
    </row>
    <row r="964" spans="1:28" ht="16.5" hidden="1" thickTop="1" x14ac:dyDescent="0.25">
      <c r="A964" t="s">
        <v>144</v>
      </c>
      <c r="B964" s="39"/>
      <c r="C964" s="19">
        <f>C966-C963</f>
        <v>39233018.369869128</v>
      </c>
      <c r="D964" s="171">
        <f>D943</f>
        <v>4.2729999999999997</v>
      </c>
      <c r="E964" s="18" t="s">
        <v>34</v>
      </c>
      <c r="F964" s="18">
        <f>ROUND(D964/100*$C964,0)</f>
        <v>1676427</v>
      </c>
      <c r="G964" s="171">
        <f>G943</f>
        <v>5.3250000000000002</v>
      </c>
      <c r="H964" s="18" t="s">
        <v>34</v>
      </c>
      <c r="I964" s="18">
        <f>ROUND(G964/100*$C964,0)</f>
        <v>2089158</v>
      </c>
      <c r="J964" s="22"/>
      <c r="K964" s="171" t="e">
        <f>$K$674</f>
        <v>#REF!</v>
      </c>
      <c r="L964" s="18" t="s">
        <v>34</v>
      </c>
      <c r="M964" s="18" t="e">
        <f>ROUND(K964/100*$C964,0)</f>
        <v>#REF!</v>
      </c>
      <c r="N964" s="18"/>
      <c r="O964" s="171" t="e">
        <f>$O$674</f>
        <v>#REF!</v>
      </c>
      <c r="P964" s="18" t="s">
        <v>34</v>
      </c>
      <c r="Q964" s="18" t="e">
        <f>ROUND(O964/100*$C964,0)</f>
        <v>#REF!</v>
      </c>
      <c r="R964" s="18"/>
      <c r="S964" s="171" t="e">
        <f>$S$674</f>
        <v>#REF!</v>
      </c>
      <c r="T964" s="18" t="s">
        <v>34</v>
      </c>
      <c r="U964" s="18" t="e">
        <f>ROUND(S964/100*$C964,0)</f>
        <v>#REF!</v>
      </c>
      <c r="V964" s="18"/>
    </row>
    <row r="965" spans="1:28" ht="16.5" hidden="1" thickTop="1" x14ac:dyDescent="0.25">
      <c r="A965" t="s">
        <v>68</v>
      </c>
      <c r="B965" s="39"/>
      <c r="C965" s="19">
        <v>12663</v>
      </c>
      <c r="D965" s="27">
        <v>0.56000000000000005</v>
      </c>
      <c r="E965" s="18"/>
      <c r="F965" s="21">
        <f>C965*D965</f>
        <v>7091.2800000000007</v>
      </c>
      <c r="G965" s="27">
        <f>G944</f>
        <v>0.56000000000000005</v>
      </c>
      <c r="H965" s="18"/>
      <c r="I965" s="21">
        <f>C965*G965</f>
        <v>7091.2800000000007</v>
      </c>
      <c r="J965" s="22"/>
      <c r="K965" s="27"/>
      <c r="L965" s="18"/>
      <c r="M965" s="21" t="e">
        <f>M987+M1105</f>
        <v>#REF!</v>
      </c>
      <c r="N965" s="21"/>
      <c r="O965" s="27"/>
      <c r="P965" s="18"/>
      <c r="Q965" s="21" t="e">
        <f>Q987+Q1105</f>
        <v>#REF!</v>
      </c>
      <c r="R965" s="21"/>
      <c r="S965" s="27"/>
      <c r="T965" s="18"/>
      <c r="U965" s="21" t="e">
        <f>U987+U1105</f>
        <v>#REF!</v>
      </c>
      <c r="V965" s="41"/>
      <c r="W965" s="40"/>
      <c r="X965" s="3"/>
      <c r="Z965"/>
      <c r="AA965"/>
    </row>
    <row r="966" spans="1:28" ht="16.5" hidden="1" thickTop="1" x14ac:dyDescent="0.25">
      <c r="A966" s="39" t="s">
        <v>43</v>
      </c>
      <c r="B966" s="39"/>
      <c r="C966" s="19">
        <f>C962</f>
        <v>65474022.809296638</v>
      </c>
      <c r="D966" s="110"/>
      <c r="E966" s="39"/>
      <c r="F966" s="21">
        <f>SUM(F955:F965)</f>
        <v>4602246.28</v>
      </c>
      <c r="G966" s="110"/>
      <c r="H966" s="39"/>
      <c r="I966" s="21">
        <f>SUM(I955:I965)</f>
        <v>5291032.28</v>
      </c>
      <c r="J966" s="22"/>
      <c r="K966" s="110"/>
      <c r="L966" s="39"/>
      <c r="M966" s="21" t="e">
        <f>SUM(M955:M964)</f>
        <v>#REF!</v>
      </c>
      <c r="N966" s="21"/>
      <c r="O966" s="110"/>
      <c r="P966" s="39"/>
      <c r="Q966" s="21" t="e">
        <f>SUM(Q955:Q964)</f>
        <v>#REF!</v>
      </c>
      <c r="R966" s="21"/>
      <c r="S966" s="110"/>
      <c r="T966" s="39"/>
      <c r="U966" s="21" t="e">
        <f>SUM(U955:U964)</f>
        <v>#REF!</v>
      </c>
      <c r="V966" s="21"/>
    </row>
    <row r="967" spans="1:28" ht="16.5" hidden="1" thickTop="1" x14ac:dyDescent="0.25">
      <c r="A967" s="39" t="s">
        <v>25</v>
      </c>
      <c r="B967" s="39"/>
      <c r="C967" s="19">
        <f>C966/($C$906+$C$966)*$C$1005</f>
        <v>601574.79894335207</v>
      </c>
      <c r="F967" s="119">
        <f>F966/($F$906+$F$966)*$F$1005</f>
        <v>61159.908766006825</v>
      </c>
      <c r="I967" s="119">
        <f>F967</f>
        <v>61159.908766006825</v>
      </c>
      <c r="J967" s="22"/>
      <c r="M967" s="119" t="e">
        <f>$I$967*W949/(W949+$Y$949+$Z$949)</f>
        <v>#DIV/0!</v>
      </c>
      <c r="N967" s="21"/>
      <c r="Q967" s="119" t="e">
        <f>$I$967*Y949/(W949+$Y$949+$Z$949)</f>
        <v>#DIV/0!</v>
      </c>
      <c r="R967" s="21"/>
      <c r="U967" s="119" t="e">
        <f>$I$967*Z949/(W949+$Y$949+$Z$949)</f>
        <v>#DIV/0!</v>
      </c>
      <c r="V967" s="18"/>
      <c r="W967" s="53"/>
      <c r="X967" s="53"/>
      <c r="Y967" s="51"/>
    </row>
    <row r="968" spans="1:28" ht="17.25" hidden="1" thickTop="1" thickBot="1" x14ac:dyDescent="0.3">
      <c r="A968" s="39" t="s">
        <v>44</v>
      </c>
      <c r="B968" s="39"/>
      <c r="C968" s="178">
        <f>SUM(C966)+C967</f>
        <v>66075597.608239993</v>
      </c>
      <c r="D968" s="128"/>
      <c r="E968" s="121"/>
      <c r="F968" s="122">
        <f>F966+F967</f>
        <v>4663406.1887660073</v>
      </c>
      <c r="G968" s="128"/>
      <c r="H968" s="121"/>
      <c r="I968" s="122">
        <f>I966+I967</f>
        <v>5352192.1887660073</v>
      </c>
      <c r="J968" s="22"/>
      <c r="K968" s="128"/>
      <c r="L968" s="121"/>
      <c r="M968" s="122" t="e">
        <f>M966+M967</f>
        <v>#REF!</v>
      </c>
      <c r="N968" s="122"/>
      <c r="O968" s="128"/>
      <c r="P968" s="121"/>
      <c r="Q968" s="122" t="e">
        <f>Q966+Q967</f>
        <v>#REF!</v>
      </c>
      <c r="R968" s="122"/>
      <c r="S968" s="128"/>
      <c r="T968" s="121"/>
      <c r="U968" s="122" t="e">
        <f>U966+U967</f>
        <v>#REF!</v>
      </c>
      <c r="V968" s="18"/>
      <c r="W968" s="54"/>
      <c r="X968" s="54"/>
      <c r="Y968" s="55"/>
      <c r="AB968" s="71"/>
    </row>
    <row r="969" spans="1:28" ht="16.5" hidden="1" thickTop="1" x14ac:dyDescent="0.25">
      <c r="A969" s="39"/>
      <c r="B969" s="39"/>
      <c r="C969" s="56"/>
      <c r="D969" s="27" t="s">
        <v>20</v>
      </c>
      <c r="E969" s="39"/>
      <c r="F969" s="21"/>
      <c r="G969" s="131" t="s">
        <v>20</v>
      </c>
      <c r="H969" s="39"/>
      <c r="I969" s="21" t="s">
        <v>20</v>
      </c>
      <c r="J969" s="22"/>
      <c r="K969" s="131" t="s">
        <v>20</v>
      </c>
      <c r="L969" s="39"/>
      <c r="M969" s="21" t="s">
        <v>20</v>
      </c>
      <c r="N969" s="21"/>
      <c r="O969" s="131" t="s">
        <v>20</v>
      </c>
      <c r="P969" s="39"/>
      <c r="Q969" s="21" t="s">
        <v>20</v>
      </c>
      <c r="R969" s="21"/>
      <c r="S969" s="131" t="s">
        <v>20</v>
      </c>
      <c r="T969" s="39"/>
      <c r="U969" s="21" t="s">
        <v>20</v>
      </c>
      <c r="V969" s="21"/>
    </row>
    <row r="970" spans="1:28" ht="16.5" hidden="1" thickTop="1" x14ac:dyDescent="0.25">
      <c r="A970" s="17" t="s">
        <v>155</v>
      </c>
      <c r="B970" s="39"/>
      <c r="C970" s="39"/>
      <c r="D970" s="21"/>
      <c r="E970" s="39"/>
      <c r="F970" s="39"/>
      <c r="G970" s="21"/>
      <c r="H970" s="39"/>
      <c r="I970" s="39"/>
      <c r="J970" s="22"/>
      <c r="K970" s="21"/>
      <c r="L970" s="39"/>
      <c r="M970" s="39"/>
      <c r="N970" s="39"/>
      <c r="O970" s="21"/>
      <c r="P970" s="39"/>
      <c r="Q970" s="39"/>
      <c r="R970" s="39"/>
      <c r="S970" s="21"/>
      <c r="T970" s="39"/>
      <c r="U970" s="39"/>
      <c r="V970" s="39"/>
    </row>
    <row r="971" spans="1:28" ht="16.5" hidden="1" thickTop="1" x14ac:dyDescent="0.25">
      <c r="A971" t="s">
        <v>163</v>
      </c>
      <c r="B971" s="39"/>
      <c r="C971" s="39"/>
      <c r="D971" s="21"/>
      <c r="E971" s="39"/>
      <c r="F971" s="39"/>
      <c r="G971" s="21"/>
      <c r="H971" s="39"/>
      <c r="I971" s="39"/>
      <c r="J971" s="22"/>
      <c r="K971" s="21"/>
      <c r="L971" s="39"/>
      <c r="M971" s="39"/>
      <c r="N971" s="39"/>
      <c r="O971" s="21"/>
      <c r="P971" s="39"/>
      <c r="Q971" s="39"/>
      <c r="R971" s="39"/>
      <c r="S971" s="21"/>
      <c r="T971" s="39"/>
      <c r="U971" s="39"/>
      <c r="V971" s="39"/>
    </row>
    <row r="972" spans="1:28" ht="16.5" hidden="1" thickTop="1" x14ac:dyDescent="0.25">
      <c r="A972" s="39" t="s">
        <v>20</v>
      </c>
      <c r="B972" s="39"/>
      <c r="C972" s="39"/>
      <c r="D972" s="21"/>
      <c r="E972" s="39"/>
      <c r="F972" s="39"/>
      <c r="G972" s="21"/>
      <c r="H972" s="39"/>
      <c r="I972" s="39"/>
      <c r="J972" s="22"/>
      <c r="K972" s="21"/>
      <c r="L972" s="39"/>
      <c r="M972" s="39"/>
      <c r="N972" s="39"/>
      <c r="O972" s="21"/>
      <c r="P972" s="39"/>
      <c r="Q972" s="39"/>
      <c r="R972" s="39"/>
      <c r="S972" s="21"/>
      <c r="T972" s="39"/>
      <c r="U972" s="39"/>
      <c r="V972" s="39"/>
    </row>
    <row r="973" spans="1:28" ht="16.5" hidden="1" thickTop="1" x14ac:dyDescent="0.25">
      <c r="A973" t="s">
        <v>62</v>
      </c>
      <c r="B973" s="39"/>
      <c r="C973" s="19"/>
      <c r="D973" s="21"/>
      <c r="E973" s="39"/>
      <c r="F973" s="39"/>
      <c r="G973" s="21"/>
      <c r="H973" s="39"/>
      <c r="I973" s="39"/>
      <c r="J973" s="22"/>
      <c r="K973" s="21"/>
      <c r="L973" s="39"/>
      <c r="M973" s="39"/>
      <c r="N973" s="39"/>
      <c r="O973" s="21"/>
      <c r="P973" s="39"/>
      <c r="Q973" s="39"/>
      <c r="R973" s="39"/>
      <c r="S973" s="21"/>
      <c r="T973" s="39"/>
      <c r="U973" s="39"/>
      <c r="V973" s="39"/>
    </row>
    <row r="974" spans="1:28" ht="16.5" hidden="1" thickTop="1" x14ac:dyDescent="0.25">
      <c r="A974" t="s">
        <v>149</v>
      </c>
      <c r="B974" s="39"/>
      <c r="C974" s="19">
        <v>24</v>
      </c>
      <c r="D974" s="27">
        <f>D934</f>
        <v>1344</v>
      </c>
      <c r="E974" s="18"/>
      <c r="F974" s="21">
        <f>ROUND(D974*C974,0)</f>
        <v>32256</v>
      </c>
      <c r="G974" s="27">
        <f>G934</f>
        <v>1344</v>
      </c>
      <c r="H974" s="18"/>
      <c r="I974" s="21">
        <f>ROUND(G974*$C974,0)</f>
        <v>32256</v>
      </c>
      <c r="J974" s="22"/>
      <c r="K974" s="27" t="e">
        <f>K934</f>
        <v>#REF!</v>
      </c>
      <c r="L974" s="18"/>
      <c r="M974" s="21" t="e">
        <f>ROUND(K974*$C974,0)</f>
        <v>#REF!</v>
      </c>
      <c r="N974" s="21"/>
      <c r="O974" s="27" t="e">
        <f>O934</f>
        <v>#REF!</v>
      </c>
      <c r="P974" s="18"/>
      <c r="Q974" s="21" t="e">
        <f>ROUND(O974*$C974,0)</f>
        <v>#REF!</v>
      </c>
      <c r="R974" s="21"/>
      <c r="S974" s="27" t="e">
        <f>S934</f>
        <v>#REF!</v>
      </c>
      <c r="T974" s="18"/>
      <c r="U974" s="21" t="e">
        <f>ROUND(S974*$C974,0)</f>
        <v>#REF!</v>
      </c>
      <c r="V974" s="21"/>
    </row>
    <row r="975" spans="1:28" ht="16.5" hidden="1" thickTop="1" x14ac:dyDescent="0.25">
      <c r="A975" t="s">
        <v>150</v>
      </c>
      <c r="B975" s="39"/>
      <c r="C975" s="19">
        <v>0</v>
      </c>
      <c r="D975" s="27">
        <f>D935</f>
        <v>1618</v>
      </c>
      <c r="E975" s="132"/>
      <c r="F975" s="21">
        <f>ROUND(D975*C975,0)</f>
        <v>0</v>
      </c>
      <c r="G975" s="27">
        <f>G935</f>
        <v>1618</v>
      </c>
      <c r="H975" s="132"/>
      <c r="I975" s="21">
        <f>ROUND(G975*$C975,0)</f>
        <v>0</v>
      </c>
      <c r="J975" s="22"/>
      <c r="K975" s="27" t="e">
        <f>K935</f>
        <v>#REF!</v>
      </c>
      <c r="L975" s="132"/>
      <c r="M975" s="21" t="e">
        <f>ROUND(K975*$C975,0)</f>
        <v>#REF!</v>
      </c>
      <c r="N975" s="21"/>
      <c r="O975" s="27" t="e">
        <f>O935</f>
        <v>#REF!</v>
      </c>
      <c r="P975" s="132"/>
      <c r="Q975" s="21" t="e">
        <f>ROUND(O975*$C975,0)</f>
        <v>#REF!</v>
      </c>
      <c r="R975" s="21"/>
      <c r="S975" s="27" t="e">
        <f>S935</f>
        <v>#REF!</v>
      </c>
      <c r="T975" s="132"/>
      <c r="U975" s="21" t="e">
        <f>ROUND(S975*$C975,0)</f>
        <v>#REF!</v>
      </c>
      <c r="V975" s="21"/>
    </row>
    <row r="976" spans="1:28" ht="16.5" hidden="1" thickTop="1" x14ac:dyDescent="0.25">
      <c r="A976" t="s">
        <v>63</v>
      </c>
      <c r="B976" s="39"/>
      <c r="C976" s="19">
        <f>SUM(C974:C975)</f>
        <v>24</v>
      </c>
      <c r="D976" s="27"/>
      <c r="E976" s="18"/>
      <c r="F976" s="21" t="s">
        <v>20</v>
      </c>
      <c r="G976" s="27" t="s">
        <v>20</v>
      </c>
      <c r="H976" s="18"/>
      <c r="I976" s="21" t="s">
        <v>20</v>
      </c>
      <c r="J976" s="22"/>
      <c r="K976" s="27" t="s">
        <v>20</v>
      </c>
      <c r="L976" s="18"/>
      <c r="M976" s="21" t="s">
        <v>20</v>
      </c>
      <c r="N976" s="21"/>
      <c r="O976" s="27" t="s">
        <v>20</v>
      </c>
      <c r="P976" s="18"/>
      <c r="Q976" s="21" t="s">
        <v>20</v>
      </c>
      <c r="R976" s="21"/>
      <c r="S976" s="27" t="s">
        <v>20</v>
      </c>
      <c r="T976" s="18"/>
      <c r="U976" s="21" t="s">
        <v>20</v>
      </c>
      <c r="V976" s="21"/>
    </row>
    <row r="977" spans="1:28" ht="16.5" hidden="1" thickTop="1" x14ac:dyDescent="0.25">
      <c r="A977" t="s">
        <v>151</v>
      </c>
      <c r="B977" s="39"/>
      <c r="C977" s="19">
        <v>17279</v>
      </c>
      <c r="D977" s="27">
        <f>D937</f>
        <v>0.61</v>
      </c>
      <c r="E977" s="18"/>
      <c r="F977" s="21">
        <f>ROUND(D977*C977,0)</f>
        <v>10540</v>
      </c>
      <c r="G977" s="27">
        <f>G937</f>
        <v>0.61</v>
      </c>
      <c r="H977" s="18"/>
      <c r="I977" s="21">
        <f>ROUND(G977*$C977,0)</f>
        <v>10540</v>
      </c>
      <c r="J977" s="22"/>
      <c r="K977" s="27" t="e">
        <f>K937</f>
        <v>#REF!</v>
      </c>
      <c r="L977" s="18"/>
      <c r="M977" s="21" t="e">
        <f>ROUND(K977*$C977,0)</f>
        <v>#REF!</v>
      </c>
      <c r="N977" s="21"/>
      <c r="O977" s="27" t="e">
        <f>O937</f>
        <v>#REF!</v>
      </c>
      <c r="P977" s="18"/>
      <c r="Q977" s="21" t="e">
        <f>ROUND(O977*$C977,0)</f>
        <v>#REF!</v>
      </c>
      <c r="R977" s="21"/>
      <c r="S977" s="27" t="e">
        <f>S937</f>
        <v>#REF!</v>
      </c>
      <c r="T977" s="18"/>
      <c r="U977" s="21" t="e">
        <f>ROUND(S977*$C977,0)</f>
        <v>#REF!</v>
      </c>
      <c r="V977" s="21"/>
      <c r="W977" s="38"/>
      <c r="X977" s="38"/>
    </row>
    <row r="978" spans="1:28" ht="16.5" hidden="1" thickTop="1" x14ac:dyDescent="0.25">
      <c r="A978" t="s">
        <v>152</v>
      </c>
      <c r="B978" s="39"/>
      <c r="C978" s="19">
        <v>0</v>
      </c>
      <c r="D978" s="27">
        <f>D938</f>
        <v>0.5</v>
      </c>
      <c r="E978" s="18"/>
      <c r="F978" s="21">
        <f>ROUND(D978*C978,0)</f>
        <v>0</v>
      </c>
      <c r="G978" s="27">
        <f>G938</f>
        <v>0.5</v>
      </c>
      <c r="H978" s="18"/>
      <c r="I978" s="21">
        <f>ROUND(G978*$C978,0)</f>
        <v>0</v>
      </c>
      <c r="J978" s="22"/>
      <c r="K978" s="27" t="e">
        <f>K938</f>
        <v>#REF!</v>
      </c>
      <c r="L978" s="18"/>
      <c r="M978" s="21" t="e">
        <f>ROUND(K978*$C978,0)</f>
        <v>#REF!</v>
      </c>
      <c r="N978" s="21"/>
      <c r="O978" s="27" t="e">
        <f>O938</f>
        <v>#REF!</v>
      </c>
      <c r="P978" s="18"/>
      <c r="Q978" s="21" t="e">
        <f>ROUND(O978*$C978,0)</f>
        <v>#REF!</v>
      </c>
      <c r="R978" s="21"/>
      <c r="S978" s="27" t="e">
        <f>S938</f>
        <v>#REF!</v>
      </c>
      <c r="T978" s="18"/>
      <c r="U978" s="21" t="e">
        <f>ROUND(S978*$C978,0)</f>
        <v>#REF!</v>
      </c>
      <c r="V978" s="21"/>
    </row>
    <row r="979" spans="1:28" ht="16.5" hidden="1" thickTop="1" x14ac:dyDescent="0.25">
      <c r="A979" s="38" t="s">
        <v>153</v>
      </c>
      <c r="B979" s="39"/>
      <c r="C979" s="19">
        <v>13392.304138605017</v>
      </c>
      <c r="D979" s="27">
        <f>D939</f>
        <v>8.8000000000000007</v>
      </c>
      <c r="E979" s="18"/>
      <c r="F979" s="21">
        <f>ROUND(D979*$C979,0)</f>
        <v>117852</v>
      </c>
      <c r="G979" s="27">
        <f>G939</f>
        <v>8.8000000000000007</v>
      </c>
      <c r="H979" s="18"/>
      <c r="I979" s="21">
        <f>ROUND(G979*$C979,0)</f>
        <v>117852</v>
      </c>
      <c r="J979" s="22"/>
      <c r="K979" s="27"/>
      <c r="L979" s="18"/>
      <c r="M979" s="21"/>
      <c r="N979" s="21"/>
      <c r="O979" s="27"/>
      <c r="P979" s="18"/>
      <c r="Q979" s="21"/>
      <c r="R979" s="21"/>
      <c r="S979" s="27"/>
      <c r="T979" s="18"/>
      <c r="U979" s="21"/>
      <c r="V979" s="21"/>
    </row>
    <row r="980" spans="1:28" ht="16.5" hidden="1" thickTop="1" x14ac:dyDescent="0.25">
      <c r="A980" t="s">
        <v>100</v>
      </c>
      <c r="B980" s="39"/>
      <c r="C980" s="19"/>
      <c r="D980" s="27"/>
      <c r="E980" s="18"/>
      <c r="F980" s="21"/>
      <c r="G980" s="27" t="s">
        <v>20</v>
      </c>
      <c r="H980" s="18"/>
      <c r="I980" s="21"/>
      <c r="J980" s="22"/>
      <c r="K980" s="27" t="s">
        <v>20</v>
      </c>
      <c r="L980" s="18"/>
      <c r="M980" s="21"/>
      <c r="N980" s="21"/>
      <c r="O980" s="27" t="s">
        <v>20</v>
      </c>
      <c r="P980" s="18"/>
      <c r="Q980" s="21"/>
      <c r="R980" s="21"/>
      <c r="S980" s="27" t="s">
        <v>20</v>
      </c>
      <c r="T980" s="18"/>
      <c r="U980" s="21"/>
      <c r="V980" s="21"/>
    </row>
    <row r="981" spans="1:28" ht="16.5" hidden="1" thickTop="1" x14ac:dyDescent="0.25">
      <c r="A981" t="s">
        <v>138</v>
      </c>
      <c r="B981" s="39"/>
      <c r="C981" s="19">
        <v>996600</v>
      </c>
      <c r="D981" s="181"/>
      <c r="E981" s="18"/>
      <c r="F981" s="21"/>
      <c r="G981" s="181"/>
      <c r="H981" s="18"/>
      <c r="I981" s="21"/>
      <c r="J981" s="22"/>
      <c r="K981" s="181" t="e">
        <f>K941</f>
        <v>#REF!</v>
      </c>
      <c r="L981" s="18" t="s">
        <v>34</v>
      </c>
      <c r="M981" s="21" t="e">
        <f>ROUND(K981/100*$C981,0)</f>
        <v>#REF!</v>
      </c>
      <c r="N981" s="21"/>
      <c r="O981" s="181" t="e">
        <f>O941</f>
        <v>#REF!</v>
      </c>
      <c r="P981" s="18" t="s">
        <v>34</v>
      </c>
      <c r="Q981" s="21" t="e">
        <f>ROUND(O981/100*$C981,0)</f>
        <v>#REF!</v>
      </c>
      <c r="R981" s="21"/>
      <c r="S981" s="181" t="e">
        <f>S941</f>
        <v>#REF!</v>
      </c>
      <c r="T981" s="18" t="s">
        <v>34</v>
      </c>
      <c r="U981" s="21" t="e">
        <f>ROUND(S981/100*$C981,0)</f>
        <v>#REF!</v>
      </c>
      <c r="V981" s="21"/>
    </row>
    <row r="982" spans="1:28" ht="16.5" hidden="1" thickTop="1" x14ac:dyDescent="0.25">
      <c r="A982" t="s">
        <v>143</v>
      </c>
      <c r="B982" s="39"/>
      <c r="C982" s="19">
        <v>399422.30372043326</v>
      </c>
      <c r="D982" s="171">
        <f>D942</f>
        <v>5.2060000000000004</v>
      </c>
      <c r="E982" s="18" t="s">
        <v>34</v>
      </c>
      <c r="F982" s="18">
        <f>ROUND(D982/100*$C982,0)</f>
        <v>20794</v>
      </c>
      <c r="G982" s="171">
        <f>G942</f>
        <v>6.258</v>
      </c>
      <c r="H982" s="18" t="s">
        <v>34</v>
      </c>
      <c r="I982" s="18">
        <f>ROUND(G982/100*$C982,0)</f>
        <v>24996</v>
      </c>
      <c r="J982" s="22"/>
      <c r="K982" s="171" t="e">
        <f>$K$674</f>
        <v>#REF!</v>
      </c>
      <c r="L982" s="18" t="s">
        <v>34</v>
      </c>
      <c r="M982" s="18" t="e">
        <f>ROUND(K982/100*$C982,0)</f>
        <v>#REF!</v>
      </c>
      <c r="N982" s="18"/>
      <c r="O982" s="171" t="e">
        <f>$O$674</f>
        <v>#REF!</v>
      </c>
      <c r="P982" s="18" t="s">
        <v>34</v>
      </c>
      <c r="Q982" s="18" t="e">
        <f>ROUND(O982/100*$C982,0)</f>
        <v>#REF!</v>
      </c>
      <c r="R982" s="18"/>
      <c r="S982" s="171" t="e">
        <f>$S$674</f>
        <v>#REF!</v>
      </c>
      <c r="T982" s="18" t="s">
        <v>34</v>
      </c>
      <c r="U982" s="18" t="e">
        <f>ROUND(S982/100*$C982,0)</f>
        <v>#REF!</v>
      </c>
      <c r="V982" s="18"/>
    </row>
    <row r="983" spans="1:28" ht="16.5" hidden="1" thickTop="1" x14ac:dyDescent="0.25">
      <c r="A983" t="s">
        <v>144</v>
      </c>
      <c r="B983" s="39"/>
      <c r="C983" s="19">
        <f>C985-C982</f>
        <v>597177.69627956674</v>
      </c>
      <c r="D983" s="171">
        <f>D943</f>
        <v>4.2729999999999997</v>
      </c>
      <c r="E983" s="18" t="s">
        <v>34</v>
      </c>
      <c r="F983" s="18">
        <f>ROUND(D983/100*$C983,0)</f>
        <v>25517</v>
      </c>
      <c r="G983" s="171">
        <f>G943</f>
        <v>5.3250000000000002</v>
      </c>
      <c r="H983" s="18" t="s">
        <v>34</v>
      </c>
      <c r="I983" s="18">
        <f>ROUND(G983/100*$C983,0)</f>
        <v>31800</v>
      </c>
      <c r="J983" s="22"/>
      <c r="K983" s="171" t="e">
        <f>$K$674</f>
        <v>#REF!</v>
      </c>
      <c r="L983" s="18" t="s">
        <v>34</v>
      </c>
      <c r="M983" s="18" t="e">
        <f>ROUND(K983/100*$C983,0)</f>
        <v>#REF!</v>
      </c>
      <c r="N983" s="18"/>
      <c r="O983" s="171" t="e">
        <f>$O$674</f>
        <v>#REF!</v>
      </c>
      <c r="P983" s="18" t="s">
        <v>34</v>
      </c>
      <c r="Q983" s="18" t="e">
        <f>ROUND(O983/100*$C983,0)</f>
        <v>#REF!</v>
      </c>
      <c r="R983" s="18"/>
      <c r="S983" s="171" t="e">
        <f>$S$674</f>
        <v>#REF!</v>
      </c>
      <c r="T983" s="18" t="s">
        <v>34</v>
      </c>
      <c r="U983" s="18" t="e">
        <f>ROUND(S983/100*$C983,0)</f>
        <v>#REF!</v>
      </c>
      <c r="V983" s="18"/>
    </row>
    <row r="984" spans="1:28" ht="16.5" hidden="1" thickTop="1" x14ac:dyDescent="0.25">
      <c r="A984" t="s">
        <v>68</v>
      </c>
      <c r="B984" s="39"/>
      <c r="C984" s="19">
        <v>2353</v>
      </c>
      <c r="D984" s="27">
        <v>0.56000000000000005</v>
      </c>
      <c r="E984" s="18"/>
      <c r="F984" s="21">
        <f>C984*D984</f>
        <v>1317.68</v>
      </c>
      <c r="G984" s="27">
        <f>G944</f>
        <v>0.56000000000000005</v>
      </c>
      <c r="H984" s="18"/>
      <c r="I984" s="21">
        <f>C984*G984</f>
        <v>1317.68</v>
      </c>
      <c r="J984" s="22"/>
      <c r="K984" s="27"/>
      <c r="L984" s="18"/>
      <c r="M984" s="21" t="e">
        <f>M1007+M1121</f>
        <v>#REF!</v>
      </c>
      <c r="N984" s="21"/>
      <c r="O984" s="27"/>
      <c r="P984" s="18"/>
      <c r="Q984" s="21" t="e">
        <f>Q1007+Q1121</f>
        <v>#REF!</v>
      </c>
      <c r="R984" s="21"/>
      <c r="S984" s="27"/>
      <c r="T984" s="18"/>
      <c r="U984" s="21" t="e">
        <f>U1007+U1121</f>
        <v>#REF!</v>
      </c>
      <c r="V984" s="41"/>
      <c r="W984" s="40"/>
      <c r="X984" s="3"/>
      <c r="Z984"/>
      <c r="AA984"/>
    </row>
    <row r="985" spans="1:28" ht="16.5" hidden="1" thickTop="1" x14ac:dyDescent="0.25">
      <c r="A985" s="39" t="s">
        <v>43</v>
      </c>
      <c r="B985" s="39"/>
      <c r="C985" s="19">
        <f>C981</f>
        <v>996600</v>
      </c>
      <c r="D985" s="110"/>
      <c r="E985" s="39"/>
      <c r="F985" s="21">
        <f>SUM(F974:F984)</f>
        <v>208276.68</v>
      </c>
      <c r="G985" s="110"/>
      <c r="H985" s="39"/>
      <c r="I985" s="21">
        <f>SUM(I974:I984)</f>
        <v>218761.68</v>
      </c>
      <c r="J985" s="22"/>
      <c r="K985" s="110"/>
      <c r="L985" s="39"/>
      <c r="M985" s="21" t="e">
        <f>SUM(M974:M983)</f>
        <v>#REF!</v>
      </c>
      <c r="N985" s="21"/>
      <c r="O985" s="110"/>
      <c r="P985" s="39"/>
      <c r="Q985" s="21" t="e">
        <f>SUM(Q974:Q983)</f>
        <v>#REF!</v>
      </c>
      <c r="R985" s="21"/>
      <c r="S985" s="110"/>
      <c r="T985" s="39"/>
      <c r="U985" s="21" t="e">
        <f>SUM(U974:U983)</f>
        <v>#REF!</v>
      </c>
      <c r="V985" s="21"/>
    </row>
    <row r="986" spans="1:28" ht="16.5" hidden="1" thickTop="1" x14ac:dyDescent="0.25">
      <c r="A986" s="39" t="s">
        <v>25</v>
      </c>
      <c r="B986" s="39"/>
      <c r="C986" s="19">
        <f>C985/($C$925+$C$985)*$C$1025</f>
        <v>18729.517509110068</v>
      </c>
      <c r="F986" s="119">
        <f>F985/($F$925+$F$985)*$F$1025</f>
        <v>1267.4217297385055</v>
      </c>
      <c r="I986" s="119">
        <f>F986</f>
        <v>1267.4217297385055</v>
      </c>
      <c r="J986" s="22"/>
      <c r="M986" s="119" t="e">
        <f>$I$986*W949/(W949+$Y$949+$Z$949)</f>
        <v>#DIV/0!</v>
      </c>
      <c r="N986" s="21"/>
      <c r="Q986" s="119" t="e">
        <f>$I$986*Y949/(W949+$Y$949+$Z$949)</f>
        <v>#DIV/0!</v>
      </c>
      <c r="R986" s="21"/>
      <c r="U986" s="119" t="e">
        <f>$I$986*Z949/(W949+$Y$949+$Z$949)</f>
        <v>#DIV/0!</v>
      </c>
      <c r="V986" s="18"/>
      <c r="W986" s="53"/>
      <c r="X986" s="53"/>
      <c r="Y986" s="51"/>
    </row>
    <row r="987" spans="1:28" ht="17.25" hidden="1" thickTop="1" thickBot="1" x14ac:dyDescent="0.3">
      <c r="A987" s="39" t="s">
        <v>44</v>
      </c>
      <c r="B987" s="39"/>
      <c r="C987" s="178">
        <f>SUM(C985)+C986</f>
        <v>1015329.51750911</v>
      </c>
      <c r="D987" s="128"/>
      <c r="E987" s="121"/>
      <c r="F987" s="122">
        <f>F985+F986</f>
        <v>209544.1017297385</v>
      </c>
      <c r="G987" s="128"/>
      <c r="H987" s="121"/>
      <c r="I987" s="122">
        <f>I985+I986</f>
        <v>220029.1017297385</v>
      </c>
      <c r="J987" s="22"/>
      <c r="K987" s="128"/>
      <c r="L987" s="121"/>
      <c r="M987" s="122" t="e">
        <f>M985+M986</f>
        <v>#REF!</v>
      </c>
      <c r="N987" s="122"/>
      <c r="O987" s="128"/>
      <c r="P987" s="121"/>
      <c r="Q987" s="122" t="e">
        <f>Q985+Q986</f>
        <v>#REF!</v>
      </c>
      <c r="R987" s="122"/>
      <c r="S987" s="128"/>
      <c r="T987" s="121"/>
      <c r="U987" s="122" t="e">
        <f>U985+U986</f>
        <v>#REF!</v>
      </c>
      <c r="V987" s="18"/>
      <c r="W987" s="54"/>
      <c r="X987" s="54"/>
      <c r="Y987" s="55"/>
      <c r="AB987" s="71"/>
    </row>
    <row r="988" spans="1:28" ht="16.5" hidden="1" thickTop="1" x14ac:dyDescent="0.25">
      <c r="A988" s="39"/>
      <c r="B988" s="39"/>
      <c r="C988" s="56"/>
      <c r="D988" s="27" t="s">
        <v>20</v>
      </c>
      <c r="E988" s="39"/>
      <c r="F988" s="21"/>
      <c r="G988" s="131" t="s">
        <v>20</v>
      </c>
      <c r="H988" s="39"/>
      <c r="I988" s="21" t="s">
        <v>20</v>
      </c>
      <c r="J988" s="22"/>
      <c r="K988" s="131" t="s">
        <v>20</v>
      </c>
      <c r="L988" s="39"/>
      <c r="M988" s="21" t="s">
        <v>20</v>
      </c>
      <c r="N988" s="21"/>
      <c r="O988" s="131" t="s">
        <v>20</v>
      </c>
      <c r="P988" s="39"/>
      <c r="Q988" s="21" t="s">
        <v>20</v>
      </c>
      <c r="R988" s="21"/>
      <c r="S988" s="131" t="s">
        <v>20</v>
      </c>
      <c r="T988" s="39"/>
      <c r="U988" s="21" t="s">
        <v>20</v>
      </c>
      <c r="V988" s="21"/>
    </row>
    <row r="989" spans="1:28" ht="16.5" hidden="1" thickTop="1" x14ac:dyDescent="0.25">
      <c r="A989" s="17" t="s">
        <v>155</v>
      </c>
      <c r="B989" s="39"/>
      <c r="C989" s="39"/>
      <c r="D989" s="21"/>
      <c r="E989" s="39"/>
      <c r="F989" s="39"/>
      <c r="G989" s="21"/>
      <c r="H989" s="39"/>
      <c r="I989" s="39"/>
      <c r="J989" s="22"/>
      <c r="K989" s="21"/>
      <c r="L989" s="39"/>
      <c r="M989" s="39"/>
      <c r="N989" s="39"/>
      <c r="O989" s="21"/>
      <c r="P989" s="39"/>
      <c r="Q989" s="39"/>
      <c r="R989" s="39"/>
      <c r="S989" s="21"/>
      <c r="T989" s="39"/>
      <c r="U989" s="39"/>
      <c r="V989" s="39"/>
    </row>
    <row r="990" spans="1:28" ht="16.5" hidden="1" thickTop="1" x14ac:dyDescent="0.25">
      <c r="A990" t="s">
        <v>164</v>
      </c>
      <c r="B990" s="39"/>
      <c r="C990" s="39"/>
      <c r="D990" s="21"/>
      <c r="E990" s="39"/>
      <c r="F990" s="39"/>
      <c r="G990" s="21"/>
      <c r="H990" s="39"/>
      <c r="I990" s="39"/>
      <c r="J990" s="22"/>
      <c r="K990" s="21"/>
      <c r="L990" s="39"/>
      <c r="M990" s="39"/>
      <c r="N990" s="39"/>
      <c r="O990" s="21"/>
      <c r="P990" s="39"/>
      <c r="Q990" s="39"/>
      <c r="R990" s="39"/>
      <c r="S990" s="21"/>
      <c r="T990" s="39"/>
      <c r="U990" s="39"/>
      <c r="V990" s="39"/>
    </row>
    <row r="991" spans="1:28" ht="16.5" hidden="1" thickTop="1" x14ac:dyDescent="0.25">
      <c r="B991" s="39"/>
      <c r="C991" s="39"/>
      <c r="D991" s="21"/>
      <c r="E991" s="39"/>
      <c r="F991" s="39"/>
      <c r="G991" s="21"/>
      <c r="H991" s="39"/>
      <c r="I991" s="39"/>
      <c r="J991" s="22"/>
      <c r="K991" s="21"/>
      <c r="L991" s="39"/>
      <c r="M991" s="39"/>
      <c r="N991" s="39"/>
      <c r="O991" s="21"/>
      <c r="P991" s="39"/>
      <c r="Q991" s="39"/>
      <c r="R991" s="39"/>
      <c r="S991" s="21"/>
      <c r="T991" s="39"/>
      <c r="U991" s="39"/>
      <c r="V991" s="39"/>
    </row>
    <row r="992" spans="1:28" ht="16.5" hidden="1" thickTop="1" x14ac:dyDescent="0.25">
      <c r="A992" t="s">
        <v>62</v>
      </c>
      <c r="B992" s="39"/>
      <c r="C992" s="19"/>
      <c r="D992" s="21"/>
      <c r="E992" s="39"/>
      <c r="F992" s="39"/>
      <c r="G992" s="21"/>
      <c r="H992" s="39"/>
      <c r="I992" s="39"/>
      <c r="J992" s="22"/>
      <c r="K992" s="21"/>
      <c r="L992" s="39"/>
      <c r="M992" s="39"/>
      <c r="N992" s="39"/>
      <c r="O992" s="21"/>
      <c r="P992" s="39"/>
      <c r="Q992" s="39"/>
      <c r="R992" s="39"/>
      <c r="S992" s="21"/>
      <c r="T992" s="39"/>
      <c r="U992" s="39"/>
      <c r="V992" s="39"/>
    </row>
    <row r="993" spans="1:27" ht="16.5" hidden="1" thickTop="1" x14ac:dyDescent="0.25">
      <c r="A993" t="s">
        <v>149</v>
      </c>
      <c r="B993" s="39"/>
      <c r="C993" s="19">
        <f t="shared" ref="C993:C998" si="100">C955+C895</f>
        <v>436.84848484848499</v>
      </c>
      <c r="D993" s="27"/>
      <c r="E993" s="18"/>
      <c r="F993" s="21">
        <f>F955+F895</f>
        <v>576930</v>
      </c>
      <c r="G993" s="27"/>
      <c r="H993" s="18"/>
      <c r="I993" s="21">
        <f>I955+I895</f>
        <v>576930</v>
      </c>
      <c r="J993" s="22"/>
      <c r="K993" s="27"/>
      <c r="L993" s="18"/>
      <c r="M993" s="21" t="e">
        <f>M955+M895</f>
        <v>#REF!</v>
      </c>
      <c r="N993" s="21"/>
      <c r="O993" s="27"/>
      <c r="P993" s="18"/>
      <c r="Q993" s="21" t="e">
        <f>Q955+Q895</f>
        <v>#REF!</v>
      </c>
      <c r="R993" s="21"/>
      <c r="S993" s="27"/>
      <c r="T993" s="18"/>
      <c r="U993" s="21" t="e">
        <f>U955+U895</f>
        <v>#REF!</v>
      </c>
      <c r="V993" s="21"/>
    </row>
    <row r="994" spans="1:27" ht="16.5" hidden="1" thickTop="1" x14ac:dyDescent="0.25">
      <c r="A994" t="s">
        <v>150</v>
      </c>
      <c r="B994" s="39"/>
      <c r="C994" s="19">
        <f t="shared" si="100"/>
        <v>0</v>
      </c>
      <c r="D994" s="27"/>
      <c r="E994" s="132"/>
      <c r="F994" s="21">
        <f>F956+F896</f>
        <v>0</v>
      </c>
      <c r="G994" s="27"/>
      <c r="H994" s="132"/>
      <c r="I994" s="21">
        <f>I956+I896</f>
        <v>0</v>
      </c>
      <c r="J994" s="22"/>
      <c r="K994" s="27"/>
      <c r="L994" s="132"/>
      <c r="M994" s="21" t="e">
        <f>M956+M896</f>
        <v>#REF!</v>
      </c>
      <c r="N994" s="21"/>
      <c r="O994" s="27"/>
      <c r="P994" s="132"/>
      <c r="Q994" s="21" t="e">
        <f>Q956+Q896</f>
        <v>#REF!</v>
      </c>
      <c r="R994" s="21"/>
      <c r="S994" s="27"/>
      <c r="T994" s="132"/>
      <c r="U994" s="21" t="e">
        <f>U956+U896</f>
        <v>#REF!</v>
      </c>
      <c r="V994" s="21"/>
    </row>
    <row r="995" spans="1:27" ht="16.5" hidden="1" thickTop="1" x14ac:dyDescent="0.25">
      <c r="A995" t="s">
        <v>63</v>
      </c>
      <c r="B995" s="39"/>
      <c r="C995" s="19">
        <f t="shared" si="100"/>
        <v>436.84848484848499</v>
      </c>
      <c r="D995" s="27"/>
      <c r="E995" s="18"/>
      <c r="F995" s="21" t="s">
        <v>20</v>
      </c>
      <c r="G995" s="27"/>
      <c r="H995" s="18"/>
      <c r="I995" s="21" t="s">
        <v>20</v>
      </c>
      <c r="J995" s="22"/>
      <c r="K995" s="27"/>
      <c r="L995" s="18"/>
      <c r="M995" s="21" t="s">
        <v>20</v>
      </c>
      <c r="N995" s="21"/>
      <c r="O995" s="27"/>
      <c r="P995" s="18"/>
      <c r="Q995" s="21" t="s">
        <v>20</v>
      </c>
      <c r="R995" s="21"/>
      <c r="S995" s="27"/>
      <c r="T995" s="18"/>
      <c r="U995" s="21" t="s">
        <v>20</v>
      </c>
      <c r="V995" s="21"/>
    </row>
    <row r="996" spans="1:27" ht="16.5" hidden="1" thickTop="1" x14ac:dyDescent="0.25">
      <c r="A996" t="s">
        <v>151</v>
      </c>
      <c r="B996" s="39"/>
      <c r="C996" s="19">
        <f t="shared" si="100"/>
        <v>595979.06896551698</v>
      </c>
      <c r="D996" s="27"/>
      <c r="E996" s="18"/>
      <c r="F996" s="21">
        <f>F958+F898</f>
        <v>612002</v>
      </c>
      <c r="G996" s="27"/>
      <c r="H996" s="18"/>
      <c r="I996" s="21">
        <f>I958+I898</f>
        <v>612002</v>
      </c>
      <c r="J996" s="22"/>
      <c r="K996" s="27"/>
      <c r="L996" s="18"/>
      <c r="M996" s="21" t="e">
        <f>M958+M898</f>
        <v>#REF!</v>
      </c>
      <c r="N996" s="21"/>
      <c r="O996" s="27"/>
      <c r="P996" s="18"/>
      <c r="Q996" s="21" t="e">
        <f>Q958+Q898</f>
        <v>#REF!</v>
      </c>
      <c r="R996" s="21"/>
      <c r="S996" s="27"/>
      <c r="T996" s="18"/>
      <c r="U996" s="21" t="e">
        <f>U958+U898</f>
        <v>#REF!</v>
      </c>
      <c r="V996" s="21"/>
    </row>
    <row r="997" spans="1:27" ht="16.5" hidden="1" thickTop="1" x14ac:dyDescent="0.25">
      <c r="A997" t="s">
        <v>152</v>
      </c>
      <c r="B997" s="39"/>
      <c r="C997" s="19">
        <f t="shared" si="100"/>
        <v>0</v>
      </c>
      <c r="D997" s="27"/>
      <c r="E997" s="18"/>
      <c r="F997" s="21">
        <f>F959+F899</f>
        <v>0</v>
      </c>
      <c r="G997" s="27"/>
      <c r="H997" s="18"/>
      <c r="I997" s="21">
        <f>I959+I899</f>
        <v>0</v>
      </c>
      <c r="J997" s="22"/>
      <c r="K997" s="27"/>
      <c r="L997" s="18"/>
      <c r="M997" s="21" t="e">
        <f>M959+M899</f>
        <v>#REF!</v>
      </c>
      <c r="N997" s="21"/>
      <c r="O997" s="27"/>
      <c r="P997" s="18"/>
      <c r="Q997" s="21" t="e">
        <f>Q959+Q899</f>
        <v>#REF!</v>
      </c>
      <c r="R997" s="21"/>
      <c r="S997" s="27"/>
      <c r="T997" s="18"/>
      <c r="U997" s="21" t="e">
        <f>U959+U899</f>
        <v>#REF!</v>
      </c>
      <c r="V997" s="21"/>
    </row>
    <row r="998" spans="1:27" ht="16.5" hidden="1" thickTop="1" x14ac:dyDescent="0.25">
      <c r="A998" s="38" t="s">
        <v>153</v>
      </c>
      <c r="B998" s="39"/>
      <c r="C998" s="19">
        <f t="shared" si="100"/>
        <v>449030.33721378323</v>
      </c>
      <c r="D998" s="181"/>
      <c r="E998" s="18"/>
      <c r="F998" s="21">
        <f>F960+F900</f>
        <v>3930316</v>
      </c>
      <c r="G998" s="181"/>
      <c r="H998" s="18"/>
      <c r="I998" s="21">
        <f>I960+I900</f>
        <v>3930316</v>
      </c>
      <c r="J998" s="22"/>
      <c r="K998" s="27"/>
      <c r="L998" s="18"/>
      <c r="M998" s="21"/>
      <c r="N998" s="21"/>
      <c r="O998" s="27"/>
      <c r="P998" s="18"/>
      <c r="Q998" s="21"/>
      <c r="R998" s="21"/>
      <c r="S998" s="27"/>
      <c r="T998" s="18"/>
      <c r="U998" s="21"/>
      <c r="V998" s="21"/>
    </row>
    <row r="999" spans="1:27" ht="16.5" hidden="1" thickTop="1" x14ac:dyDescent="0.25">
      <c r="A999" t="s">
        <v>100</v>
      </c>
      <c r="B999" s="39"/>
      <c r="C999" s="19"/>
      <c r="D999" s="27"/>
      <c r="E999" s="18"/>
      <c r="F999" s="21"/>
      <c r="G999" s="27"/>
      <c r="H999" s="18"/>
      <c r="I999" s="21"/>
      <c r="J999" s="22"/>
      <c r="K999" s="27"/>
      <c r="L999" s="18"/>
      <c r="M999" s="21"/>
      <c r="N999" s="21"/>
      <c r="O999" s="27"/>
      <c r="P999" s="18"/>
      <c r="Q999" s="21"/>
      <c r="R999" s="21"/>
      <c r="S999" s="27"/>
      <c r="T999" s="18"/>
      <c r="U999" s="21"/>
      <c r="V999" s="21"/>
    </row>
    <row r="1000" spans="1:27" ht="16.5" hidden="1" thickTop="1" x14ac:dyDescent="0.25">
      <c r="A1000" t="s">
        <v>138</v>
      </c>
      <c r="B1000" s="39"/>
      <c r="C1000" s="19">
        <f>C962+C902</f>
        <v>192734743.62835389</v>
      </c>
      <c r="D1000" s="181"/>
      <c r="E1000" s="18"/>
      <c r="F1000" s="21"/>
      <c r="G1000" s="181"/>
      <c r="H1000" s="18"/>
      <c r="I1000" s="21"/>
      <c r="J1000" s="22"/>
      <c r="K1000" s="181"/>
      <c r="L1000" s="18"/>
      <c r="M1000" s="21" t="e">
        <f>M962+M902</f>
        <v>#REF!</v>
      </c>
      <c r="N1000" s="21"/>
      <c r="O1000" s="181"/>
      <c r="P1000" s="18"/>
      <c r="Q1000" s="21" t="e">
        <f>Q962+Q902</f>
        <v>#REF!</v>
      </c>
      <c r="R1000" s="21"/>
      <c r="S1000" s="181"/>
      <c r="T1000" s="18"/>
      <c r="U1000" s="21" t="e">
        <f>U962+U902</f>
        <v>#REF!</v>
      </c>
      <c r="V1000" s="21"/>
    </row>
    <row r="1001" spans="1:27" ht="16.5" hidden="1" thickTop="1" x14ac:dyDescent="0.25">
      <c r="A1001" t="s">
        <v>143</v>
      </c>
      <c r="B1001" s="39"/>
      <c r="C1001" s="19">
        <f>C963+C903</f>
        <v>76310856.390132248</v>
      </c>
      <c r="D1001" s="171" t="s">
        <v>20</v>
      </c>
      <c r="E1001" s="18" t="s">
        <v>20</v>
      </c>
      <c r="F1001" s="21">
        <f>F963+F903</f>
        <v>4002785</v>
      </c>
      <c r="G1001" s="171" t="s">
        <v>20</v>
      </c>
      <c r="H1001" s="18" t="s">
        <v>20</v>
      </c>
      <c r="I1001" s="21">
        <f>I963+I903</f>
        <v>4805575</v>
      </c>
      <c r="J1001" s="22"/>
      <c r="K1001" s="171" t="e">
        <f>$K$674</f>
        <v>#REF!</v>
      </c>
      <c r="L1001" s="18" t="s">
        <v>34</v>
      </c>
      <c r="M1001" s="18" t="e">
        <f>ROUND(K1001/100*$C1001,0)</f>
        <v>#REF!</v>
      </c>
      <c r="N1001" s="18"/>
      <c r="O1001" s="171" t="e">
        <f>$O$674</f>
        <v>#REF!</v>
      </c>
      <c r="P1001" s="18" t="s">
        <v>34</v>
      </c>
      <c r="Q1001" s="18" t="e">
        <f>ROUND(O1001/100*$C1001,0)</f>
        <v>#REF!</v>
      </c>
      <c r="R1001" s="18"/>
      <c r="S1001" s="171" t="e">
        <f>$S$674</f>
        <v>#REF!</v>
      </c>
      <c r="T1001" s="18" t="s">
        <v>34</v>
      </c>
      <c r="U1001" s="18" t="e">
        <f>ROUND(S1001/100*$C1001,0)</f>
        <v>#REF!</v>
      </c>
      <c r="V1001" s="18"/>
    </row>
    <row r="1002" spans="1:27" ht="16.5" hidden="1" thickTop="1" x14ac:dyDescent="0.25">
      <c r="A1002" t="s">
        <v>144</v>
      </c>
      <c r="B1002" s="39"/>
      <c r="C1002" s="19">
        <f>C964+C904</f>
        <v>116423887.23822163</v>
      </c>
      <c r="D1002" s="171" t="s">
        <v>20</v>
      </c>
      <c r="E1002" s="18" t="s">
        <v>20</v>
      </c>
      <c r="F1002" s="21">
        <f>F964+F904</f>
        <v>5021107</v>
      </c>
      <c r="G1002" s="171" t="s">
        <v>20</v>
      </c>
      <c r="H1002" s="18" t="s">
        <v>20</v>
      </c>
      <c r="I1002" s="21">
        <f>I964+I904</f>
        <v>6245886</v>
      </c>
      <c r="J1002" s="22"/>
      <c r="K1002" s="171" t="e">
        <f>$K$674</f>
        <v>#REF!</v>
      </c>
      <c r="L1002" s="18" t="s">
        <v>34</v>
      </c>
      <c r="M1002" s="18" t="e">
        <f>ROUND(K1002/100*$C1002,0)</f>
        <v>#REF!</v>
      </c>
      <c r="N1002" s="18"/>
      <c r="O1002" s="171" t="e">
        <f>$O$674</f>
        <v>#REF!</v>
      </c>
      <c r="P1002" s="18" t="s">
        <v>34</v>
      </c>
      <c r="Q1002" s="18" t="e">
        <f>ROUND(O1002/100*$C1002,0)</f>
        <v>#REF!</v>
      </c>
      <c r="R1002" s="18"/>
      <c r="S1002" s="171" t="e">
        <f>$S$674</f>
        <v>#REF!</v>
      </c>
      <c r="T1002" s="18" t="s">
        <v>34</v>
      </c>
      <c r="U1002" s="18" t="e">
        <f>ROUND(S1002/100*$C1002,0)</f>
        <v>#REF!</v>
      </c>
      <c r="V1002" s="18"/>
    </row>
    <row r="1003" spans="1:27" ht="16.5" hidden="1" thickTop="1" x14ac:dyDescent="0.25">
      <c r="A1003" t="s">
        <v>68</v>
      </c>
      <c r="B1003" s="39"/>
      <c r="C1003" s="19">
        <f>C965+C905</f>
        <v>40486.424242424197</v>
      </c>
      <c r="D1003" s="27"/>
      <c r="E1003" s="18"/>
      <c r="F1003" s="21">
        <f>F965+F905</f>
        <v>22950.631818181791</v>
      </c>
      <c r="G1003" s="27"/>
      <c r="H1003" s="18"/>
      <c r="I1003" s="21">
        <f>I965+I905</f>
        <v>22950.631818181791</v>
      </c>
      <c r="J1003" s="22"/>
      <c r="K1003" s="27"/>
      <c r="L1003" s="18"/>
      <c r="M1003" s="21" t="e">
        <f>M1027+#REF!</f>
        <v>#REF!</v>
      </c>
      <c r="N1003" s="21"/>
      <c r="O1003" s="27"/>
      <c r="P1003" s="18"/>
      <c r="Q1003" s="21" t="e">
        <f>Q1027+#REF!</f>
        <v>#REF!</v>
      </c>
      <c r="R1003" s="21"/>
      <c r="S1003" s="27"/>
      <c r="T1003" s="18"/>
      <c r="U1003" s="21" t="e">
        <f>U1027+#REF!</f>
        <v>#REF!</v>
      </c>
      <c r="V1003" s="41"/>
      <c r="W1003" s="40"/>
      <c r="X1003" s="3"/>
      <c r="Z1003"/>
      <c r="AA1003"/>
    </row>
    <row r="1004" spans="1:27" ht="16.5" hidden="1" thickTop="1" x14ac:dyDescent="0.25">
      <c r="A1004" s="39" t="s">
        <v>43</v>
      </c>
      <c r="B1004" s="39"/>
      <c r="C1004" s="19">
        <f>C966+C906</f>
        <v>192734743.62835389</v>
      </c>
      <c r="D1004" s="110"/>
      <c r="E1004" s="39"/>
      <c r="F1004" s="21">
        <f>F966+F906</f>
        <v>14166090.631818183</v>
      </c>
      <c r="G1004" s="110"/>
      <c r="H1004" s="39"/>
      <c r="I1004" s="21">
        <f>I966+I906</f>
        <v>16193659.631818183</v>
      </c>
      <c r="J1004" s="22"/>
      <c r="K1004" s="110"/>
      <c r="L1004" s="39"/>
      <c r="M1004" s="21" t="e">
        <f>M966+M906</f>
        <v>#REF!</v>
      </c>
      <c r="N1004" s="21"/>
      <c r="O1004" s="110"/>
      <c r="P1004" s="39"/>
      <c r="Q1004" s="21" t="e">
        <f>Q966+Q906</f>
        <v>#REF!</v>
      </c>
      <c r="R1004" s="21"/>
      <c r="S1004" s="110"/>
      <c r="T1004" s="39"/>
      <c r="U1004" s="21" t="e">
        <f>U966+U906</f>
        <v>#REF!</v>
      </c>
      <c r="V1004" s="21"/>
    </row>
    <row r="1005" spans="1:27" ht="16.5" hidden="1" thickTop="1" x14ac:dyDescent="0.25">
      <c r="A1005" s="39" t="s">
        <v>25</v>
      </c>
      <c r="B1005" s="39"/>
      <c r="C1005" s="118">
        <v>1770845.2860049801</v>
      </c>
      <c r="F1005" s="177">
        <v>188255.20363351438</v>
      </c>
      <c r="I1005" s="177">
        <f>F1005</f>
        <v>188255.20363351438</v>
      </c>
      <c r="J1005" s="22"/>
      <c r="M1005" s="177" t="e">
        <f>$I$1005*W949/(W949+$Y$949+$Z$949)</f>
        <v>#DIV/0!</v>
      </c>
      <c r="N1005" s="21"/>
      <c r="Q1005" s="177" t="e">
        <f>$I$1005*Y949/(W949+$Y$949+$Z$949)</f>
        <v>#DIV/0!</v>
      </c>
      <c r="R1005" s="21"/>
      <c r="U1005" s="177" t="e">
        <f>$I$1005*Z949/(W949+$Y$949+$Z$949)</f>
        <v>#DIV/0!</v>
      </c>
      <c r="V1005" s="21"/>
      <c r="W1005" s="53"/>
      <c r="X1005" s="53"/>
      <c r="Y1005" s="51"/>
    </row>
    <row r="1006" spans="1:27" ht="17.25" hidden="1" thickTop="1" thickBot="1" x14ac:dyDescent="0.3">
      <c r="A1006" s="39" t="s">
        <v>44</v>
      </c>
      <c r="B1006" s="39"/>
      <c r="C1006" s="192">
        <f>C1004+C1005</f>
        <v>194505588.91435888</v>
      </c>
      <c r="D1006" s="128"/>
      <c r="E1006" s="121"/>
      <c r="F1006" s="188">
        <f>F1004+F1005</f>
        <v>14354345.835451698</v>
      </c>
      <c r="G1006" s="128"/>
      <c r="H1006" s="121"/>
      <c r="I1006" s="188">
        <f>I1004+I1005</f>
        <v>16381914.835451698</v>
      </c>
      <c r="J1006" s="22"/>
      <c r="K1006" s="128"/>
      <c r="L1006" s="121"/>
      <c r="M1006" s="188" t="e">
        <f>M1004+M1005</f>
        <v>#REF!</v>
      </c>
      <c r="N1006" s="21"/>
      <c r="O1006" s="128"/>
      <c r="P1006" s="121"/>
      <c r="Q1006" s="188" t="e">
        <f>Q1004+Q1005</f>
        <v>#REF!</v>
      </c>
      <c r="R1006" s="21"/>
      <c r="S1006" s="128"/>
      <c r="T1006" s="121"/>
      <c r="U1006" s="188" t="e">
        <f>U1004+U1005</f>
        <v>#REF!</v>
      </c>
      <c r="V1006" s="21"/>
      <c r="W1006" s="54"/>
      <c r="X1006" s="54"/>
      <c r="Y1006" s="55"/>
    </row>
    <row r="1007" spans="1:27" ht="16.5" hidden="1" thickTop="1" x14ac:dyDescent="0.25">
      <c r="A1007" s="39"/>
      <c r="B1007" s="39"/>
      <c r="C1007" s="56"/>
      <c r="D1007" s="27" t="s">
        <v>20</v>
      </c>
      <c r="E1007" s="39"/>
      <c r="F1007" s="21"/>
      <c r="G1007" s="131" t="s">
        <v>20</v>
      </c>
      <c r="H1007" s="39"/>
      <c r="I1007" s="21" t="s">
        <v>20</v>
      </c>
      <c r="J1007" s="22"/>
      <c r="K1007" s="131" t="s">
        <v>20</v>
      </c>
      <c r="L1007" s="39"/>
      <c r="M1007" s="21" t="s">
        <v>20</v>
      </c>
      <c r="N1007" s="21"/>
      <c r="O1007" s="131" t="s">
        <v>20</v>
      </c>
      <c r="P1007" s="39"/>
      <c r="Q1007" s="21" t="s">
        <v>20</v>
      </c>
      <c r="R1007" s="21"/>
      <c r="S1007" s="131" t="s">
        <v>20</v>
      </c>
      <c r="T1007" s="39"/>
      <c r="U1007" s="21" t="s">
        <v>20</v>
      </c>
      <c r="V1007" s="21"/>
    </row>
    <row r="1008" spans="1:27" ht="16.5" hidden="1" thickTop="1" x14ac:dyDescent="0.25">
      <c r="A1008" s="39"/>
      <c r="B1008" s="39"/>
      <c r="C1008" s="56"/>
      <c r="D1008" s="27"/>
      <c r="E1008" s="39"/>
      <c r="F1008" s="21"/>
      <c r="G1008" s="27"/>
      <c r="H1008" s="39"/>
      <c r="I1008" s="23"/>
      <c r="J1008" s="22"/>
      <c r="K1008" s="27"/>
      <c r="L1008" s="39"/>
      <c r="M1008" s="23"/>
      <c r="N1008" s="23"/>
      <c r="O1008" s="27"/>
      <c r="P1008" s="39"/>
      <c r="Q1008" s="23"/>
      <c r="R1008" s="23"/>
      <c r="S1008" s="27"/>
      <c r="T1008" s="39"/>
      <c r="U1008" s="23"/>
      <c r="V1008" s="23"/>
    </row>
    <row r="1009" spans="1:27" ht="16.5" hidden="1" thickTop="1" x14ac:dyDescent="0.25">
      <c r="A1009" s="17" t="s">
        <v>155</v>
      </c>
      <c r="B1009" s="39"/>
      <c r="C1009" s="39"/>
      <c r="D1009" s="21"/>
      <c r="E1009" s="39"/>
      <c r="F1009" s="39"/>
      <c r="G1009" s="21"/>
      <c r="H1009" s="39"/>
      <c r="I1009" s="39"/>
      <c r="J1009" s="22"/>
      <c r="K1009" s="21"/>
      <c r="L1009" s="39"/>
      <c r="M1009" s="39"/>
      <c r="N1009" s="39"/>
      <c r="O1009" s="21"/>
      <c r="P1009" s="39"/>
      <c r="Q1009" s="39"/>
      <c r="R1009" s="39"/>
      <c r="S1009" s="21"/>
      <c r="T1009" s="39"/>
      <c r="U1009" s="39"/>
      <c r="V1009" s="39"/>
    </row>
    <row r="1010" spans="1:27" ht="16.5" hidden="1" thickTop="1" x14ac:dyDescent="0.25">
      <c r="A1010" t="s">
        <v>165</v>
      </c>
      <c r="B1010" s="39"/>
      <c r="C1010" s="39"/>
      <c r="D1010" s="21"/>
      <c r="E1010" s="39"/>
      <c r="F1010" s="39"/>
      <c r="G1010" s="21"/>
      <c r="H1010" s="39"/>
      <c r="I1010" s="39"/>
      <c r="J1010" s="22"/>
      <c r="K1010" s="21"/>
      <c r="L1010" s="39"/>
      <c r="M1010" s="39"/>
      <c r="N1010" s="39"/>
      <c r="O1010" s="21"/>
      <c r="P1010" s="39"/>
      <c r="Q1010" s="39"/>
      <c r="R1010" s="39"/>
      <c r="S1010" s="21"/>
      <c r="T1010" s="39"/>
      <c r="U1010" s="39"/>
      <c r="V1010" s="39"/>
    </row>
    <row r="1011" spans="1:27" ht="16.5" hidden="1" thickTop="1" x14ac:dyDescent="0.25">
      <c r="B1011" s="39"/>
      <c r="C1011" s="39"/>
      <c r="D1011" s="21"/>
      <c r="E1011" s="39"/>
      <c r="F1011" s="39"/>
      <c r="G1011" s="21"/>
      <c r="H1011" s="39"/>
      <c r="I1011" s="39"/>
      <c r="J1011" s="22"/>
      <c r="K1011" s="21"/>
      <c r="L1011" s="39"/>
      <c r="M1011" s="39"/>
      <c r="N1011" s="39"/>
      <c r="O1011" s="21"/>
      <c r="P1011" s="39"/>
      <c r="Q1011" s="39"/>
      <c r="R1011" s="39"/>
      <c r="S1011" s="21"/>
      <c r="T1011" s="39"/>
      <c r="U1011" s="39"/>
      <c r="V1011" s="39"/>
    </row>
    <row r="1012" spans="1:27" ht="16.5" hidden="1" thickTop="1" x14ac:dyDescent="0.25">
      <c r="A1012" t="s">
        <v>62</v>
      </c>
      <c r="B1012" s="39"/>
      <c r="C1012" s="19"/>
      <c r="D1012" s="21"/>
      <c r="E1012" s="39"/>
      <c r="F1012" s="39"/>
      <c r="G1012" s="21"/>
      <c r="H1012" s="39"/>
      <c r="I1012" s="39"/>
      <c r="J1012" s="22"/>
      <c r="K1012" s="21"/>
      <c r="L1012" s="39"/>
      <c r="M1012" s="39"/>
      <c r="N1012" s="39"/>
      <c r="O1012" s="21"/>
      <c r="P1012" s="39"/>
      <c r="Q1012" s="39"/>
      <c r="R1012" s="39"/>
      <c r="S1012" s="21"/>
      <c r="T1012" s="39"/>
      <c r="U1012" s="39"/>
      <c r="V1012" s="39"/>
    </row>
    <row r="1013" spans="1:27" ht="16.5" hidden="1" thickTop="1" x14ac:dyDescent="0.25">
      <c r="A1013" t="s">
        <v>149</v>
      </c>
      <c r="B1013" s="39"/>
      <c r="C1013" s="19">
        <f>C974+C914</f>
        <v>336.87878787878799</v>
      </c>
      <c r="D1013" s="27"/>
      <c r="E1013" s="18"/>
      <c r="F1013" s="21">
        <f>F974+F914</f>
        <v>443066</v>
      </c>
      <c r="G1013" s="27"/>
      <c r="H1013" s="18"/>
      <c r="I1013" s="21">
        <f>I974+I914</f>
        <v>443066</v>
      </c>
      <c r="J1013" s="22"/>
      <c r="K1013" s="27"/>
      <c r="L1013" s="18"/>
      <c r="M1013" s="21" t="e">
        <f>M974+M914</f>
        <v>#REF!</v>
      </c>
      <c r="N1013" s="21"/>
      <c r="O1013" s="27"/>
      <c r="P1013" s="18"/>
      <c r="Q1013" s="21" t="e">
        <f>Q974+Q914</f>
        <v>#REF!</v>
      </c>
      <c r="R1013" s="21"/>
      <c r="S1013" s="27"/>
      <c r="T1013" s="18"/>
      <c r="U1013" s="21" t="e">
        <f>U974+U914</f>
        <v>#REF!</v>
      </c>
      <c r="V1013" s="21"/>
    </row>
    <row r="1014" spans="1:27" ht="16.5" hidden="1" thickTop="1" x14ac:dyDescent="0.25">
      <c r="A1014" t="s">
        <v>150</v>
      </c>
      <c r="B1014" s="39"/>
      <c r="C1014" s="19">
        <f>C975+C915</f>
        <v>0</v>
      </c>
      <c r="D1014" s="27"/>
      <c r="E1014" s="132"/>
      <c r="F1014" s="21">
        <f>F975+F915</f>
        <v>0</v>
      </c>
      <c r="G1014" s="27"/>
      <c r="H1014" s="132"/>
      <c r="I1014" s="21">
        <f>I975+I915</f>
        <v>0</v>
      </c>
      <c r="J1014" s="22"/>
      <c r="K1014" s="27"/>
      <c r="L1014" s="132"/>
      <c r="M1014" s="21" t="e">
        <f>M975+M915</f>
        <v>#REF!</v>
      </c>
      <c r="N1014" s="21"/>
      <c r="O1014" s="27"/>
      <c r="P1014" s="132"/>
      <c r="Q1014" s="21" t="e">
        <f>Q975+Q915</f>
        <v>#REF!</v>
      </c>
      <c r="R1014" s="21"/>
      <c r="S1014" s="27"/>
      <c r="T1014" s="132"/>
      <c r="U1014" s="21" t="e">
        <f>U975+U915</f>
        <v>#REF!</v>
      </c>
      <c r="V1014" s="21"/>
    </row>
    <row r="1015" spans="1:27" ht="16.5" hidden="1" thickTop="1" x14ac:dyDescent="0.25">
      <c r="A1015" t="s">
        <v>63</v>
      </c>
      <c r="B1015" s="39"/>
      <c r="C1015" s="19">
        <f>C976+C916</f>
        <v>336.87878787878799</v>
      </c>
      <c r="D1015" s="27"/>
      <c r="E1015" s="18"/>
      <c r="F1015" s="21" t="s">
        <v>20</v>
      </c>
      <c r="G1015" s="27"/>
      <c r="H1015" s="18"/>
      <c r="I1015" s="21" t="s">
        <v>20</v>
      </c>
      <c r="J1015" s="22"/>
      <c r="K1015" s="27"/>
      <c r="L1015" s="18"/>
      <c r="M1015" s="21" t="s">
        <v>20</v>
      </c>
      <c r="N1015" s="21"/>
      <c r="O1015" s="27"/>
      <c r="P1015" s="18"/>
      <c r="Q1015" s="21" t="s">
        <v>20</v>
      </c>
      <c r="R1015" s="21"/>
      <c r="S1015" s="27"/>
      <c r="T1015" s="18"/>
      <c r="U1015" s="21" t="s">
        <v>20</v>
      </c>
      <c r="V1015" s="21"/>
    </row>
    <row r="1016" spans="1:27" ht="16.5" hidden="1" thickTop="1" x14ac:dyDescent="0.25">
      <c r="A1016" t="s">
        <v>151</v>
      </c>
      <c r="B1016" s="39"/>
      <c r="C1016" s="19">
        <f>C977+C917</f>
        <v>525179</v>
      </c>
      <c r="D1016" s="27"/>
      <c r="E1016" s="18"/>
      <c r="F1016" s="21">
        <f>F977+F917</f>
        <v>630178</v>
      </c>
      <c r="G1016" s="27"/>
      <c r="H1016" s="18"/>
      <c r="I1016" s="21">
        <f>I977+I917</f>
        <v>630178</v>
      </c>
      <c r="J1016" s="22"/>
      <c r="K1016" s="27"/>
      <c r="L1016" s="18"/>
      <c r="M1016" s="21" t="e">
        <f>M977+M917</f>
        <v>#REF!</v>
      </c>
      <c r="N1016" s="21"/>
      <c r="O1016" s="27"/>
      <c r="P1016" s="18"/>
      <c r="Q1016" s="21" t="e">
        <f>Q977+Q917</f>
        <v>#REF!</v>
      </c>
      <c r="R1016" s="21"/>
      <c r="S1016" s="27"/>
      <c r="T1016" s="18"/>
      <c r="U1016" s="21" t="e">
        <f>U977+U917</f>
        <v>#REF!</v>
      </c>
      <c r="V1016" s="21"/>
    </row>
    <row r="1017" spans="1:27" ht="16.5" hidden="1" thickTop="1" x14ac:dyDescent="0.25">
      <c r="A1017" t="s">
        <v>152</v>
      </c>
      <c r="B1017" s="39"/>
      <c r="C1017" s="19">
        <f>C978+C918</f>
        <v>0</v>
      </c>
      <c r="D1017" s="27"/>
      <c r="E1017" s="18"/>
      <c r="F1017" s="21">
        <f>F978+F918</f>
        <v>0</v>
      </c>
      <c r="G1017" s="27"/>
      <c r="H1017" s="18"/>
      <c r="I1017" s="21">
        <f>I978+I918</f>
        <v>0</v>
      </c>
      <c r="J1017" s="22"/>
      <c r="K1017" s="27"/>
      <c r="L1017" s="18"/>
      <c r="M1017" s="21" t="e">
        <f>M978+M918</f>
        <v>#REF!</v>
      </c>
      <c r="N1017" s="21"/>
      <c r="O1017" s="27"/>
      <c r="P1017" s="18"/>
      <c r="Q1017" s="21" t="e">
        <f>Q978+Q918</f>
        <v>#REF!</v>
      </c>
      <c r="R1017" s="21"/>
      <c r="S1017" s="27"/>
      <c r="T1017" s="18"/>
      <c r="U1017" s="21" t="e">
        <f>U978+U918</f>
        <v>#REF!</v>
      </c>
      <c r="V1017" s="21"/>
    </row>
    <row r="1018" spans="1:27" ht="16.5" hidden="1" thickTop="1" x14ac:dyDescent="0.25">
      <c r="A1018" s="38" t="s">
        <v>153</v>
      </c>
      <c r="B1018" s="39"/>
      <c r="C1018" s="19">
        <f>C980+C920</f>
        <v>0</v>
      </c>
      <c r="D1018" s="27"/>
      <c r="E1018" s="18"/>
      <c r="F1018" s="21">
        <f>F979+F919</f>
        <v>3951996</v>
      </c>
      <c r="G1018" s="27"/>
      <c r="H1018" s="18"/>
      <c r="I1018" s="21">
        <f>I979+I919</f>
        <v>3951996</v>
      </c>
      <c r="J1018" s="22"/>
      <c r="K1018" s="27"/>
      <c r="L1018" s="18"/>
      <c r="M1018" s="21"/>
      <c r="N1018" s="21"/>
      <c r="O1018" s="27"/>
      <c r="P1018" s="18"/>
      <c r="Q1018" s="21"/>
      <c r="R1018" s="21"/>
      <c r="S1018" s="27"/>
      <c r="T1018" s="18"/>
      <c r="U1018" s="21"/>
      <c r="V1018" s="21"/>
    </row>
    <row r="1019" spans="1:27" ht="16.5" hidden="1" thickTop="1" x14ac:dyDescent="0.25">
      <c r="A1019" t="s">
        <v>100</v>
      </c>
      <c r="B1019" s="39"/>
      <c r="C1019" s="19"/>
      <c r="D1019" s="27"/>
      <c r="E1019" s="18"/>
      <c r="F1019" s="21"/>
      <c r="G1019" s="27"/>
      <c r="H1019" s="18"/>
      <c r="I1019" s="21"/>
      <c r="J1019" s="22"/>
      <c r="K1019" s="27"/>
      <c r="L1019" s="18"/>
      <c r="M1019" s="21"/>
      <c r="N1019" s="21"/>
      <c r="O1019" s="27"/>
      <c r="P1019" s="18"/>
      <c r="Q1019" s="21"/>
      <c r="R1019" s="21"/>
      <c r="S1019" s="27"/>
      <c r="T1019" s="18"/>
      <c r="U1019" s="21"/>
      <c r="V1019" s="21"/>
    </row>
    <row r="1020" spans="1:27" ht="16.5" hidden="1" thickTop="1" x14ac:dyDescent="0.25">
      <c r="A1020" t="s">
        <v>138</v>
      </c>
      <c r="B1020" s="39"/>
      <c r="C1020" s="19">
        <f>C981+C921</f>
        <v>201885850</v>
      </c>
      <c r="D1020" s="181"/>
      <c r="E1020" s="18"/>
      <c r="F1020" s="21"/>
      <c r="G1020" s="181"/>
      <c r="H1020" s="18"/>
      <c r="I1020" s="21"/>
      <c r="J1020" s="22"/>
      <c r="K1020" s="181"/>
      <c r="L1020" s="18"/>
      <c r="M1020" s="21" t="e">
        <f>M981+M921</f>
        <v>#REF!</v>
      </c>
      <c r="N1020" s="21"/>
      <c r="O1020" s="181"/>
      <c r="P1020" s="18"/>
      <c r="Q1020" s="21" t="e">
        <f>Q981+Q921</f>
        <v>#REF!</v>
      </c>
      <c r="R1020" s="21"/>
      <c r="S1020" s="181"/>
      <c r="T1020" s="18"/>
      <c r="U1020" s="21" t="e">
        <f>U981+U921</f>
        <v>#REF!</v>
      </c>
      <c r="V1020" s="21"/>
    </row>
    <row r="1021" spans="1:27" ht="16.5" hidden="1" thickTop="1" x14ac:dyDescent="0.25">
      <c r="A1021" t="s">
        <v>143</v>
      </c>
      <c r="B1021" s="39"/>
      <c r="C1021" s="19">
        <f>C982+C922</f>
        <v>79437910.701798514</v>
      </c>
      <c r="D1021" s="171"/>
      <c r="E1021" s="18"/>
      <c r="F1021" s="21">
        <f>F982+F922</f>
        <v>4182961</v>
      </c>
      <c r="G1021" s="171"/>
      <c r="H1021" s="18"/>
      <c r="I1021" s="21">
        <f>I982+I922</f>
        <v>5018648</v>
      </c>
      <c r="J1021" s="22"/>
      <c r="K1021" s="171" t="e">
        <f>$K$674</f>
        <v>#REF!</v>
      </c>
      <c r="L1021" s="18" t="s">
        <v>34</v>
      </c>
      <c r="M1021" s="18" t="e">
        <f>ROUND(K1021/100*$C1021,0)</f>
        <v>#REF!</v>
      </c>
      <c r="N1021" s="18"/>
      <c r="O1021" s="171" t="e">
        <f>$O$674</f>
        <v>#REF!</v>
      </c>
      <c r="P1021" s="18" t="s">
        <v>34</v>
      </c>
      <c r="Q1021" s="18" t="e">
        <f>ROUND(O1021/100*$C1021,0)</f>
        <v>#REF!</v>
      </c>
      <c r="R1021" s="18"/>
      <c r="S1021" s="171" t="e">
        <f>$S$674</f>
        <v>#REF!</v>
      </c>
      <c r="T1021" s="18" t="s">
        <v>34</v>
      </c>
      <c r="U1021" s="18" t="e">
        <f>ROUND(S1021/100*$C1021,0)</f>
        <v>#REF!</v>
      </c>
      <c r="V1021" s="18"/>
    </row>
    <row r="1022" spans="1:27" ht="16.5" hidden="1" thickTop="1" x14ac:dyDescent="0.25">
      <c r="A1022" t="s">
        <v>144</v>
      </c>
      <c r="B1022" s="39"/>
      <c r="C1022" s="19">
        <f>C983+C923</f>
        <v>122447939.29820149</v>
      </c>
      <c r="D1022" s="171"/>
      <c r="E1022" s="18"/>
      <c r="F1022" s="21">
        <f>F983+F923</f>
        <v>5305311</v>
      </c>
      <c r="G1022" s="171"/>
      <c r="H1022" s="18"/>
      <c r="I1022" s="21">
        <f>I983+I923</f>
        <v>6593464</v>
      </c>
      <c r="J1022" s="22"/>
      <c r="K1022" s="171" t="e">
        <f>$K$674</f>
        <v>#REF!</v>
      </c>
      <c r="L1022" s="18" t="s">
        <v>34</v>
      </c>
      <c r="M1022" s="18" t="e">
        <f>ROUND(K1022/100*$C1022,0)</f>
        <v>#REF!</v>
      </c>
      <c r="N1022" s="18"/>
      <c r="O1022" s="171" t="e">
        <f>$O$674</f>
        <v>#REF!</v>
      </c>
      <c r="P1022" s="18" t="s">
        <v>34</v>
      </c>
      <c r="Q1022" s="18" t="e">
        <f>ROUND(O1022/100*$C1022,0)</f>
        <v>#REF!</v>
      </c>
      <c r="R1022" s="18"/>
      <c r="S1022" s="171" t="e">
        <f>$S$674</f>
        <v>#REF!</v>
      </c>
      <c r="T1022" s="18" t="s">
        <v>34</v>
      </c>
      <c r="U1022" s="18" t="e">
        <f>ROUND(S1022/100*$C1022,0)</f>
        <v>#REF!</v>
      </c>
      <c r="V1022" s="18"/>
    </row>
    <row r="1023" spans="1:27" ht="16.5" hidden="1" thickTop="1" x14ac:dyDescent="0.25">
      <c r="A1023" t="s">
        <v>68</v>
      </c>
      <c r="B1023" s="39"/>
      <c r="C1023" s="19">
        <f>C984+C924</f>
        <v>119864.939393939</v>
      </c>
      <c r="D1023" s="27"/>
      <c r="E1023" s="18"/>
      <c r="F1023" s="21">
        <f>F984+F924</f>
        <v>68299.485454545211</v>
      </c>
      <c r="G1023" s="27"/>
      <c r="H1023" s="18"/>
      <c r="I1023" s="21">
        <f>I984+I924</f>
        <v>68299.485454545211</v>
      </c>
      <c r="J1023" s="22"/>
      <c r="K1023" s="27"/>
      <c r="L1023" s="18"/>
      <c r="M1023" s="21" t="e">
        <f>M1047+#REF!</f>
        <v>#REF!</v>
      </c>
      <c r="N1023" s="21"/>
      <c r="O1023" s="27"/>
      <c r="P1023" s="18"/>
      <c r="Q1023" s="21" t="e">
        <f>Q1047+#REF!</f>
        <v>#REF!</v>
      </c>
      <c r="R1023" s="21"/>
      <c r="S1023" s="27"/>
      <c r="T1023" s="18"/>
      <c r="U1023" s="21" t="e">
        <f>U1047+#REF!</f>
        <v>#REF!</v>
      </c>
      <c r="V1023" s="41"/>
      <c r="W1023" s="40"/>
      <c r="X1023" s="3"/>
      <c r="Z1023"/>
      <c r="AA1023"/>
    </row>
    <row r="1024" spans="1:27" ht="16.5" hidden="1" thickTop="1" x14ac:dyDescent="0.25">
      <c r="A1024" s="39" t="s">
        <v>43</v>
      </c>
      <c r="B1024" s="39"/>
      <c r="C1024" s="19">
        <f>C985+C925</f>
        <v>201885850</v>
      </c>
      <c r="D1024" s="110"/>
      <c r="E1024" s="39"/>
      <c r="F1024" s="21">
        <f>F985+F925</f>
        <v>14581811.485454544</v>
      </c>
      <c r="G1024" s="110"/>
      <c r="H1024" s="39"/>
      <c r="I1024" s="21">
        <f>I985+I925</f>
        <v>16705651.485454544</v>
      </c>
      <c r="J1024" s="22"/>
      <c r="K1024" s="110"/>
      <c r="L1024" s="39"/>
      <c r="M1024" s="21" t="e">
        <f>M985+M925</f>
        <v>#REF!</v>
      </c>
      <c r="N1024" s="21"/>
      <c r="O1024" s="110"/>
      <c r="P1024" s="39"/>
      <c r="Q1024" s="21" t="e">
        <f>Q985+Q925</f>
        <v>#REF!</v>
      </c>
      <c r="R1024" s="21"/>
      <c r="S1024" s="110"/>
      <c r="T1024" s="39"/>
      <c r="U1024" s="21" t="e">
        <f>U985+U925</f>
        <v>#REF!</v>
      </c>
      <c r="V1024" s="21"/>
    </row>
    <row r="1025" spans="1:35" ht="16.5" hidden="1" thickTop="1" x14ac:dyDescent="0.25">
      <c r="A1025" s="39" t="s">
        <v>25</v>
      </c>
      <c r="B1025" s="39"/>
      <c r="C1025" s="118">
        <v>3794124.5860089995</v>
      </c>
      <c r="F1025" s="177">
        <v>88734.392806797216</v>
      </c>
      <c r="I1025" s="177">
        <f>F1025</f>
        <v>88734.392806797216</v>
      </c>
      <c r="J1025" s="22"/>
      <c r="M1025" s="177" t="e">
        <f>$I$1025*W949/(W949+$Y$949+$Z$949)</f>
        <v>#DIV/0!</v>
      </c>
      <c r="N1025" s="21"/>
      <c r="Q1025" s="177" t="e">
        <f>$I$1025*Y949/(W949+$Y$949+$Z$949)</f>
        <v>#DIV/0!</v>
      </c>
      <c r="R1025" s="21"/>
      <c r="U1025" s="177" t="e">
        <f>$I$1025*Z949/(W949+$Y$949+$Z$949)</f>
        <v>#DIV/0!</v>
      </c>
      <c r="V1025" s="21"/>
      <c r="W1025" s="53"/>
      <c r="X1025" s="53"/>
      <c r="Y1025" s="51"/>
    </row>
    <row r="1026" spans="1:35" ht="17.25" hidden="1" thickTop="1" thickBot="1" x14ac:dyDescent="0.3">
      <c r="A1026" s="39" t="s">
        <v>44</v>
      </c>
      <c r="B1026" s="39"/>
      <c r="C1026" s="192">
        <f>C1024+C1025</f>
        <v>205679974.586009</v>
      </c>
      <c r="D1026" s="128"/>
      <c r="E1026" s="121"/>
      <c r="F1026" s="183">
        <f>F1024+F1025</f>
        <v>14670545.878261341</v>
      </c>
      <c r="G1026" s="128"/>
      <c r="H1026" s="121"/>
      <c r="I1026" s="183">
        <f>I1024+I1025</f>
        <v>16794385.878261343</v>
      </c>
      <c r="J1026" s="22"/>
      <c r="K1026" s="128"/>
      <c r="L1026" s="121"/>
      <c r="M1026" s="183" t="e">
        <f>M1024+M1025</f>
        <v>#REF!</v>
      </c>
      <c r="N1026" s="21"/>
      <c r="O1026" s="128"/>
      <c r="P1026" s="121"/>
      <c r="Q1026" s="183" t="e">
        <f>Q1024+Q1025</f>
        <v>#REF!</v>
      </c>
      <c r="R1026" s="21"/>
      <c r="S1026" s="128"/>
      <c r="T1026" s="121"/>
      <c r="U1026" s="183" t="e">
        <f>U1024+U1025</f>
        <v>#REF!</v>
      </c>
      <c r="V1026" s="21"/>
      <c r="W1026" s="54"/>
      <c r="X1026" s="54"/>
      <c r="Y1026" s="55"/>
    </row>
    <row r="1027" spans="1:35" ht="16.5" thickTop="1" x14ac:dyDescent="0.25">
      <c r="A1027" s="39"/>
      <c r="B1027" s="39"/>
      <c r="C1027" s="56"/>
      <c r="D1027" s="27" t="s">
        <v>20</v>
      </c>
      <c r="E1027" s="39"/>
      <c r="F1027" s="21"/>
      <c r="G1027" s="131" t="s">
        <v>20</v>
      </c>
      <c r="H1027" s="39"/>
      <c r="I1027" s="21" t="s">
        <v>20</v>
      </c>
      <c r="J1027" s="22"/>
      <c r="K1027" s="131" t="s">
        <v>20</v>
      </c>
      <c r="L1027" s="39"/>
      <c r="M1027" s="21" t="s">
        <v>20</v>
      </c>
      <c r="N1027" s="21"/>
      <c r="O1027" s="131" t="s">
        <v>20</v>
      </c>
      <c r="P1027" s="39"/>
      <c r="Q1027" s="21" t="s">
        <v>20</v>
      </c>
      <c r="R1027" s="21"/>
      <c r="S1027" s="131" t="s">
        <v>20</v>
      </c>
      <c r="T1027" s="39"/>
      <c r="U1027" s="21" t="s">
        <v>20</v>
      </c>
      <c r="V1027" s="21"/>
      <c r="AC1027" s="59"/>
    </row>
    <row r="1028" spans="1:35" x14ac:dyDescent="0.25">
      <c r="A1028" s="17" t="s">
        <v>155</v>
      </c>
      <c r="B1028" s="39"/>
      <c r="C1028" s="39"/>
      <c r="D1028" s="21"/>
      <c r="E1028" s="39"/>
      <c r="F1028" s="39"/>
      <c r="G1028" s="21"/>
      <c r="H1028" s="39"/>
      <c r="I1028" s="39"/>
      <c r="J1028" s="22"/>
      <c r="K1028" s="21"/>
      <c r="L1028" s="39"/>
      <c r="M1028" s="39"/>
      <c r="N1028" s="39"/>
      <c r="O1028" s="21"/>
      <c r="P1028" s="39"/>
      <c r="Q1028" s="39"/>
      <c r="R1028" s="39"/>
      <c r="S1028" s="21"/>
      <c r="T1028" s="39"/>
      <c r="U1028" s="39"/>
      <c r="V1028" s="39"/>
      <c r="AC1028" s="64"/>
    </row>
    <row r="1029" spans="1:35" x14ac:dyDescent="0.25">
      <c r="A1029" s="38" t="s">
        <v>166</v>
      </c>
      <c r="B1029" s="39"/>
      <c r="C1029" s="39"/>
      <c r="D1029" s="21"/>
      <c r="E1029" s="39"/>
      <c r="F1029" s="39"/>
      <c r="G1029" s="21"/>
      <c r="H1029" s="39"/>
      <c r="I1029" s="39"/>
      <c r="J1029" s="22"/>
      <c r="K1029" s="21"/>
      <c r="L1029" s="39"/>
      <c r="M1029" s="39"/>
      <c r="N1029" s="39"/>
      <c r="O1029" s="21"/>
      <c r="P1029" s="39"/>
      <c r="Q1029" s="39"/>
      <c r="R1029" s="39"/>
      <c r="S1029" s="21"/>
      <c r="T1029" s="39"/>
      <c r="U1029" s="39"/>
      <c r="V1029" s="39"/>
      <c r="AC1029" s="67"/>
    </row>
    <row r="1030" spans="1:35" x14ac:dyDescent="0.25">
      <c r="B1030" s="39"/>
      <c r="C1030" s="39"/>
      <c r="D1030" s="21"/>
      <c r="E1030" s="39"/>
      <c r="F1030" s="39"/>
      <c r="G1030" s="21"/>
      <c r="H1030" s="39"/>
      <c r="I1030" s="39"/>
      <c r="J1030" s="22"/>
      <c r="K1030" s="21"/>
      <c r="L1030" s="39"/>
      <c r="M1030" s="39"/>
      <c r="N1030" s="39"/>
      <c r="O1030" s="21"/>
      <c r="P1030" s="39"/>
      <c r="Q1030" s="39"/>
      <c r="R1030" s="39"/>
      <c r="S1030" s="21"/>
      <c r="T1030" s="39"/>
      <c r="U1030" s="39"/>
      <c r="V1030" s="39"/>
    </row>
    <row r="1031" spans="1:35" x14ac:dyDescent="0.25">
      <c r="A1031" t="s">
        <v>62</v>
      </c>
      <c r="B1031" s="39"/>
      <c r="C1031" s="19"/>
      <c r="D1031" s="21"/>
      <c r="E1031" s="39"/>
      <c r="F1031" s="39"/>
      <c r="G1031" s="21"/>
      <c r="H1031" s="39"/>
      <c r="I1031" s="39" t="s">
        <v>20</v>
      </c>
      <c r="J1031" s="22"/>
      <c r="K1031" s="21"/>
      <c r="L1031" s="39"/>
      <c r="M1031" s="39"/>
      <c r="N1031" s="39"/>
      <c r="O1031" s="21"/>
      <c r="P1031" s="39"/>
      <c r="Q1031" s="39"/>
      <c r="R1031" s="39"/>
      <c r="S1031" s="21"/>
      <c r="T1031" s="39"/>
      <c r="U1031" s="39"/>
      <c r="V1031" s="39"/>
    </row>
    <row r="1032" spans="1:35" x14ac:dyDescent="0.25">
      <c r="A1032" t="s">
        <v>167</v>
      </c>
      <c r="B1032" s="39"/>
      <c r="C1032" s="19">
        <v>0</v>
      </c>
      <c r="D1032" s="27" t="s">
        <v>20</v>
      </c>
      <c r="E1032" s="18"/>
      <c r="F1032" s="21">
        <f>ROUND(C1032*D1032,0)</f>
        <v>0</v>
      </c>
      <c r="G1032" s="27" t="s">
        <v>20</v>
      </c>
      <c r="H1032" s="18"/>
      <c r="I1032" s="21">
        <f>ROUND(G1032*$C1032,0)</f>
        <v>0</v>
      </c>
      <c r="J1032" s="22"/>
      <c r="K1032" s="27" t="s">
        <v>20</v>
      </c>
      <c r="L1032" s="18"/>
      <c r="M1032" s="21" t="e">
        <f>#REF!</f>
        <v>#REF!</v>
      </c>
      <c r="N1032" s="21"/>
      <c r="O1032" s="27" t="s">
        <v>20</v>
      </c>
      <c r="P1032" s="18"/>
      <c r="Q1032" s="21" t="e">
        <f>#REF!</f>
        <v>#REF!</v>
      </c>
      <c r="R1032" s="21"/>
      <c r="S1032" s="27" t="s">
        <v>20</v>
      </c>
      <c r="T1032" s="18"/>
      <c r="U1032" s="21" t="e">
        <f>#REF!</f>
        <v>#REF!</v>
      </c>
      <c r="V1032" s="21"/>
      <c r="Z1032" s="193"/>
      <c r="AA1032" s="193"/>
      <c r="AC1032" s="179"/>
      <c r="AD1032" s="66"/>
      <c r="AE1032" s="179"/>
      <c r="AF1032" s="66"/>
      <c r="AG1032" s="73"/>
      <c r="AH1032" s="73"/>
      <c r="AI1032" s="101"/>
    </row>
    <row r="1033" spans="1:35" x14ac:dyDescent="0.25">
      <c r="A1033" t="s">
        <v>168</v>
      </c>
      <c r="B1033" s="39"/>
      <c r="C1033" s="19">
        <v>12</v>
      </c>
      <c r="D1033" s="69">
        <v>2999</v>
      </c>
      <c r="E1033" s="132"/>
      <c r="F1033" s="21">
        <f>ROUND(C1033*D1033,0)</f>
        <v>35988</v>
      </c>
      <c r="G1033" s="69">
        <f t="shared" ref="G1033" si="101">D1033</f>
        <v>2999</v>
      </c>
      <c r="H1033" s="132"/>
      <c r="I1033" s="21">
        <f>ROUND(G1033*$C1033,0)</f>
        <v>35988</v>
      </c>
      <c r="J1033" s="22"/>
      <c r="K1033" s="27" t="e">
        <f>#REF!</f>
        <v>#REF!</v>
      </c>
      <c r="L1033" s="132"/>
      <c r="M1033" s="21" t="e">
        <f>#REF!</f>
        <v>#REF!</v>
      </c>
      <c r="N1033" s="21"/>
      <c r="O1033" s="27" t="e">
        <f>#REF!</f>
        <v>#REF!</v>
      </c>
      <c r="P1033" s="132"/>
      <c r="Q1033" s="21" t="e">
        <f>#REF!</f>
        <v>#REF!</v>
      </c>
      <c r="R1033" s="21"/>
      <c r="S1033" s="27" t="e">
        <f>#REF!</f>
        <v>#REF!</v>
      </c>
      <c r="T1033" s="132"/>
      <c r="U1033" s="21" t="e">
        <f>#REF!</f>
        <v>#REF!</v>
      </c>
      <c r="V1033" s="21"/>
      <c r="W1033" s="149"/>
      <c r="X1033" s="149"/>
      <c r="Z1033" s="189"/>
      <c r="AA1033" s="35"/>
      <c r="AC1033" s="179"/>
      <c r="AD1033" s="66"/>
      <c r="AE1033" s="179"/>
      <c r="AF1033" s="66"/>
      <c r="AG1033" s="73"/>
      <c r="AH1033" s="73"/>
      <c r="AI1033" s="101"/>
    </row>
    <row r="1034" spans="1:35" x14ac:dyDescent="0.25">
      <c r="A1034" t="s">
        <v>63</v>
      </c>
      <c r="B1034" s="39"/>
      <c r="C1034" s="19">
        <f>SUM(C1032:C1033)</f>
        <v>12</v>
      </c>
      <c r="D1034" s="27" t="s">
        <v>20</v>
      </c>
      <c r="E1034" s="18"/>
      <c r="F1034" s="21" t="s">
        <v>20</v>
      </c>
      <c r="G1034" s="27" t="s">
        <v>20</v>
      </c>
      <c r="H1034" s="18"/>
      <c r="I1034" s="21" t="s">
        <v>20</v>
      </c>
      <c r="J1034" s="22"/>
      <c r="K1034" s="27" t="s">
        <v>20</v>
      </c>
      <c r="L1034" s="18"/>
      <c r="M1034" s="21" t="s">
        <v>20</v>
      </c>
      <c r="N1034" s="21"/>
      <c r="O1034" s="27" t="s">
        <v>20</v>
      </c>
      <c r="P1034" s="18"/>
      <c r="Q1034" s="21" t="s">
        <v>20</v>
      </c>
      <c r="R1034" s="21"/>
      <c r="S1034" s="27" t="s">
        <v>20</v>
      </c>
      <c r="T1034" s="18"/>
      <c r="U1034" s="21" t="s">
        <v>20</v>
      </c>
      <c r="V1034" s="18"/>
      <c r="W1034" s="18"/>
      <c r="X1034" s="18"/>
      <c r="Y1034" s="104"/>
      <c r="Z1034" s="41"/>
      <c r="AC1034" s="179"/>
      <c r="AD1034" s="66"/>
      <c r="AE1034" s="179"/>
      <c r="AF1034" s="66"/>
      <c r="AG1034" s="73"/>
      <c r="AH1034" s="73"/>
      <c r="AI1034" s="101"/>
    </row>
    <row r="1035" spans="1:35" x14ac:dyDescent="0.25">
      <c r="A1035" t="s">
        <v>151</v>
      </c>
      <c r="B1035" s="39"/>
      <c r="C1035" s="19">
        <v>0</v>
      </c>
      <c r="D1035" s="27" t="s">
        <v>20</v>
      </c>
      <c r="E1035" s="18"/>
      <c r="F1035" s="21">
        <f>ROUND(C1035*D1035,0)</f>
        <v>0</v>
      </c>
      <c r="G1035" s="27" t="s">
        <v>20</v>
      </c>
      <c r="H1035" s="18"/>
      <c r="I1035" s="21">
        <f>ROUND(G1035*$C1035,0)</f>
        <v>0</v>
      </c>
      <c r="J1035" s="22"/>
      <c r="K1035" s="27" t="s">
        <v>20</v>
      </c>
      <c r="L1035" s="18"/>
      <c r="M1035" s="21" t="e">
        <f>#REF!</f>
        <v>#REF!</v>
      </c>
      <c r="N1035" s="21"/>
      <c r="O1035" s="27" t="s">
        <v>20</v>
      </c>
      <c r="P1035" s="18"/>
      <c r="Q1035" s="21" t="e">
        <f>#REF!</f>
        <v>#REF!</v>
      </c>
      <c r="R1035" s="21"/>
      <c r="S1035" s="27" t="s">
        <v>20</v>
      </c>
      <c r="T1035" s="18"/>
      <c r="U1035" s="21" t="e">
        <f>#REF!</f>
        <v>#REF!</v>
      </c>
      <c r="V1035" s="18"/>
      <c r="Z1035" s="40"/>
      <c r="AC1035" s="179"/>
      <c r="AD1035" s="66"/>
      <c r="AE1035" s="179"/>
      <c r="AF1035" s="66"/>
      <c r="AG1035" s="73"/>
      <c r="AH1035" s="73"/>
      <c r="AI1035" s="101"/>
    </row>
    <row r="1036" spans="1:35" x14ac:dyDescent="0.25">
      <c r="A1036" t="s">
        <v>169</v>
      </c>
      <c r="B1036" s="194" t="s">
        <v>20</v>
      </c>
      <c r="C1036" s="19">
        <v>686556</v>
      </c>
      <c r="D1036" s="69">
        <v>0.26</v>
      </c>
      <c r="E1036" s="18"/>
      <c r="F1036" s="21">
        <f>ROUND(C1036*D1036,0)</f>
        <v>178505</v>
      </c>
      <c r="G1036" s="69">
        <f t="shared" ref="G1036:G1037" si="102">D1036</f>
        <v>0.26</v>
      </c>
      <c r="H1036" s="18"/>
      <c r="I1036" s="21">
        <f>ROUND(G1036*$C1036,0)</f>
        <v>178505</v>
      </c>
      <c r="J1036" s="22"/>
      <c r="K1036" s="27" t="e">
        <f>#REF!</f>
        <v>#REF!</v>
      </c>
      <c r="L1036" s="18"/>
      <c r="M1036" s="21" t="e">
        <f>#REF!</f>
        <v>#REF!</v>
      </c>
      <c r="N1036" s="21"/>
      <c r="O1036" s="27" t="e">
        <f>#REF!</f>
        <v>#REF!</v>
      </c>
      <c r="P1036" s="18"/>
      <c r="Q1036" s="21" t="e">
        <f>#REF!</f>
        <v>#REF!</v>
      </c>
      <c r="R1036" s="21"/>
      <c r="S1036" s="27" t="e">
        <f>#REF!</f>
        <v>#REF!</v>
      </c>
      <c r="T1036" s="18"/>
      <c r="U1036" s="21" t="e">
        <f>#REF!</f>
        <v>#REF!</v>
      </c>
      <c r="V1036" s="18"/>
      <c r="W1036" s="18"/>
      <c r="X1036" s="18"/>
      <c r="Y1036" s="104"/>
      <c r="Z1036" s="41"/>
      <c r="AA1036" s="35"/>
      <c r="AC1036" s="179"/>
      <c r="AD1036" s="66"/>
      <c r="AE1036" s="179"/>
      <c r="AF1036" s="66"/>
      <c r="AG1036" s="73"/>
      <c r="AH1036" s="73"/>
      <c r="AI1036" s="101"/>
    </row>
    <row r="1037" spans="1:35" x14ac:dyDescent="0.25">
      <c r="A1037" s="38" t="s">
        <v>153</v>
      </c>
      <c r="B1037" s="39"/>
      <c r="C1037" s="19">
        <v>683280</v>
      </c>
      <c r="D1037" s="69">
        <v>8.93</v>
      </c>
      <c r="E1037" s="18"/>
      <c r="F1037" s="21">
        <f>ROUND(C1037*D1037,0)</f>
        <v>6101690</v>
      </c>
      <c r="G1037" s="69">
        <f t="shared" si="102"/>
        <v>8.93</v>
      </c>
      <c r="H1037" s="18"/>
      <c r="I1037" s="21">
        <f>ROUND(G1037*$C1037,0)</f>
        <v>6101690</v>
      </c>
      <c r="J1037" s="22"/>
      <c r="K1037" s="27"/>
      <c r="L1037" s="18"/>
      <c r="M1037" s="21"/>
      <c r="N1037" s="21"/>
      <c r="O1037" s="27"/>
      <c r="P1037" s="18"/>
      <c r="Q1037" s="21"/>
      <c r="R1037" s="21"/>
      <c r="S1037" s="27"/>
      <c r="T1037" s="18"/>
      <c r="U1037" s="21"/>
      <c r="V1037" s="18"/>
      <c r="W1037" s="18"/>
      <c r="X1037" s="18"/>
      <c r="Y1037" s="104"/>
      <c r="Z1037" s="41"/>
      <c r="AA1037" s="35"/>
      <c r="AB1037" s="3"/>
      <c r="AC1037" s="186"/>
      <c r="AD1037" s="66"/>
      <c r="AE1037" s="186"/>
      <c r="AF1037" s="66"/>
      <c r="AG1037" s="186"/>
      <c r="AH1037" s="3"/>
      <c r="AI1037" s="101"/>
    </row>
    <row r="1038" spans="1:35" x14ac:dyDescent="0.25">
      <c r="A1038" t="s">
        <v>100</v>
      </c>
      <c r="B1038" s="39"/>
      <c r="C1038" s="19" t="s">
        <v>20</v>
      </c>
      <c r="D1038" s="185" t="s">
        <v>20</v>
      </c>
      <c r="E1038" s="18"/>
      <c r="F1038" s="21"/>
      <c r="G1038" s="185" t="s">
        <v>20</v>
      </c>
      <c r="H1038" s="18"/>
      <c r="I1038" s="21"/>
      <c r="J1038" s="22"/>
      <c r="K1038" s="185" t="s">
        <v>20</v>
      </c>
      <c r="L1038" s="18"/>
      <c r="M1038" s="21"/>
      <c r="N1038" s="21"/>
      <c r="O1038" s="185" t="s">
        <v>20</v>
      </c>
      <c r="P1038" s="18"/>
      <c r="Q1038" s="21"/>
      <c r="R1038" s="21"/>
      <c r="S1038" s="185" t="s">
        <v>20</v>
      </c>
      <c r="T1038" s="18"/>
      <c r="U1038" s="21"/>
      <c r="V1038" s="149"/>
      <c r="Z1038" s="41"/>
      <c r="AB1038" s="3"/>
    </row>
    <row r="1039" spans="1:35" x14ac:dyDescent="0.25">
      <c r="A1039" t="s">
        <v>138</v>
      </c>
      <c r="B1039" s="194" t="s">
        <v>20</v>
      </c>
      <c r="C1039" s="19">
        <v>463519192.5</v>
      </c>
      <c r="D1039" s="62"/>
      <c r="E1039" s="18"/>
      <c r="F1039" s="21"/>
      <c r="G1039" s="62"/>
      <c r="H1039" s="18"/>
      <c r="I1039" s="21"/>
      <c r="J1039" s="22"/>
      <c r="K1039" s="171" t="e">
        <f>#REF!</f>
        <v>#REF!</v>
      </c>
      <c r="L1039" s="149" t="s">
        <v>20</v>
      </c>
      <c r="M1039" s="21" t="e">
        <f>#REF!</f>
        <v>#REF!</v>
      </c>
      <c r="N1039" s="21"/>
      <c r="O1039" s="171" t="e">
        <f>#REF!</f>
        <v>#REF!</v>
      </c>
      <c r="P1039" s="18" t="s">
        <v>34</v>
      </c>
      <c r="Q1039" s="21" t="e">
        <f>#REF!</f>
        <v>#REF!</v>
      </c>
      <c r="R1039" s="21"/>
      <c r="S1039" s="171" t="e">
        <f>#REF!</f>
        <v>#REF!</v>
      </c>
      <c r="T1039" s="18" t="s">
        <v>34</v>
      </c>
      <c r="U1039" s="21" t="e">
        <f>#REF!</f>
        <v>#REF!</v>
      </c>
      <c r="V1039" s="18"/>
      <c r="W1039" s="18"/>
      <c r="X1039" s="18"/>
      <c r="Y1039" s="104"/>
      <c r="Z1039" s="41"/>
      <c r="AA1039" s="35"/>
      <c r="AB1039" s="3"/>
    </row>
    <row r="1040" spans="1:35" x14ac:dyDescent="0.25">
      <c r="A1040" t="s">
        <v>143</v>
      </c>
      <c r="B1040" s="39"/>
      <c r="C1040" s="19">
        <v>183704985</v>
      </c>
      <c r="D1040" s="62">
        <v>5.1449999999999996</v>
      </c>
      <c r="E1040" s="18" t="s">
        <v>34</v>
      </c>
      <c r="F1040" s="18">
        <f>ROUND(D1040/100*C1040,0)</f>
        <v>9451621</v>
      </c>
      <c r="G1040" s="62">
        <f t="shared" ref="G1040:G1041" si="103">ROUND(D1040+$I$1134*100,3)</f>
        <v>6.1970000000000001</v>
      </c>
      <c r="H1040" s="18" t="s">
        <v>34</v>
      </c>
      <c r="I1040" s="18">
        <f>ROUND(G1040/100*$C1040,0)</f>
        <v>11384198</v>
      </c>
      <c r="J1040" s="22"/>
      <c r="K1040" s="171" t="e">
        <f>$K$674</f>
        <v>#REF!</v>
      </c>
      <c r="L1040" s="18" t="s">
        <v>34</v>
      </c>
      <c r="M1040" s="18" t="e">
        <f>ROUND(K1040/100*$C1040,0)</f>
        <v>#REF!</v>
      </c>
      <c r="N1040" s="18"/>
      <c r="O1040" s="171" t="e">
        <f>$O$674</f>
        <v>#REF!</v>
      </c>
      <c r="P1040" s="18" t="s">
        <v>34</v>
      </c>
      <c r="Q1040" s="18" t="e">
        <f>ROUND(O1040/100*$C1040,0)</f>
        <v>#REF!</v>
      </c>
      <c r="R1040" s="18"/>
      <c r="S1040" s="171" t="e">
        <f>$S$674</f>
        <v>#REF!</v>
      </c>
      <c r="T1040" s="18" t="s">
        <v>34</v>
      </c>
      <c r="U1040" s="18" t="e">
        <f>ROUND(S1040/100*$C1040,0)</f>
        <v>#REF!</v>
      </c>
      <c r="V1040" s="18"/>
    </row>
    <row r="1041" spans="1:39" x14ac:dyDescent="0.25">
      <c r="A1041" t="s">
        <v>144</v>
      </c>
      <c r="B1041" s="39"/>
      <c r="C1041" s="19">
        <f>C1043-C1040</f>
        <v>279814207.5</v>
      </c>
      <c r="D1041" s="62">
        <v>4.2119999999999997</v>
      </c>
      <c r="E1041" s="18" t="s">
        <v>34</v>
      </c>
      <c r="F1041" s="18">
        <f>ROUND(D1041/100*C1041,0)</f>
        <v>11785774</v>
      </c>
      <c r="G1041" s="62">
        <f t="shared" si="103"/>
        <v>5.2640000000000002</v>
      </c>
      <c r="H1041" s="18" t="s">
        <v>34</v>
      </c>
      <c r="I1041" s="18">
        <f>ROUND(G1041/100*$C1041,0)</f>
        <v>14729420</v>
      </c>
      <c r="J1041" s="22"/>
      <c r="K1041" s="171" t="e">
        <f>$K$674</f>
        <v>#REF!</v>
      </c>
      <c r="L1041" s="18" t="s">
        <v>34</v>
      </c>
      <c r="M1041" s="18" t="e">
        <f>ROUND(K1041/100*$C1041,0)</f>
        <v>#REF!</v>
      </c>
      <c r="N1041" s="18"/>
      <c r="O1041" s="171" t="e">
        <f>$O$674</f>
        <v>#REF!</v>
      </c>
      <c r="P1041" s="18" t="s">
        <v>34</v>
      </c>
      <c r="Q1041" s="18" t="e">
        <f>ROUND(O1041/100*$C1041,0)</f>
        <v>#REF!</v>
      </c>
      <c r="R1041" s="18"/>
      <c r="S1041" s="171" t="e">
        <f>$S$674</f>
        <v>#REF!</v>
      </c>
      <c r="T1041" s="18" t="s">
        <v>34</v>
      </c>
      <c r="U1041" s="18" t="e">
        <f>ROUND(S1041/100*$C1041,0)</f>
        <v>#REF!</v>
      </c>
      <c r="V1041" s="18"/>
      <c r="W1041" s="18"/>
      <c r="X1041" s="18"/>
      <c r="Y1041" s="18"/>
    </row>
    <row r="1042" spans="1:39" x14ac:dyDescent="0.25">
      <c r="A1042" t="s">
        <v>68</v>
      </c>
      <c r="B1042" s="39"/>
      <c r="C1042" s="19">
        <v>18666</v>
      </c>
      <c r="D1042" s="27">
        <v>0.55000000000000004</v>
      </c>
      <c r="E1042" s="18"/>
      <c r="F1042" s="21">
        <f>C1042*D1042</f>
        <v>10266.300000000001</v>
      </c>
      <c r="G1042" s="136">
        <f t="shared" ref="G1042" si="104">D1042</f>
        <v>0.55000000000000004</v>
      </c>
      <c r="H1042" s="18"/>
      <c r="I1042" s="21">
        <f>C1042*G1042</f>
        <v>10266.300000000001</v>
      </c>
      <c r="J1042" s="22"/>
      <c r="K1042" s="27"/>
      <c r="L1042" s="18"/>
      <c r="M1042" s="21" t="e">
        <f>M1054+#REF!</f>
        <v>#REF!</v>
      </c>
      <c r="N1042" s="21"/>
      <c r="O1042" s="27"/>
      <c r="P1042" s="18"/>
      <c r="Q1042" s="21" t="e">
        <f>Q1054+#REF!</f>
        <v>#REF!</v>
      </c>
      <c r="R1042" s="21"/>
      <c r="S1042" s="27"/>
      <c r="T1042" s="18"/>
      <c r="U1042" s="21" t="e">
        <f>U1054+#REF!</f>
        <v>#REF!</v>
      </c>
      <c r="V1042" s="18"/>
      <c r="W1042" s="18"/>
      <c r="X1042" s="3"/>
      <c r="Z1042" s="41"/>
      <c r="AA1042"/>
    </row>
    <row r="1043" spans="1:39" x14ac:dyDescent="0.25">
      <c r="A1043" s="39" t="s">
        <v>43</v>
      </c>
      <c r="B1043" s="39"/>
      <c r="C1043" s="19">
        <f>C1039</f>
        <v>463519192.5</v>
      </c>
      <c r="D1043" s="110"/>
      <c r="E1043" s="39"/>
      <c r="F1043" s="21">
        <f>SUM(F1032:F1042)</f>
        <v>27563844.300000001</v>
      </c>
      <c r="G1043" s="110"/>
      <c r="H1043" s="39"/>
      <c r="I1043" s="21">
        <f>SUM(I1032:I1042)</f>
        <v>32440067.300000001</v>
      </c>
      <c r="J1043" s="22"/>
      <c r="K1043" s="110"/>
      <c r="L1043" s="39"/>
      <c r="M1043" s="21" t="e">
        <f>SUM(M1032:M1041)</f>
        <v>#REF!</v>
      </c>
      <c r="N1043" s="21"/>
      <c r="O1043" s="110"/>
      <c r="P1043" s="39"/>
      <c r="Q1043" s="21" t="e">
        <f>SUM(Q1032:Q1041)</f>
        <v>#REF!</v>
      </c>
      <c r="R1043" s="21"/>
      <c r="S1043" s="110"/>
      <c r="T1043" s="39"/>
      <c r="U1043" s="21" t="e">
        <f>SUM(U1032:U1041)</f>
        <v>#REF!</v>
      </c>
      <c r="V1043" s="21"/>
      <c r="W1043" s="21"/>
      <c r="X1043" s="21"/>
      <c r="Y1043" s="21"/>
    </row>
    <row r="1044" spans="1:39" x14ac:dyDescent="0.25">
      <c r="A1044" s="39" t="s">
        <v>25</v>
      </c>
      <c r="B1044" s="39"/>
      <c r="C1044" s="19">
        <v>7736100.873537424</v>
      </c>
      <c r="F1044" s="119">
        <v>150260.74060279451</v>
      </c>
      <c r="I1044" s="119">
        <f>F1044</f>
        <v>150260.74060279451</v>
      </c>
      <c r="J1044" s="22"/>
      <c r="M1044" s="119" t="e">
        <f>$I$1044*W1047/($W1047+$Y$1047+$Z$1047)</f>
        <v>#DIV/0!</v>
      </c>
      <c r="N1044" s="21"/>
      <c r="Q1044" s="119" t="e">
        <f>$I$1044*Y1048/($W$1048+$Y$1048+$Z$1048)</f>
        <v>#DIV/0!</v>
      </c>
      <c r="R1044" s="21"/>
      <c r="U1044" s="119" t="e">
        <f>$I$1044*Z1048/($W$1048+$Y$1048+$Z$1048)</f>
        <v>#DIV/0!</v>
      </c>
      <c r="V1044" s="18"/>
      <c r="W1044" s="53"/>
      <c r="X1044" s="53"/>
      <c r="Y1044" s="51"/>
    </row>
    <row r="1045" spans="1:39" ht="16.5" thickBot="1" x14ac:dyDescent="0.3">
      <c r="A1045" s="39" t="s">
        <v>44</v>
      </c>
      <c r="B1045" s="39"/>
      <c r="C1045" s="178">
        <f>SUM(C1043)+C1044</f>
        <v>471255293.37353742</v>
      </c>
      <c r="D1045" s="128"/>
      <c r="E1045" s="121"/>
      <c r="F1045" s="122">
        <f>F1043+F1044</f>
        <v>27714105.040602796</v>
      </c>
      <c r="G1045" s="128"/>
      <c r="H1045" s="121"/>
      <c r="I1045" s="122">
        <f>I1043+I1044</f>
        <v>32590328.040602796</v>
      </c>
      <c r="J1045" s="22"/>
      <c r="K1045" s="128"/>
      <c r="L1045" s="121"/>
      <c r="M1045" s="122" t="e">
        <f>M1043+M1044</f>
        <v>#REF!</v>
      </c>
      <c r="N1045" s="122"/>
      <c r="O1045" s="128"/>
      <c r="P1045" s="121"/>
      <c r="Q1045" s="122" t="e">
        <f>Q1043+Q1044</f>
        <v>#REF!</v>
      </c>
      <c r="R1045" s="122"/>
      <c r="S1045" s="128"/>
      <c r="T1045" s="121"/>
      <c r="U1045" s="122" t="e">
        <f>U1043+U1044</f>
        <v>#REF!</v>
      </c>
      <c r="V1045" s="18"/>
      <c r="Y1045" s="18"/>
      <c r="Z1045" s="35"/>
      <c r="AA1045" s="35"/>
      <c r="AB1045" s="71"/>
    </row>
    <row r="1046" spans="1:39" ht="16.5" hidden="1" thickTop="1" x14ac:dyDescent="0.25">
      <c r="A1046" s="39"/>
      <c r="B1046" s="39"/>
      <c r="C1046" s="56"/>
      <c r="D1046" s="27" t="s">
        <v>20</v>
      </c>
      <c r="E1046" s="39"/>
      <c r="F1046" s="21"/>
      <c r="G1046" s="131" t="s">
        <v>20</v>
      </c>
      <c r="H1046" s="39"/>
      <c r="I1046" s="21" t="s">
        <v>20</v>
      </c>
      <c r="J1046" s="22"/>
      <c r="K1046" s="131" t="s">
        <v>20</v>
      </c>
      <c r="L1046" s="39"/>
      <c r="M1046" s="21" t="s">
        <v>20</v>
      </c>
      <c r="N1046" s="21"/>
      <c r="O1046" s="131" t="s">
        <v>20</v>
      </c>
      <c r="P1046" s="39"/>
      <c r="Q1046" s="21" t="s">
        <v>20</v>
      </c>
      <c r="R1046" s="21"/>
      <c r="S1046" s="131" t="s">
        <v>20</v>
      </c>
      <c r="T1046" s="39"/>
      <c r="U1046" s="21" t="s">
        <v>20</v>
      </c>
      <c r="V1046" s="21"/>
      <c r="Y1046" s="18"/>
      <c r="Z1046" s="38"/>
    </row>
    <row r="1047" spans="1:39" ht="16.5" hidden="1" thickTop="1" x14ac:dyDescent="0.25">
      <c r="A1047" s="194"/>
      <c r="B1047" s="39"/>
      <c r="C1047" s="56"/>
      <c r="D1047" s="27"/>
      <c r="E1047" s="39"/>
      <c r="F1047" s="21"/>
      <c r="G1047" s="131"/>
      <c r="H1047" s="39"/>
      <c r="I1047" s="21"/>
      <c r="J1047" s="22"/>
      <c r="K1047" s="131"/>
      <c r="L1047" s="39"/>
      <c r="M1047" s="21"/>
      <c r="N1047" s="21"/>
      <c r="O1047" s="131"/>
      <c r="P1047" s="39"/>
      <c r="Q1047" s="21"/>
      <c r="R1047" s="21"/>
      <c r="S1047" s="131"/>
      <c r="T1047" s="39"/>
      <c r="U1047" s="21"/>
      <c r="V1047" s="21"/>
      <c r="W1047" s="190"/>
      <c r="X1047" s="190"/>
      <c r="Y1047" s="190"/>
      <c r="Z1047" s="190"/>
    </row>
    <row r="1048" spans="1:39" ht="16.5" thickTop="1" x14ac:dyDescent="0.25">
      <c r="A1048" s="39"/>
      <c r="B1048" s="39"/>
      <c r="C1048" s="56"/>
      <c r="D1048" s="27"/>
      <c r="E1048" s="39"/>
      <c r="F1048" s="21"/>
      <c r="G1048" s="131"/>
      <c r="H1048" s="39"/>
      <c r="I1048" s="21" t="s">
        <v>20</v>
      </c>
      <c r="J1048" s="22"/>
      <c r="K1048" s="131"/>
      <c r="L1048" s="39"/>
      <c r="M1048" s="21"/>
      <c r="N1048" s="21"/>
      <c r="O1048" s="131"/>
      <c r="P1048" s="39"/>
      <c r="Q1048" s="21"/>
      <c r="R1048" s="21"/>
      <c r="S1048" s="131"/>
      <c r="T1048" s="39"/>
      <c r="U1048" s="21"/>
      <c r="V1048" s="21"/>
      <c r="W1048" s="54"/>
      <c r="X1048" s="54"/>
      <c r="Y1048" s="54"/>
      <c r="Z1048" s="54"/>
    </row>
    <row r="1049" spans="1:39" x14ac:dyDescent="0.25">
      <c r="A1049" s="17" t="s">
        <v>170</v>
      </c>
      <c r="B1049" s="39"/>
      <c r="C1049" s="39"/>
      <c r="D1049" s="39"/>
      <c r="E1049" s="39"/>
      <c r="F1049" s="21"/>
      <c r="G1049" s="39"/>
      <c r="H1049" s="39"/>
      <c r="I1049" s="39"/>
      <c r="J1049" s="22"/>
      <c r="K1049" s="39"/>
      <c r="L1049" s="39"/>
      <c r="M1049" s="21" t="s">
        <v>20</v>
      </c>
      <c r="N1049" s="39"/>
      <c r="O1049" s="39"/>
      <c r="P1049" s="39"/>
      <c r="Q1049" s="21" t="s">
        <v>20</v>
      </c>
      <c r="R1049" s="39"/>
      <c r="S1049" s="39"/>
      <c r="T1049" s="39"/>
      <c r="U1049" s="21" t="s">
        <v>20</v>
      </c>
      <c r="V1049" s="21"/>
      <c r="Y1049"/>
      <c r="Z1049"/>
      <c r="AA1049"/>
    </row>
    <row r="1050" spans="1:39" x14ac:dyDescent="0.25">
      <c r="A1050" s="39" t="s">
        <v>171</v>
      </c>
      <c r="B1050" s="39"/>
      <c r="C1050" s="39"/>
      <c r="D1050" s="39"/>
      <c r="E1050" s="39"/>
      <c r="F1050" s="21"/>
      <c r="G1050" s="39"/>
      <c r="H1050" s="39"/>
      <c r="I1050" s="39"/>
      <c r="J1050" s="22"/>
      <c r="K1050" s="39"/>
      <c r="L1050" s="39"/>
      <c r="M1050" s="39"/>
      <c r="N1050" s="39"/>
      <c r="O1050" s="39"/>
      <c r="P1050" s="39"/>
      <c r="Q1050" s="39"/>
      <c r="R1050" s="39"/>
      <c r="S1050" s="39"/>
      <c r="T1050" s="39"/>
      <c r="U1050" s="39"/>
      <c r="V1050" s="39"/>
      <c r="Y1050"/>
      <c r="Z1050"/>
      <c r="AA1050" s="43"/>
      <c r="AB1050" s="43"/>
      <c r="AC1050" s="43"/>
      <c r="AD1050" s="43"/>
      <c r="AE1050" s="43"/>
      <c r="AF1050" s="43"/>
      <c r="AG1050" s="43"/>
      <c r="AH1050" s="43"/>
      <c r="AI1050" s="43"/>
      <c r="AJ1050" s="43"/>
      <c r="AK1050" s="43"/>
      <c r="AL1050" s="43"/>
      <c r="AM1050" s="43"/>
    </row>
    <row r="1051" spans="1:39" x14ac:dyDescent="0.25">
      <c r="A1051" t="s">
        <v>172</v>
      </c>
      <c r="C1051" s="19"/>
      <c r="D1051" s="20"/>
      <c r="F1051" s="21"/>
      <c r="G1051" s="20" t="s">
        <v>20</v>
      </c>
      <c r="I1051" s="21"/>
      <c r="J1051" s="22"/>
      <c r="K1051" s="20"/>
      <c r="M1051" s="21"/>
      <c r="N1051" s="21"/>
      <c r="O1051" s="20"/>
      <c r="Q1051" s="21"/>
      <c r="R1051" s="21"/>
      <c r="S1051" s="20"/>
      <c r="U1051" s="21"/>
      <c r="V1051" s="21"/>
      <c r="W1051" t="s">
        <v>17</v>
      </c>
      <c r="X1051" t="s">
        <v>18</v>
      </c>
      <c r="Z1051" s="46"/>
      <c r="AA1051" s="46"/>
      <c r="AB1051" s="3"/>
      <c r="AC1051" s="195"/>
      <c r="AD1051" s="195"/>
      <c r="AE1051" s="48"/>
      <c r="AF1051" s="48"/>
      <c r="AG1051" s="48"/>
      <c r="AH1051" s="43"/>
      <c r="AI1051" s="43"/>
      <c r="AJ1051" s="46"/>
      <c r="AK1051" s="46"/>
      <c r="AL1051" s="50"/>
      <c r="AM1051" s="46"/>
    </row>
    <row r="1052" spans="1:39" x14ac:dyDescent="0.25">
      <c r="A1052" s="38" t="s">
        <v>173</v>
      </c>
      <c r="C1052" s="19">
        <v>26736.712728096991</v>
      </c>
      <c r="D1052" s="196">
        <v>8.3722774034583871</v>
      </c>
      <c r="F1052" s="21">
        <f t="shared" ref="F1052:F1057" si="105">ROUND(C1052*D1052,0)</f>
        <v>223847</v>
      </c>
      <c r="G1052" s="20">
        <f>ROUND(D1052+(($C$1069*$I$1134)*(X1052/SUM($X$1052:$X$1066)))/C1052,2)</f>
        <v>8.6300000000000008</v>
      </c>
      <c r="I1052" s="21">
        <f t="shared" ref="I1052:I1057" si="106">ROUND(G1052*$C1052,0)</f>
        <v>230738</v>
      </c>
      <c r="J1052" s="22"/>
      <c r="K1052" s="20" t="e">
        <f>#REF!</f>
        <v>#REF!</v>
      </c>
      <c r="M1052" s="21" t="e">
        <f>#REF!</f>
        <v>#REF!</v>
      </c>
      <c r="N1052" s="21"/>
      <c r="O1052" s="20" t="e">
        <f>#REF!</f>
        <v>#REF!</v>
      </c>
      <c r="Q1052" s="21" t="e">
        <f>#REF!</f>
        <v>#REF!</v>
      </c>
      <c r="R1052" s="21"/>
      <c r="S1052" s="20" t="e">
        <f>#REF!</f>
        <v>#REF!</v>
      </c>
      <c r="U1052" s="21" t="e">
        <f>#REF!</f>
        <v>#REF!</v>
      </c>
      <c r="V1052" s="23"/>
      <c r="W1052">
        <v>8</v>
      </c>
      <c r="X1052" s="24">
        <f t="shared" ref="X1052:X1057" si="107">W1052*C1052</f>
        <v>213893.70182477593</v>
      </c>
      <c r="Z1052" s="189"/>
      <c r="AA1052" s="46"/>
      <c r="AB1052" s="3"/>
      <c r="AC1052" s="195"/>
      <c r="AD1052" s="195"/>
      <c r="AE1052" s="48"/>
      <c r="AF1052" s="48"/>
      <c r="AG1052" s="48"/>
      <c r="AH1052" s="43"/>
      <c r="AI1052" s="43"/>
      <c r="AJ1052" s="46"/>
      <c r="AK1052" s="46"/>
      <c r="AL1052" s="50"/>
      <c r="AM1052" s="46"/>
    </row>
    <row r="1053" spans="1:39" x14ac:dyDescent="0.25">
      <c r="A1053" s="38" t="s">
        <v>174</v>
      </c>
      <c r="C1053" s="19">
        <v>20530.42971732733</v>
      </c>
      <c r="D1053" s="196">
        <v>8.9926815114224095</v>
      </c>
      <c r="F1053" s="21">
        <f t="shared" si="105"/>
        <v>184624</v>
      </c>
      <c r="G1053" s="20">
        <f t="shared" ref="G1053:G1066" si="108">ROUND(D1053+(($C$1069*$I$1134)*(X1053/SUM($X$1052:$X$1066)))/C1053,2)</f>
        <v>9.4700000000000006</v>
      </c>
      <c r="I1053" s="21">
        <f t="shared" si="106"/>
        <v>194423</v>
      </c>
      <c r="J1053" s="22"/>
      <c r="K1053" s="20" t="e">
        <f>#REF!</f>
        <v>#REF!</v>
      </c>
      <c r="M1053" s="21" t="e">
        <f>#REF!</f>
        <v>#REF!</v>
      </c>
      <c r="N1053" s="21"/>
      <c r="O1053" s="20" t="e">
        <f>#REF!</f>
        <v>#REF!</v>
      </c>
      <c r="Q1053" s="21" t="e">
        <f>#REF!</f>
        <v>#REF!</v>
      </c>
      <c r="R1053" s="21"/>
      <c r="S1053" s="20" t="e">
        <f>#REF!</f>
        <v>#REF!</v>
      </c>
      <c r="U1053" s="21" t="e">
        <f>#REF!</f>
        <v>#REF!</v>
      </c>
      <c r="V1053" s="23"/>
      <c r="W1053">
        <v>15</v>
      </c>
      <c r="X1053" s="24">
        <f t="shared" si="107"/>
        <v>307956.44575990993</v>
      </c>
      <c r="Z1053" s="189"/>
      <c r="AA1053" s="46"/>
      <c r="AB1053" s="3"/>
      <c r="AC1053" s="195"/>
      <c r="AD1053" s="195"/>
      <c r="AE1053" s="48"/>
      <c r="AF1053" s="48"/>
      <c r="AG1053" s="48"/>
      <c r="AH1053" s="43"/>
      <c r="AI1053" s="43"/>
      <c r="AJ1053" s="46"/>
      <c r="AK1053" s="46"/>
      <c r="AL1053" s="50"/>
      <c r="AM1053" s="46"/>
    </row>
    <row r="1054" spans="1:39" x14ac:dyDescent="0.25">
      <c r="A1054" s="38" t="s">
        <v>175</v>
      </c>
      <c r="C1054" s="19">
        <v>1451.934853557759</v>
      </c>
      <c r="D1054" s="196">
        <v>9.2457954361438581</v>
      </c>
      <c r="F1054" s="21">
        <f t="shared" si="105"/>
        <v>13424</v>
      </c>
      <c r="G1054" s="20">
        <f t="shared" si="108"/>
        <v>10.050000000000001</v>
      </c>
      <c r="I1054" s="21">
        <f t="shared" si="106"/>
        <v>14592</v>
      </c>
      <c r="J1054" s="22"/>
      <c r="K1054" s="20" t="e">
        <f>#REF!</f>
        <v>#REF!</v>
      </c>
      <c r="M1054" s="21" t="e">
        <f>#REF!</f>
        <v>#REF!</v>
      </c>
      <c r="N1054" s="21"/>
      <c r="O1054" s="20" t="e">
        <f>#REF!</f>
        <v>#REF!</v>
      </c>
      <c r="Q1054" s="21" t="e">
        <f>#REF!</f>
        <v>#REF!</v>
      </c>
      <c r="R1054" s="21"/>
      <c r="S1054" s="20" t="e">
        <f>#REF!</f>
        <v>#REF!</v>
      </c>
      <c r="U1054" s="21" t="e">
        <f>#REF!</f>
        <v>#REF!</v>
      </c>
      <c r="V1054" s="23"/>
      <c r="W1054">
        <v>25</v>
      </c>
      <c r="X1054" s="24">
        <f t="shared" si="107"/>
        <v>36298.371338943973</v>
      </c>
      <c r="Z1054" s="189"/>
      <c r="AA1054" s="46"/>
      <c r="AB1054" s="3"/>
      <c r="AC1054" s="195"/>
      <c r="AD1054" s="195"/>
      <c r="AE1054" s="48"/>
      <c r="AF1054" s="48"/>
      <c r="AG1054" s="48"/>
      <c r="AH1054" s="43"/>
      <c r="AI1054" s="43"/>
      <c r="AJ1054" s="46"/>
      <c r="AK1054" s="46"/>
      <c r="AL1054" s="50"/>
      <c r="AM1054" s="46"/>
    </row>
    <row r="1055" spans="1:39" x14ac:dyDescent="0.25">
      <c r="A1055" s="38" t="s">
        <v>176</v>
      </c>
      <c r="C1055" s="19">
        <v>19012.205913949121</v>
      </c>
      <c r="D1055" s="196">
        <v>9.5513734591618817</v>
      </c>
      <c r="F1055" s="21">
        <f t="shared" si="105"/>
        <v>181593</v>
      </c>
      <c r="G1055" s="20">
        <f t="shared" si="108"/>
        <v>10.64</v>
      </c>
      <c r="I1055" s="21">
        <f t="shared" si="106"/>
        <v>202290</v>
      </c>
      <c r="J1055" s="22"/>
      <c r="K1055" s="20" t="e">
        <f>#REF!</f>
        <v>#REF!</v>
      </c>
      <c r="M1055" s="21" t="e">
        <f>#REF!</f>
        <v>#REF!</v>
      </c>
      <c r="N1055" s="21"/>
      <c r="O1055" s="20" t="e">
        <f>#REF!</f>
        <v>#REF!</v>
      </c>
      <c r="Q1055" s="21" t="e">
        <f>#REF!</f>
        <v>#REF!</v>
      </c>
      <c r="R1055" s="21"/>
      <c r="S1055" s="20" t="e">
        <f>#REF!</f>
        <v>#REF!</v>
      </c>
      <c r="U1055" s="21" t="e">
        <f>#REF!</f>
        <v>#REF!</v>
      </c>
      <c r="V1055" s="23"/>
      <c r="W1055">
        <v>34</v>
      </c>
      <c r="X1055" s="24">
        <f t="shared" si="107"/>
        <v>646415.00107427011</v>
      </c>
      <c r="Z1055" s="189"/>
      <c r="AA1055" s="46"/>
      <c r="AB1055" s="3"/>
      <c r="AC1055" s="195"/>
      <c r="AD1055" s="195"/>
      <c r="AE1055" s="48"/>
      <c r="AF1055" s="48"/>
      <c r="AG1055" s="48"/>
      <c r="AH1055" s="43"/>
      <c r="AI1055" s="43"/>
      <c r="AJ1055" s="46"/>
      <c r="AK1055" s="46"/>
      <c r="AL1055" s="50"/>
      <c r="AM1055" s="46"/>
    </row>
    <row r="1056" spans="1:39" x14ac:dyDescent="0.25">
      <c r="A1056" s="38" t="s">
        <v>177</v>
      </c>
      <c r="C1056" s="19">
        <v>3915.6518554633003</v>
      </c>
      <c r="D1056" s="196">
        <v>10.12449857949411</v>
      </c>
      <c r="F1056" s="21">
        <f t="shared" si="105"/>
        <v>39644</v>
      </c>
      <c r="G1056" s="20">
        <f t="shared" si="108"/>
        <v>11.53</v>
      </c>
      <c r="I1056" s="21">
        <f t="shared" si="106"/>
        <v>45147</v>
      </c>
      <c r="J1056" s="22"/>
      <c r="K1056" s="20" t="e">
        <f>#REF!</f>
        <v>#REF!</v>
      </c>
      <c r="M1056" s="21" t="e">
        <f>#REF!</f>
        <v>#REF!</v>
      </c>
      <c r="N1056" s="21"/>
      <c r="O1056" s="20" t="e">
        <f>#REF!</f>
        <v>#REF!</v>
      </c>
      <c r="Q1056" s="21" t="e">
        <f>#REF!</f>
        <v>#REF!</v>
      </c>
      <c r="R1056" s="21"/>
      <c r="S1056" s="20" t="e">
        <f>#REF!</f>
        <v>#REF!</v>
      </c>
      <c r="U1056" s="21" t="e">
        <f>#REF!</f>
        <v>#REF!</v>
      </c>
      <c r="V1056" s="23"/>
      <c r="W1056">
        <v>44</v>
      </c>
      <c r="X1056" s="24">
        <f t="shared" si="107"/>
        <v>172288.68164038521</v>
      </c>
      <c r="Z1056" s="189"/>
      <c r="AA1056" s="46"/>
      <c r="AB1056" s="3"/>
      <c r="AC1056" s="195"/>
      <c r="AD1056" s="195"/>
      <c r="AE1056" s="48"/>
      <c r="AF1056" s="48"/>
      <c r="AG1056" s="48"/>
      <c r="AH1056" s="43"/>
      <c r="AI1056" s="43"/>
      <c r="AJ1056" s="46"/>
      <c r="AK1056" s="46"/>
      <c r="AL1056" s="50"/>
      <c r="AM1056" s="46"/>
    </row>
    <row r="1057" spans="1:39" x14ac:dyDescent="0.25">
      <c r="A1057" s="38" t="s">
        <v>178</v>
      </c>
      <c r="C1057" s="19">
        <v>3417.7601733623369</v>
      </c>
      <c r="D1057" s="196">
        <v>12.338323545966681</v>
      </c>
      <c r="F1057" s="21">
        <f t="shared" si="105"/>
        <v>42169</v>
      </c>
      <c r="G1057" s="20">
        <f t="shared" si="108"/>
        <v>14.16</v>
      </c>
      <c r="I1057" s="21">
        <f t="shared" si="106"/>
        <v>48395</v>
      </c>
      <c r="J1057" s="22"/>
      <c r="K1057" s="20" t="e">
        <f>#REF!</f>
        <v>#REF!</v>
      </c>
      <c r="M1057" s="21" t="e">
        <f>#REF!</f>
        <v>#REF!</v>
      </c>
      <c r="N1057" s="21"/>
      <c r="O1057" s="20" t="e">
        <f>#REF!</f>
        <v>#REF!</v>
      </c>
      <c r="Q1057" s="21" t="e">
        <f>#REF!</f>
        <v>#REF!</v>
      </c>
      <c r="R1057" s="21"/>
      <c r="S1057" s="20" t="e">
        <f>#REF!</f>
        <v>#REF!</v>
      </c>
      <c r="U1057" s="21" t="e">
        <f>#REF!</f>
        <v>#REF!</v>
      </c>
      <c r="V1057" s="23"/>
      <c r="W1057">
        <v>57</v>
      </c>
      <c r="X1057" s="24">
        <f t="shared" si="107"/>
        <v>194812.32988165319</v>
      </c>
      <c r="Z1057" s="189"/>
      <c r="AA1057" s="46"/>
      <c r="AB1057" s="3"/>
      <c r="AC1057" s="195"/>
      <c r="AD1057" s="195"/>
      <c r="AE1057" s="48"/>
      <c r="AF1057" s="48"/>
      <c r="AG1057" s="48"/>
      <c r="AH1057" s="43"/>
      <c r="AI1057" s="43"/>
      <c r="AJ1057" s="46"/>
      <c r="AK1057" s="46"/>
      <c r="AL1057" s="50"/>
      <c r="AM1057" s="46"/>
    </row>
    <row r="1058" spans="1:39" x14ac:dyDescent="0.25">
      <c r="A1058" t="s">
        <v>179</v>
      </c>
      <c r="C1058" s="19"/>
      <c r="D1058" s="20"/>
      <c r="F1058" s="21"/>
      <c r="G1058" s="20"/>
      <c r="I1058" s="21"/>
      <c r="J1058" s="22"/>
      <c r="K1058" s="20"/>
      <c r="M1058" s="21"/>
      <c r="N1058" s="21"/>
      <c r="O1058" s="20"/>
      <c r="Q1058" s="21"/>
      <c r="R1058" s="21"/>
      <c r="S1058" s="20"/>
      <c r="U1058" s="21"/>
      <c r="V1058" s="21"/>
      <c r="Z1058" s="46"/>
      <c r="AA1058" s="46"/>
      <c r="AB1058" s="3"/>
      <c r="AC1058" s="195"/>
      <c r="AD1058" s="195"/>
      <c r="AE1058" s="48"/>
      <c r="AF1058" s="48"/>
      <c r="AG1058" s="48"/>
      <c r="AH1058" s="43"/>
      <c r="AI1058" s="43"/>
      <c r="AJ1058" s="46"/>
      <c r="AK1058" s="46"/>
      <c r="AL1058" s="50"/>
      <c r="AM1058" s="46"/>
    </row>
    <row r="1059" spans="1:39" x14ac:dyDescent="0.25">
      <c r="A1059" s="38" t="s">
        <v>173</v>
      </c>
      <c r="C1059" s="19">
        <v>2511.7599388379199</v>
      </c>
      <c r="D1059" s="196">
        <v>4.1214496276496044</v>
      </c>
      <c r="F1059" s="21">
        <f t="shared" ref="F1059:F1064" si="109">ROUND(C1059*D1059,0)</f>
        <v>10352</v>
      </c>
      <c r="G1059" s="20">
        <f t="shared" si="108"/>
        <v>4.38</v>
      </c>
      <c r="I1059" s="21">
        <f t="shared" ref="I1059:I1064" si="110">ROUND(G1059*$C1059,0)</f>
        <v>11002</v>
      </c>
      <c r="J1059" s="22"/>
      <c r="K1059" s="20" t="e">
        <f>#REF!</f>
        <v>#REF!</v>
      </c>
      <c r="M1059" s="21" t="e">
        <f>#REF!</f>
        <v>#REF!</v>
      </c>
      <c r="N1059" s="21"/>
      <c r="O1059" s="20" t="e">
        <f>#REF!</f>
        <v>#REF!</v>
      </c>
      <c r="Q1059" s="21" t="e">
        <f>#REF!</f>
        <v>#REF!</v>
      </c>
      <c r="R1059" s="21"/>
      <c r="S1059" s="20" t="e">
        <f>#REF!</f>
        <v>#REF!</v>
      </c>
      <c r="U1059" s="21" t="e">
        <f>#REF!</f>
        <v>#REF!</v>
      </c>
      <c r="V1059" s="23"/>
      <c r="W1059">
        <v>8</v>
      </c>
      <c r="X1059" s="24">
        <f t="shared" ref="X1059:X1064" si="111">W1059*C1059</f>
        <v>20094.079510703359</v>
      </c>
      <c r="Z1059" s="189"/>
      <c r="AA1059" s="46"/>
      <c r="AB1059" s="3"/>
      <c r="AC1059" s="195"/>
      <c r="AD1059" s="195"/>
      <c r="AE1059" s="48"/>
      <c r="AF1059" s="48"/>
      <c r="AG1059" s="48"/>
      <c r="AH1059" s="43"/>
      <c r="AI1059" s="43"/>
      <c r="AJ1059" s="46"/>
      <c r="AK1059" s="46"/>
      <c r="AL1059" s="50"/>
      <c r="AM1059" s="46"/>
    </row>
    <row r="1060" spans="1:39" x14ac:dyDescent="0.25">
      <c r="A1060" s="38" t="s">
        <v>174</v>
      </c>
      <c r="C1060" s="19">
        <v>1224.931672702</v>
      </c>
      <c r="D1060" s="196">
        <v>4.4540833240366755</v>
      </c>
      <c r="F1060" s="21">
        <f t="shared" si="109"/>
        <v>5456</v>
      </c>
      <c r="G1060" s="20">
        <f t="shared" si="108"/>
        <v>4.93</v>
      </c>
      <c r="I1060" s="21">
        <f t="shared" si="110"/>
        <v>6039</v>
      </c>
      <c r="J1060" s="22"/>
      <c r="K1060" s="20" t="e">
        <f>#REF!</f>
        <v>#REF!</v>
      </c>
      <c r="M1060" s="21" t="e">
        <f>#REF!</f>
        <v>#REF!</v>
      </c>
      <c r="N1060" s="21"/>
      <c r="O1060" s="20" t="e">
        <f>#REF!</f>
        <v>#REF!</v>
      </c>
      <c r="Q1060" s="21" t="e">
        <f>#REF!</f>
        <v>#REF!</v>
      </c>
      <c r="R1060" s="21"/>
      <c r="S1060" s="20" t="e">
        <f>#REF!</f>
        <v>#REF!</v>
      </c>
      <c r="U1060" s="21" t="e">
        <f>#REF!</f>
        <v>#REF!</v>
      </c>
      <c r="V1060" s="23"/>
      <c r="W1060">
        <v>15</v>
      </c>
      <c r="X1060" s="24">
        <f t="shared" si="111"/>
        <v>18373.975090529999</v>
      </c>
      <c r="Z1060" s="189"/>
      <c r="AA1060" s="46"/>
      <c r="AB1060" s="3"/>
      <c r="AC1060" s="195"/>
      <c r="AD1060" s="195"/>
      <c r="AE1060" s="48"/>
      <c r="AF1060" s="48"/>
      <c r="AG1060" s="48"/>
      <c r="AH1060" s="43"/>
      <c r="AI1060" s="43"/>
      <c r="AJ1060" s="46"/>
      <c r="AK1060" s="46"/>
      <c r="AL1060" s="50"/>
      <c r="AM1060" s="46"/>
    </row>
    <row r="1061" spans="1:39" x14ac:dyDescent="0.25">
      <c r="A1061" s="38" t="s">
        <v>175</v>
      </c>
      <c r="C1061" s="19">
        <v>21.048507462686601</v>
      </c>
      <c r="D1061" s="196">
        <v>4.6876110666251583</v>
      </c>
      <c r="F1061" s="21">
        <f t="shared" si="109"/>
        <v>99</v>
      </c>
      <c r="G1061" s="20">
        <f t="shared" si="108"/>
        <v>5.49</v>
      </c>
      <c r="I1061" s="21">
        <f t="shared" si="110"/>
        <v>116</v>
      </c>
      <c r="J1061" s="22"/>
      <c r="K1061" s="20" t="e">
        <f>#REF!</f>
        <v>#REF!</v>
      </c>
      <c r="M1061" s="21" t="e">
        <f>#REF!</f>
        <v>#REF!</v>
      </c>
      <c r="N1061" s="21"/>
      <c r="O1061" s="20" t="e">
        <f>#REF!</f>
        <v>#REF!</v>
      </c>
      <c r="Q1061" s="21" t="e">
        <f>#REF!</f>
        <v>#REF!</v>
      </c>
      <c r="R1061" s="21"/>
      <c r="S1061" s="20" t="e">
        <f>#REF!</f>
        <v>#REF!</v>
      </c>
      <c r="U1061" s="21" t="e">
        <f>#REF!</f>
        <v>#REF!</v>
      </c>
      <c r="V1061" s="23"/>
      <c r="W1061">
        <v>25</v>
      </c>
      <c r="X1061" s="24">
        <f t="shared" si="111"/>
        <v>526.21268656716506</v>
      </c>
      <c r="Z1061" s="189"/>
      <c r="AA1061" s="46"/>
      <c r="AB1061" s="3"/>
      <c r="AC1061" s="195"/>
      <c r="AD1061" s="195"/>
      <c r="AE1061" s="48"/>
      <c r="AF1061" s="48"/>
      <c r="AG1061" s="48"/>
      <c r="AH1061" s="43"/>
      <c r="AI1061" s="43"/>
      <c r="AJ1061" s="46"/>
      <c r="AK1061" s="46"/>
      <c r="AL1061" s="50"/>
      <c r="AM1061" s="46"/>
    </row>
    <row r="1062" spans="1:39" x14ac:dyDescent="0.25">
      <c r="A1062" s="38" t="s">
        <v>176</v>
      </c>
      <c r="C1062" s="19">
        <v>1847.76591955096</v>
      </c>
      <c r="D1062" s="196">
        <v>4.9516924248034853</v>
      </c>
      <c r="F1062" s="21">
        <f t="shared" si="109"/>
        <v>9150</v>
      </c>
      <c r="G1062" s="20">
        <f t="shared" si="108"/>
        <v>6.04</v>
      </c>
      <c r="I1062" s="21">
        <f t="shared" si="110"/>
        <v>11161</v>
      </c>
      <c r="J1062" s="22"/>
      <c r="K1062" s="20" t="e">
        <f>#REF!</f>
        <v>#REF!</v>
      </c>
      <c r="M1062" s="21" t="e">
        <f>#REF!</f>
        <v>#REF!</v>
      </c>
      <c r="N1062" s="21"/>
      <c r="O1062" s="20" t="e">
        <f>#REF!</f>
        <v>#REF!</v>
      </c>
      <c r="Q1062" s="21" t="e">
        <f>#REF!</f>
        <v>#REF!</v>
      </c>
      <c r="R1062" s="21"/>
      <c r="S1062" s="20" t="e">
        <f>#REF!</f>
        <v>#REF!</v>
      </c>
      <c r="U1062" s="21" t="e">
        <f>#REF!</f>
        <v>#REF!</v>
      </c>
      <c r="V1062" s="23"/>
      <c r="W1062">
        <v>34</v>
      </c>
      <c r="X1062" s="24">
        <f t="shared" si="111"/>
        <v>62824.041264732638</v>
      </c>
      <c r="Z1062" s="189"/>
      <c r="AA1062" s="46"/>
      <c r="AB1062" s="3"/>
      <c r="AC1062" s="195"/>
      <c r="AD1062" s="195"/>
      <c r="AE1062" s="48"/>
      <c r="AF1062" s="48"/>
      <c r="AG1062" s="48"/>
      <c r="AH1062" s="43"/>
      <c r="AI1062" s="43"/>
      <c r="AJ1062" s="46"/>
      <c r="AK1062" s="46"/>
      <c r="AL1062" s="50"/>
      <c r="AM1062" s="46"/>
    </row>
    <row r="1063" spans="1:39" x14ac:dyDescent="0.25">
      <c r="A1063" s="38" t="s">
        <v>177</v>
      </c>
      <c r="C1063" s="19">
        <v>164.16525779691301</v>
      </c>
      <c r="D1063" s="196">
        <v>5.2704493948070263</v>
      </c>
      <c r="F1063" s="21">
        <f t="shared" si="109"/>
        <v>865</v>
      </c>
      <c r="G1063" s="20">
        <f t="shared" si="108"/>
        <v>6.68</v>
      </c>
      <c r="I1063" s="21">
        <f t="shared" si="110"/>
        <v>1097</v>
      </c>
      <c r="J1063" s="22"/>
      <c r="K1063" s="20" t="e">
        <f>#REF!</f>
        <v>#REF!</v>
      </c>
      <c r="M1063" s="21" t="e">
        <f>#REF!</f>
        <v>#REF!</v>
      </c>
      <c r="N1063" s="21"/>
      <c r="O1063" s="20" t="e">
        <f>#REF!</f>
        <v>#REF!</v>
      </c>
      <c r="Q1063" s="21" t="e">
        <f>#REF!</f>
        <v>#REF!</v>
      </c>
      <c r="R1063" s="21"/>
      <c r="S1063" s="20" t="e">
        <f>#REF!</f>
        <v>#REF!</v>
      </c>
      <c r="U1063" s="21" t="e">
        <f>#REF!</f>
        <v>#REF!</v>
      </c>
      <c r="V1063" s="23"/>
      <c r="W1063">
        <v>44</v>
      </c>
      <c r="X1063" s="24">
        <f t="shared" si="111"/>
        <v>7223.2713430641725</v>
      </c>
      <c r="Z1063" s="189"/>
      <c r="AA1063" s="46"/>
      <c r="AB1063" s="3"/>
      <c r="AC1063" s="195"/>
      <c r="AD1063" s="195"/>
      <c r="AE1063" s="48"/>
      <c r="AF1063" s="48"/>
      <c r="AG1063" s="48"/>
      <c r="AH1063" s="43"/>
      <c r="AI1063" s="43"/>
      <c r="AJ1063" s="46"/>
      <c r="AK1063" s="46"/>
      <c r="AL1063" s="50"/>
      <c r="AM1063" s="46"/>
    </row>
    <row r="1064" spans="1:39" x14ac:dyDescent="0.25">
      <c r="A1064" s="38" t="s">
        <v>178</v>
      </c>
      <c r="C1064" s="19">
        <v>648.34196374959504</v>
      </c>
      <c r="D1064" s="196">
        <v>6.4315384367034794</v>
      </c>
      <c r="F1064" s="21">
        <f t="shared" si="109"/>
        <v>4170</v>
      </c>
      <c r="G1064" s="20">
        <f t="shared" si="108"/>
        <v>8.26</v>
      </c>
      <c r="I1064" s="21">
        <f t="shared" si="110"/>
        <v>5355</v>
      </c>
      <c r="J1064" s="22"/>
      <c r="K1064" s="20" t="e">
        <f>#REF!</f>
        <v>#REF!</v>
      </c>
      <c r="M1064" s="21" t="e">
        <f>#REF!</f>
        <v>#REF!</v>
      </c>
      <c r="N1064" s="21"/>
      <c r="O1064" s="20" t="e">
        <f>#REF!</f>
        <v>#REF!</v>
      </c>
      <c r="Q1064" s="21" t="e">
        <f>#REF!</f>
        <v>#REF!</v>
      </c>
      <c r="R1064" s="21"/>
      <c r="S1064" s="20" t="e">
        <f>#REF!</f>
        <v>#REF!</v>
      </c>
      <c r="U1064" s="21" t="e">
        <f>#REF!</f>
        <v>#REF!</v>
      </c>
      <c r="V1064" s="23"/>
      <c r="W1064">
        <v>57</v>
      </c>
      <c r="X1064" s="24">
        <f t="shared" si="111"/>
        <v>36955.491933726917</v>
      </c>
      <c r="Z1064" s="189"/>
      <c r="AA1064" s="46"/>
      <c r="AB1064" s="3"/>
      <c r="AC1064" s="195"/>
      <c r="AD1064" s="195"/>
      <c r="AE1064" s="48"/>
      <c r="AF1064" s="48"/>
      <c r="AG1064" s="48"/>
      <c r="AH1064" s="43"/>
      <c r="AI1064" s="43"/>
      <c r="AJ1064" s="46"/>
      <c r="AK1064" s="46"/>
      <c r="AL1064" s="50"/>
      <c r="AM1064" s="46"/>
    </row>
    <row r="1065" spans="1:39" x14ac:dyDescent="0.25">
      <c r="A1065" s="39" t="s">
        <v>180</v>
      </c>
      <c r="B1065" s="39"/>
      <c r="C1065" s="39"/>
      <c r="D1065" s="39"/>
      <c r="E1065" s="39"/>
      <c r="F1065" s="21"/>
      <c r="G1065" s="39"/>
      <c r="H1065" s="39"/>
      <c r="I1065" s="39"/>
      <c r="J1065" s="22"/>
      <c r="K1065" s="20"/>
      <c r="M1065" s="21"/>
      <c r="N1065" s="21"/>
      <c r="O1065" s="20"/>
      <c r="Q1065" s="21"/>
      <c r="R1065" s="21"/>
      <c r="S1065" s="20"/>
      <c r="U1065" s="21"/>
      <c r="V1065" s="21"/>
      <c r="Z1065" s="189"/>
      <c r="AA1065" s="46"/>
      <c r="AB1065" s="3"/>
      <c r="AC1065" s="195"/>
      <c r="AD1065" s="195"/>
      <c r="AE1065" s="48"/>
      <c r="AF1065" s="48"/>
      <c r="AG1065" s="48"/>
      <c r="AH1065" s="43"/>
      <c r="AI1065" s="43"/>
      <c r="AJ1065" s="46"/>
      <c r="AK1065" s="46"/>
      <c r="AL1065" s="50"/>
      <c r="AM1065" s="46"/>
    </row>
    <row r="1066" spans="1:39" x14ac:dyDescent="0.25">
      <c r="A1066" s="38" t="s">
        <v>175</v>
      </c>
      <c r="C1066" s="19">
        <v>47.999893788498298</v>
      </c>
      <c r="D1066" s="196">
        <v>16.563859511862312</v>
      </c>
      <c r="F1066" s="21">
        <f t="shared" ref="F1066" si="112">ROUND(C1066*D1066,0)</f>
        <v>795</v>
      </c>
      <c r="G1066" s="20">
        <f t="shared" si="108"/>
        <v>17.36</v>
      </c>
      <c r="I1066" s="21">
        <f t="shared" ref="I1066" si="113">ROUND(G1066*$C1066,0)</f>
        <v>833</v>
      </c>
      <c r="J1066" s="22"/>
      <c r="K1066" s="20"/>
      <c r="M1066" s="21"/>
      <c r="N1066" s="21"/>
      <c r="O1066" s="20"/>
      <c r="Q1066" s="21"/>
      <c r="R1066" s="21"/>
      <c r="S1066" s="20"/>
      <c r="U1066" s="21"/>
      <c r="V1066" s="23"/>
      <c r="W1066">
        <v>25</v>
      </c>
      <c r="X1066" s="24">
        <f>W1066*C1066</f>
        <v>1199.9973447124576</v>
      </c>
      <c r="Z1066" s="189"/>
      <c r="AA1066" s="46"/>
      <c r="AB1066" s="3"/>
      <c r="AC1066" s="195"/>
      <c r="AD1066" s="195"/>
      <c r="AE1066" s="48"/>
      <c r="AF1066" s="48"/>
      <c r="AG1066" s="48"/>
      <c r="AH1066" s="43"/>
      <c r="AI1066" s="43"/>
      <c r="AJ1066" s="46"/>
      <c r="AK1066" s="46"/>
      <c r="AL1066" s="50"/>
      <c r="AM1066" s="46"/>
    </row>
    <row r="1067" spans="1:39" x14ac:dyDescent="0.25">
      <c r="A1067" s="38"/>
      <c r="C1067" s="19"/>
      <c r="D1067" s="196"/>
      <c r="F1067" s="21"/>
      <c r="G1067" s="20"/>
      <c r="I1067" s="21"/>
      <c r="J1067" s="22"/>
      <c r="K1067" s="20"/>
      <c r="M1067" s="21"/>
      <c r="N1067" s="21"/>
      <c r="O1067" s="20"/>
      <c r="Q1067" s="21"/>
      <c r="R1067" s="21"/>
      <c r="S1067" s="20"/>
      <c r="U1067" s="21"/>
      <c r="V1067" s="21"/>
      <c r="Z1067" s="189"/>
      <c r="AA1067" s="46"/>
      <c r="AB1067" s="3"/>
      <c r="AC1067" s="195"/>
      <c r="AD1067" s="195"/>
      <c r="AE1067" s="48"/>
      <c r="AF1067" s="48"/>
      <c r="AG1067" s="48"/>
      <c r="AH1067" s="43"/>
      <c r="AI1067" s="43"/>
      <c r="AJ1067" s="46"/>
      <c r="AK1067" s="46"/>
      <c r="AL1067" s="50"/>
      <c r="AM1067" s="46"/>
    </row>
    <row r="1068" spans="1:39" x14ac:dyDescent="0.25">
      <c r="A1068" t="s">
        <v>23</v>
      </c>
      <c r="C1068" s="19">
        <v>2928</v>
      </c>
      <c r="D1068" s="20"/>
      <c r="F1068" s="21"/>
      <c r="G1068" s="20"/>
      <c r="I1068" s="21"/>
      <c r="J1068" s="22"/>
      <c r="K1068" s="20"/>
      <c r="M1068" s="21"/>
      <c r="N1068" s="21"/>
      <c r="O1068" s="20"/>
      <c r="Q1068" s="21"/>
      <c r="R1068" s="21"/>
      <c r="S1068" s="20"/>
      <c r="U1068" s="21"/>
      <c r="V1068" s="197"/>
      <c r="W1068" s="19"/>
      <c r="Z1068" s="46"/>
      <c r="AA1068" s="46"/>
      <c r="AB1068" s="3"/>
      <c r="AC1068" s="195"/>
      <c r="AD1068" s="195"/>
      <c r="AE1068" s="48"/>
      <c r="AF1068" s="48"/>
      <c r="AG1068" s="48"/>
      <c r="AH1068" s="43"/>
      <c r="AI1068" s="43"/>
      <c r="AJ1068" s="46"/>
      <c r="AK1068" s="46"/>
      <c r="AL1068" s="46"/>
      <c r="AM1068" s="46"/>
    </row>
    <row r="1069" spans="1:39" x14ac:dyDescent="0.25">
      <c r="A1069" t="s">
        <v>43</v>
      </c>
      <c r="C1069" s="19">
        <v>5232514.644587121</v>
      </c>
      <c r="D1069" s="28"/>
      <c r="F1069" s="18">
        <f>SUM(F1051:F1066)</f>
        <v>716188</v>
      </c>
      <c r="G1069" s="28"/>
      <c r="I1069" s="18">
        <f>SUM(I1051:I1068)</f>
        <v>771188</v>
      </c>
      <c r="J1069" s="22"/>
      <c r="K1069" s="28"/>
      <c r="M1069" s="18" t="e">
        <f>SUM(M1051:M1068)</f>
        <v>#REF!</v>
      </c>
      <c r="N1069" s="18"/>
      <c r="O1069" s="28"/>
      <c r="Q1069" s="18" t="e">
        <f>SUM(Q1051:Q1068)</f>
        <v>#REF!</v>
      </c>
      <c r="R1069" s="18"/>
      <c r="S1069" s="28"/>
      <c r="U1069" s="18" t="e">
        <f>SUM(U1051:U1068)</f>
        <v>#REF!</v>
      </c>
      <c r="V1069" s="198"/>
      <c r="W1069" s="19"/>
      <c r="Z1069" s="46"/>
      <c r="AA1069" s="46"/>
      <c r="AB1069" s="199"/>
      <c r="AE1069" s="51"/>
      <c r="AF1069" s="51"/>
      <c r="AG1069" s="51"/>
      <c r="AH1069" s="43"/>
      <c r="AI1069" s="43"/>
      <c r="AJ1069" s="52"/>
      <c r="AK1069" s="43"/>
      <c r="AL1069" s="43"/>
      <c r="AM1069" s="43"/>
    </row>
    <row r="1070" spans="1:39" x14ac:dyDescent="0.25">
      <c r="A1070" t="s">
        <v>25</v>
      </c>
      <c r="C1070" s="19">
        <v>140762.01218428652</v>
      </c>
      <c r="D1070" s="28"/>
      <c r="F1070" s="18">
        <v>15832.762045348165</v>
      </c>
      <c r="G1070" s="28"/>
      <c r="I1070" s="18">
        <f>F1070</f>
        <v>15832.762045348165</v>
      </c>
      <c r="J1070" s="22"/>
      <c r="K1070" s="28"/>
      <c r="M1070" s="18" t="e">
        <f>$I$1070*#REF!/(#REF!+#REF!+#REF!)</f>
        <v>#REF!</v>
      </c>
      <c r="N1070" s="21"/>
      <c r="Q1070" s="18" t="e">
        <f>$I$1070*#REF!/(#REF!+#REF!+#REF!)</f>
        <v>#REF!</v>
      </c>
      <c r="R1070" s="21"/>
      <c r="U1070" s="18" t="e">
        <f>$I$1070*#REF!/(#REF!+#REF!+#REF!)</f>
        <v>#REF!</v>
      </c>
      <c r="V1070" s="198"/>
      <c r="W1070" s="53"/>
      <c r="X1070" s="53"/>
      <c r="Z1070" s="51"/>
      <c r="AA1070" s="51"/>
      <c r="AB1070" s="195"/>
      <c r="AH1070" s="46"/>
      <c r="AI1070" s="43"/>
    </row>
    <row r="1071" spans="1:39" ht="16.5" thickBot="1" x14ac:dyDescent="0.3">
      <c r="A1071" t="s">
        <v>26</v>
      </c>
      <c r="C1071" s="32">
        <f>C1069+C1070</f>
        <v>5373276.6567714075</v>
      </c>
      <c r="D1071" s="33"/>
      <c r="E1071" s="33"/>
      <c r="F1071" s="34">
        <f>F1069+F1070</f>
        <v>732020.76204534818</v>
      </c>
      <c r="G1071" s="33"/>
      <c r="H1071" s="33"/>
      <c r="I1071" s="34">
        <f>I1069+I1070</f>
        <v>787020.76204534818</v>
      </c>
      <c r="J1071" s="22"/>
      <c r="K1071" s="33"/>
      <c r="L1071" s="34"/>
      <c r="M1071" s="34" t="e">
        <f>M1069+M1070</f>
        <v>#REF!</v>
      </c>
      <c r="N1071" s="33"/>
      <c r="O1071" s="33"/>
      <c r="P1071" s="34"/>
      <c r="Q1071" s="34" t="e">
        <f>Q1069+Q1070</f>
        <v>#REF!</v>
      </c>
      <c r="R1071" s="33"/>
      <c r="S1071" s="33"/>
      <c r="T1071" s="34"/>
      <c r="U1071" s="34" t="e">
        <f>U1069+U1070</f>
        <v>#REF!</v>
      </c>
      <c r="V1071" s="21"/>
      <c r="Y1071" s="18"/>
      <c r="Z1071" s="35"/>
      <c r="AA1071" s="35"/>
      <c r="AH1071" s="43"/>
      <c r="AI1071" s="43"/>
    </row>
    <row r="1072" spans="1:39" ht="16.5" thickTop="1" x14ac:dyDescent="0.25">
      <c r="A1072" s="39"/>
      <c r="B1072" s="39"/>
      <c r="C1072" s="39"/>
      <c r="D1072" s="175"/>
      <c r="E1072" s="39"/>
      <c r="F1072" s="39"/>
      <c r="G1072" s="175"/>
      <c r="H1072" s="39"/>
      <c r="I1072" s="21"/>
      <c r="J1072" s="22"/>
      <c r="K1072" s="175"/>
      <c r="L1072" s="39"/>
      <c r="M1072" s="21"/>
      <c r="N1072" s="21"/>
      <c r="O1072" s="175"/>
      <c r="P1072" s="39"/>
      <c r="Q1072" s="21"/>
      <c r="R1072" s="21"/>
      <c r="S1072" s="175"/>
      <c r="T1072" s="39"/>
      <c r="U1072" s="21"/>
      <c r="V1072" s="21"/>
      <c r="W1072" s="18"/>
      <c r="X1072" s="18"/>
      <c r="Y1072" s="18"/>
      <c r="Z1072" s="18"/>
      <c r="AA1072" s="40"/>
    </row>
    <row r="1073" spans="1:27" x14ac:dyDescent="0.25">
      <c r="A1073" s="17" t="s">
        <v>181</v>
      </c>
      <c r="B1073" s="39"/>
      <c r="C1073" s="39"/>
      <c r="D1073" s="39"/>
      <c r="E1073" s="39"/>
      <c r="F1073" s="39"/>
      <c r="G1073" s="39"/>
      <c r="H1073" s="39"/>
      <c r="I1073" s="39"/>
      <c r="J1073" s="22"/>
      <c r="K1073" s="39"/>
      <c r="L1073" s="39"/>
      <c r="M1073" s="39"/>
      <c r="N1073" s="39"/>
      <c r="O1073" s="39"/>
      <c r="P1073" s="39"/>
      <c r="Q1073" s="39"/>
      <c r="R1073" s="39"/>
      <c r="S1073" s="39"/>
      <c r="T1073" s="39"/>
      <c r="U1073" s="39"/>
      <c r="V1073" s="39"/>
    </row>
    <row r="1074" spans="1:27" x14ac:dyDescent="0.25">
      <c r="A1074" s="39" t="s">
        <v>182</v>
      </c>
      <c r="B1074" s="39"/>
      <c r="C1074" s="39"/>
      <c r="D1074" s="39"/>
      <c r="E1074" s="39"/>
      <c r="F1074" s="39"/>
      <c r="G1074" s="39"/>
      <c r="H1074" s="39"/>
      <c r="I1074" s="39"/>
      <c r="J1074" s="22"/>
      <c r="K1074" s="39"/>
      <c r="L1074" s="39"/>
      <c r="M1074" s="39"/>
      <c r="N1074" s="39"/>
      <c r="O1074" s="39"/>
      <c r="P1074" s="39"/>
      <c r="Q1074" s="39"/>
      <c r="R1074" s="39"/>
      <c r="S1074" s="39"/>
      <c r="T1074" s="39"/>
      <c r="U1074" s="39"/>
      <c r="V1074" s="39"/>
    </row>
    <row r="1075" spans="1:27" x14ac:dyDescent="0.25">
      <c r="A1075" s="39"/>
      <c r="B1075" s="39"/>
      <c r="C1075" s="39"/>
      <c r="D1075" s="175"/>
      <c r="E1075" s="39"/>
      <c r="F1075" s="39"/>
      <c r="G1075" s="175"/>
      <c r="H1075" s="39"/>
      <c r="I1075" s="39"/>
      <c r="J1075" s="22"/>
      <c r="K1075" s="175"/>
      <c r="L1075" s="39"/>
      <c r="M1075" s="39"/>
      <c r="N1075" s="39"/>
      <c r="O1075" s="175"/>
      <c r="P1075" s="39"/>
      <c r="Q1075" s="39"/>
      <c r="R1075" s="39"/>
      <c r="S1075" s="175"/>
      <c r="T1075" s="39"/>
      <c r="U1075" s="39"/>
      <c r="V1075" s="39"/>
    </row>
    <row r="1076" spans="1:27" x14ac:dyDescent="0.25">
      <c r="A1076" s="39" t="s">
        <v>183</v>
      </c>
      <c r="B1076" s="39"/>
      <c r="C1076" s="56"/>
      <c r="D1076" s="69"/>
      <c r="E1076" s="39"/>
      <c r="F1076" s="21">
        <f>F1090+F1103</f>
        <v>0</v>
      </c>
      <c r="G1076" s="69"/>
      <c r="H1076" s="39"/>
      <c r="I1076" s="21">
        <v>0</v>
      </c>
      <c r="J1076" s="22"/>
      <c r="K1076" s="69"/>
      <c r="L1076" s="39"/>
      <c r="M1076" s="21" t="e">
        <f>M1090+M1103</f>
        <v>#REF!</v>
      </c>
      <c r="N1076" s="21"/>
      <c r="O1076" s="69"/>
      <c r="P1076" s="39"/>
      <c r="Q1076" s="21" t="e">
        <f>Q1090+Q1103</f>
        <v>#REF!</v>
      </c>
      <c r="R1076" s="21"/>
      <c r="S1076" s="69"/>
      <c r="T1076" s="39"/>
      <c r="U1076" s="21" t="e">
        <f>U1090+U1103</f>
        <v>#REF!</v>
      </c>
      <c r="V1076" s="21"/>
    </row>
    <row r="1077" spans="1:27" x14ac:dyDescent="0.25">
      <c r="A1077" s="39" t="s">
        <v>184</v>
      </c>
      <c r="B1077" s="39"/>
      <c r="C1077" s="19">
        <f>C1092+C1104+C1105</f>
        <v>1847418.9175815417</v>
      </c>
      <c r="D1077" s="171" t="s">
        <v>20</v>
      </c>
      <c r="E1077" s="39" t="s">
        <v>20</v>
      </c>
      <c r="F1077" s="200">
        <f>F1092+F1105</f>
        <v>81507.72436369762</v>
      </c>
      <c r="G1077" s="171" t="s">
        <v>20</v>
      </c>
      <c r="H1077" s="39" t="s">
        <v>20</v>
      </c>
      <c r="I1077" s="21">
        <f>I1092+I1105</f>
        <v>100942.61149665545</v>
      </c>
      <c r="J1077" s="22"/>
      <c r="K1077" s="171" t="s">
        <v>20</v>
      </c>
      <c r="L1077" s="39" t="s">
        <v>20</v>
      </c>
      <c r="M1077" s="21" t="e">
        <f>M1092+M1105</f>
        <v>#REF!</v>
      </c>
      <c r="N1077" s="21"/>
      <c r="O1077" s="171" t="s">
        <v>20</v>
      </c>
      <c r="P1077" s="39" t="s">
        <v>20</v>
      </c>
      <c r="Q1077" s="21" t="e">
        <f>Q1092+Q1105</f>
        <v>#REF!</v>
      </c>
      <c r="R1077" s="21"/>
      <c r="S1077" s="171" t="s">
        <v>20</v>
      </c>
      <c r="T1077" s="39" t="s">
        <v>20</v>
      </c>
      <c r="U1077" s="21" t="e">
        <f>U1092+U1105</f>
        <v>#REF!</v>
      </c>
      <c r="V1077" s="21"/>
    </row>
    <row r="1078" spans="1:27" x14ac:dyDescent="0.25">
      <c r="A1078" s="39" t="s">
        <v>185</v>
      </c>
      <c r="B1078" s="39"/>
      <c r="C1078" s="19">
        <f>C1093</f>
        <v>1848477.8177724311</v>
      </c>
      <c r="D1078" s="201" t="s">
        <v>20</v>
      </c>
      <c r="E1078" s="39" t="s">
        <v>20</v>
      </c>
      <c r="F1078" s="21">
        <f>F1093</f>
        <v>81554.841320119653</v>
      </c>
      <c r="G1078" s="201" t="s">
        <v>20</v>
      </c>
      <c r="H1078" s="39" t="s">
        <v>20</v>
      </c>
      <c r="I1078" s="21">
        <f>I1093</f>
        <v>101000.82796308564</v>
      </c>
      <c r="J1078" s="22"/>
      <c r="K1078" s="201" t="s">
        <v>20</v>
      </c>
      <c r="L1078" s="39" t="s">
        <v>20</v>
      </c>
      <c r="M1078" s="21" t="e">
        <f>#REF!+#REF!+#REF!+#REF!+#REF!+#REF!+#REF!+#REF!+#REF!+#REF!+#REF!</f>
        <v>#REF!</v>
      </c>
      <c r="N1078" s="21"/>
      <c r="O1078" s="201" t="s">
        <v>20</v>
      </c>
      <c r="P1078" s="39" t="s">
        <v>20</v>
      </c>
      <c r="Q1078" s="21" t="e">
        <f>#REF!+#REF!+#REF!+#REF!+#REF!+#REF!+#REF!+#REF!+#REF!+#REF!+#REF!</f>
        <v>#REF!</v>
      </c>
      <c r="R1078" s="21"/>
      <c r="S1078" s="201" t="s">
        <v>20</v>
      </c>
      <c r="T1078" s="39" t="s">
        <v>20</v>
      </c>
      <c r="U1078" s="21" t="e">
        <f>#REF!+#REF!+#REF!+#REF!+#REF!+#REF!+#REF!+#REF!+#REF!+#REF!+#REF!</f>
        <v>#REF!</v>
      </c>
      <c r="V1078" s="21"/>
      <c r="Z1078" s="70"/>
    </row>
    <row r="1079" spans="1:27" x14ac:dyDescent="0.25">
      <c r="A1079" s="39" t="s">
        <v>23</v>
      </c>
      <c r="B1079" s="39"/>
      <c r="C1079" s="19">
        <f>C1094+C1106</f>
        <v>2792</v>
      </c>
      <c r="D1079" s="202"/>
      <c r="E1079" s="39"/>
      <c r="F1079" s="21"/>
      <c r="G1079" s="202"/>
      <c r="H1079" s="39"/>
      <c r="I1079" s="21"/>
      <c r="J1079" s="22"/>
      <c r="K1079" s="202"/>
      <c r="L1079" s="39"/>
      <c r="M1079" s="21"/>
      <c r="N1079" s="21"/>
      <c r="O1079" s="202"/>
      <c r="P1079" s="39"/>
      <c r="Q1079" s="21"/>
      <c r="R1079" s="21"/>
      <c r="S1079" s="202"/>
      <c r="T1079" s="39"/>
      <c r="U1079" s="21"/>
      <c r="V1079" s="21"/>
    </row>
    <row r="1080" spans="1:27" x14ac:dyDescent="0.25">
      <c r="A1080" t="s">
        <v>186</v>
      </c>
      <c r="C1080" s="19">
        <f>C1095+C1107</f>
        <v>3695896.7353539728</v>
      </c>
      <c r="D1080" s="28"/>
      <c r="F1080" s="18">
        <f>F1095+F1107</f>
        <v>163062.56568381726</v>
      </c>
      <c r="G1080" s="28"/>
      <c r="I1080" s="18">
        <f>I1095+I1107</f>
        <v>201943.43945974109</v>
      </c>
      <c r="J1080" s="22"/>
      <c r="K1080" s="28"/>
      <c r="M1080" s="18" t="e">
        <f>M1095+M1107</f>
        <v>#REF!</v>
      </c>
      <c r="N1080" s="18"/>
      <c r="O1080" s="28"/>
      <c r="Q1080" s="18" t="e">
        <f>Q1095+Q1107</f>
        <v>#REF!</v>
      </c>
      <c r="R1080" s="18"/>
      <c r="S1080" s="28"/>
      <c r="U1080" s="18" t="e">
        <f>U1095+U1107</f>
        <v>#REF!</v>
      </c>
      <c r="V1080" s="18"/>
    </row>
    <row r="1081" spans="1:27" x14ac:dyDescent="0.25">
      <c r="A1081" t="s">
        <v>187</v>
      </c>
      <c r="C1081" s="19">
        <f>C1096+C1108</f>
        <v>100237.9878157135</v>
      </c>
      <c r="D1081" s="28"/>
      <c r="F1081" s="18">
        <f>F1096+F1108</f>
        <v>4167.2379546518341</v>
      </c>
      <c r="G1081" s="28"/>
      <c r="I1081" s="18">
        <f>F1081</f>
        <v>4167.2379546518341</v>
      </c>
      <c r="J1081" s="22"/>
      <c r="K1081" s="28"/>
      <c r="M1081" s="18" t="e">
        <f>M1096+M1108</f>
        <v>#DIV/0!</v>
      </c>
      <c r="N1081" s="18"/>
      <c r="O1081" s="28"/>
      <c r="Q1081" s="18" t="e">
        <f>Q1096+Q1108</f>
        <v>#DIV/0!</v>
      </c>
      <c r="R1081" s="18"/>
      <c r="S1081" s="28"/>
      <c r="U1081" s="18" t="e">
        <f>U1096+U1108</f>
        <v>#DIV/0!</v>
      </c>
      <c r="V1081" s="18"/>
      <c r="W1081" s="53"/>
      <c r="X1081" s="53"/>
      <c r="Y1081" s="51"/>
    </row>
    <row r="1082" spans="1:27" ht="16.5" thickBot="1" x14ac:dyDescent="0.3">
      <c r="A1082" s="39" t="s">
        <v>26</v>
      </c>
      <c r="B1082" s="39"/>
      <c r="C1082" s="178">
        <f>C1080+C1081</f>
        <v>3796134.7231696863</v>
      </c>
      <c r="D1082" s="203"/>
      <c r="E1082" s="121"/>
      <c r="F1082" s="34">
        <f>F1080+F1081</f>
        <v>167229.80363846908</v>
      </c>
      <c r="G1082" s="203"/>
      <c r="H1082" s="121"/>
      <c r="I1082" s="34">
        <f>I1080+I1081</f>
        <v>206110.67741439291</v>
      </c>
      <c r="J1082" s="22"/>
      <c r="K1082" s="203"/>
      <c r="L1082" s="121"/>
      <c r="M1082" s="34" t="e">
        <f>M1080+M1081</f>
        <v>#REF!</v>
      </c>
      <c r="N1082" s="33"/>
      <c r="O1082" s="203"/>
      <c r="P1082" s="121"/>
      <c r="Q1082" s="34" t="e">
        <f>Q1080+Q1081</f>
        <v>#REF!</v>
      </c>
      <c r="R1082" s="33"/>
      <c r="S1082" s="203"/>
      <c r="T1082" s="121"/>
      <c r="U1082" s="34" t="e">
        <f>U1080+U1081</f>
        <v>#REF!</v>
      </c>
      <c r="V1082" s="21"/>
      <c r="X1082" s="43"/>
      <c r="Y1082" s="18"/>
      <c r="Z1082" s="35"/>
      <c r="AA1082" s="189"/>
    </row>
    <row r="1083" spans="1:27" ht="16.5" thickTop="1" x14ac:dyDescent="0.25">
      <c r="A1083" s="194" t="s">
        <v>20</v>
      </c>
      <c r="B1083" s="39"/>
      <c r="C1083" s="56"/>
      <c r="D1083" s="175"/>
      <c r="E1083" s="39"/>
      <c r="F1083" s="21"/>
      <c r="G1083" s="175"/>
      <c r="H1083" s="39"/>
      <c r="I1083" s="21" t="s">
        <v>20</v>
      </c>
      <c r="J1083" s="22"/>
      <c r="K1083" s="175"/>
      <c r="L1083" s="39"/>
      <c r="M1083" s="21"/>
      <c r="N1083" s="21"/>
      <c r="O1083" s="175"/>
      <c r="P1083" s="39"/>
      <c r="Q1083" s="21"/>
      <c r="R1083" s="21"/>
      <c r="S1083" s="175"/>
      <c r="T1083" s="39"/>
      <c r="U1083" s="21"/>
      <c r="V1083" s="21"/>
      <c r="X1083" s="43"/>
      <c r="Y1083" s="18"/>
      <c r="Z1083"/>
      <c r="AA1083" s="189"/>
    </row>
    <row r="1084" spans="1:27" x14ac:dyDescent="0.25">
      <c r="A1084" s="39"/>
      <c r="B1084" s="39"/>
      <c r="C1084" s="56"/>
      <c r="D1084" s="175"/>
      <c r="E1084" s="39"/>
      <c r="F1084" s="21"/>
      <c r="G1084" s="175"/>
      <c r="H1084" s="39"/>
      <c r="I1084" s="21"/>
      <c r="J1084" s="22"/>
      <c r="K1084" s="175"/>
      <c r="L1084" s="39"/>
      <c r="M1084" s="21"/>
      <c r="N1084" s="21"/>
      <c r="O1084" s="175"/>
      <c r="P1084" s="39"/>
      <c r="Q1084" s="21"/>
      <c r="R1084" s="21"/>
      <c r="S1084" s="175"/>
      <c r="T1084" s="39"/>
      <c r="U1084" s="21"/>
      <c r="V1084" s="21"/>
      <c r="AA1084" s="189"/>
    </row>
    <row r="1085" spans="1:27" x14ac:dyDescent="0.25">
      <c r="A1085" s="39"/>
      <c r="B1085" s="39"/>
      <c r="C1085" s="56"/>
      <c r="D1085" s="175"/>
      <c r="E1085" s="39"/>
      <c r="F1085" s="21"/>
      <c r="G1085" s="175"/>
      <c r="H1085" s="39"/>
      <c r="I1085" s="21"/>
      <c r="J1085" s="22"/>
      <c r="K1085" s="175"/>
      <c r="L1085" s="39"/>
      <c r="M1085" s="21"/>
      <c r="N1085" s="21"/>
      <c r="O1085" s="175"/>
      <c r="P1085" s="39"/>
      <c r="Q1085" s="21"/>
      <c r="R1085" s="21"/>
      <c r="S1085" s="175"/>
      <c r="T1085" s="39"/>
      <c r="U1085" s="21"/>
      <c r="V1085" s="21"/>
      <c r="W1085" s="41"/>
      <c r="X1085" s="41"/>
      <c r="Y1085" s="41"/>
      <c r="Z1085" s="41"/>
      <c r="AA1085" s="189"/>
    </row>
    <row r="1086" spans="1:27" x14ac:dyDescent="0.25">
      <c r="A1086" s="39"/>
      <c r="B1086" s="39"/>
      <c r="C1086" s="56"/>
      <c r="D1086" s="175" t="s">
        <v>20</v>
      </c>
      <c r="E1086" s="39"/>
      <c r="F1086" s="21"/>
      <c r="G1086" s="175" t="s">
        <v>20</v>
      </c>
      <c r="H1086" s="39"/>
      <c r="I1086" s="21" t="s">
        <v>20</v>
      </c>
      <c r="J1086" s="22"/>
      <c r="K1086" s="175" t="s">
        <v>20</v>
      </c>
      <c r="L1086" s="39"/>
      <c r="M1086" s="21" t="s">
        <v>20</v>
      </c>
      <c r="N1086" s="21"/>
      <c r="O1086" s="175" t="s">
        <v>20</v>
      </c>
      <c r="P1086" s="39"/>
      <c r="Q1086" s="21" t="s">
        <v>20</v>
      </c>
      <c r="R1086" s="21"/>
      <c r="S1086" s="175" t="s">
        <v>20</v>
      </c>
      <c r="T1086" s="39"/>
      <c r="U1086" s="21" t="s">
        <v>20</v>
      </c>
      <c r="V1086" s="21"/>
      <c r="W1086" s="18"/>
      <c r="X1086" s="18"/>
      <c r="Y1086" s="18"/>
      <c r="Z1086" s="18"/>
    </row>
    <row r="1087" spans="1:27" x14ac:dyDescent="0.25">
      <c r="A1087" s="17" t="s">
        <v>188</v>
      </c>
      <c r="B1087" s="39"/>
      <c r="C1087" s="39"/>
      <c r="D1087" s="39"/>
      <c r="E1087" s="39"/>
      <c r="F1087" s="39"/>
      <c r="G1087" s="39"/>
      <c r="H1087" s="39"/>
      <c r="I1087" s="39"/>
      <c r="J1087" s="22"/>
      <c r="K1087" s="39"/>
      <c r="L1087" s="39"/>
      <c r="M1087" s="39"/>
      <c r="N1087" s="39"/>
      <c r="O1087" s="39"/>
      <c r="P1087" s="39"/>
      <c r="Q1087" s="39"/>
      <c r="R1087" s="39"/>
      <c r="S1087" s="39"/>
      <c r="T1087" s="39"/>
      <c r="U1087" s="39"/>
      <c r="V1087" s="39"/>
      <c r="W1087" s="18"/>
      <c r="X1087" s="18"/>
    </row>
    <row r="1088" spans="1:27" x14ac:dyDescent="0.25">
      <c r="A1088" s="39" t="s">
        <v>189</v>
      </c>
      <c r="B1088" s="39"/>
      <c r="C1088" s="39"/>
      <c r="D1088" s="39"/>
      <c r="E1088" s="39"/>
      <c r="F1088" s="39"/>
      <c r="G1088" s="39"/>
      <c r="H1088" s="39"/>
      <c r="I1088" s="39"/>
      <c r="J1088" s="22"/>
      <c r="K1088" s="39"/>
      <c r="L1088" s="39"/>
      <c r="M1088" s="39"/>
      <c r="N1088" s="39"/>
      <c r="O1088" s="39"/>
      <c r="P1088" s="39"/>
      <c r="Q1088" s="39"/>
      <c r="R1088" s="39"/>
      <c r="S1088" s="39"/>
      <c r="T1088" s="39"/>
      <c r="U1088" s="39"/>
      <c r="V1088" s="39"/>
    </row>
    <row r="1089" spans="1:31" x14ac:dyDescent="0.25">
      <c r="A1089" s="39"/>
      <c r="B1089" s="39"/>
      <c r="C1089" s="39"/>
      <c r="D1089" s="175"/>
      <c r="E1089" s="39"/>
      <c r="F1089" s="39"/>
      <c r="G1089" s="175"/>
      <c r="H1089" s="39"/>
      <c r="I1089" s="39"/>
      <c r="J1089" s="22"/>
      <c r="K1089" s="175"/>
      <c r="L1089" s="39"/>
      <c r="M1089" s="39"/>
      <c r="N1089" s="39"/>
      <c r="O1089" s="175"/>
      <c r="P1089" s="39"/>
      <c r="Q1089" s="39"/>
      <c r="R1089" s="39"/>
      <c r="S1089" s="175"/>
      <c r="T1089" s="39"/>
      <c r="U1089" s="39"/>
      <c r="V1089" s="39"/>
    </row>
    <row r="1090" spans="1:31" x14ac:dyDescent="0.25">
      <c r="A1090" s="39" t="s">
        <v>183</v>
      </c>
      <c r="B1090" s="39"/>
      <c r="C1090" s="56"/>
      <c r="D1090" s="69"/>
      <c r="E1090" s="39"/>
      <c r="F1090" s="21"/>
      <c r="G1090" s="69"/>
      <c r="H1090" s="39"/>
      <c r="I1090" s="21">
        <v>0</v>
      </c>
      <c r="J1090" s="22"/>
      <c r="K1090" s="69"/>
      <c r="L1090" s="39"/>
      <c r="M1090" s="21">
        <f>I1090</f>
        <v>0</v>
      </c>
      <c r="N1090" s="21"/>
      <c r="O1090" s="69"/>
      <c r="P1090" s="39"/>
      <c r="Q1090" s="21" t="s">
        <v>20</v>
      </c>
      <c r="R1090" s="21"/>
      <c r="S1090" s="69"/>
      <c r="T1090" s="39"/>
      <c r="U1090" s="21" t="str">
        <f>Q1090</f>
        <v xml:space="preserve"> </v>
      </c>
      <c r="V1090" s="21"/>
    </row>
    <row r="1091" spans="1:31" x14ac:dyDescent="0.25">
      <c r="A1091" s="39"/>
      <c r="B1091" s="39"/>
      <c r="C1091" s="56"/>
      <c r="D1091" s="69"/>
      <c r="E1091" s="39"/>
      <c r="F1091" s="21"/>
      <c r="G1091" s="69"/>
      <c r="H1091" s="39"/>
      <c r="I1091" s="21"/>
      <c r="J1091" s="22"/>
      <c r="K1091" s="69"/>
      <c r="L1091" s="39"/>
      <c r="M1091" s="21"/>
      <c r="N1091" s="21"/>
      <c r="O1091" s="69"/>
      <c r="P1091" s="39"/>
      <c r="Q1091" s="21"/>
      <c r="R1091" s="21"/>
      <c r="S1091" s="69"/>
      <c r="T1091" s="39"/>
      <c r="U1091" s="21"/>
      <c r="V1091" s="21"/>
      <c r="AB1091" s="3"/>
      <c r="AC1091" s="3"/>
    </row>
    <row r="1092" spans="1:31" x14ac:dyDescent="0.25">
      <c r="A1092" s="39" t="s">
        <v>184</v>
      </c>
      <c r="B1092" s="39"/>
      <c r="C1092" s="19">
        <v>1109399.9175815417</v>
      </c>
      <c r="D1092" s="171">
        <v>4.4119999999999999</v>
      </c>
      <c r="E1092" s="39" t="s">
        <v>34</v>
      </c>
      <c r="F1092" s="200">
        <f>D1092*C1092/100</f>
        <v>48946.72436369762</v>
      </c>
      <c r="G1092" s="171">
        <f t="shared" ref="G1092" si="114">ROUND(D1092+$I$1134*100,3)</f>
        <v>5.4640000000000004</v>
      </c>
      <c r="H1092" s="39" t="s">
        <v>34</v>
      </c>
      <c r="I1092" s="21">
        <f>G1092*C1092/100</f>
        <v>60617.611496655445</v>
      </c>
      <c r="J1092" s="22"/>
      <c r="K1092" s="171" t="e">
        <f>#REF!</f>
        <v>#REF!</v>
      </c>
      <c r="L1092" s="39" t="s">
        <v>34</v>
      </c>
      <c r="M1092" s="21" t="e">
        <f>#REF!</f>
        <v>#REF!</v>
      </c>
      <c r="N1092" s="21"/>
      <c r="O1092" s="171" t="e">
        <f>#REF!</f>
        <v>#REF!</v>
      </c>
      <c r="P1092" s="39" t="s">
        <v>34</v>
      </c>
      <c r="Q1092" s="21" t="e">
        <f>#REF!</f>
        <v>#REF!</v>
      </c>
      <c r="R1092" s="21"/>
      <c r="S1092" s="171" t="e">
        <f>#REF!</f>
        <v>#REF!</v>
      </c>
      <c r="T1092" s="39" t="s">
        <v>34</v>
      </c>
      <c r="U1092" s="21" t="e">
        <f>#REF!</f>
        <v>#REF!</v>
      </c>
      <c r="V1092" s="21"/>
      <c r="Y1092" s="149"/>
      <c r="Z1092" s="70"/>
      <c r="AB1092" s="3"/>
      <c r="AC1092" s="3"/>
    </row>
    <row r="1093" spans="1:31" x14ac:dyDescent="0.25">
      <c r="A1093" s="39" t="s">
        <v>185</v>
      </c>
      <c r="B1093" s="39"/>
      <c r="C1093" s="19">
        <v>1848477.8177724311</v>
      </c>
      <c r="D1093" s="171">
        <v>4.4119999999999999</v>
      </c>
      <c r="E1093" s="39" t="s">
        <v>34</v>
      </c>
      <c r="F1093" s="21">
        <f>D1093*C1093/100</f>
        <v>81554.841320119653</v>
      </c>
      <c r="G1093" s="201">
        <f>G1092</f>
        <v>5.4640000000000004</v>
      </c>
      <c r="H1093" s="39" t="s">
        <v>34</v>
      </c>
      <c r="I1093" s="21">
        <f>G1093*C1093/100</f>
        <v>101000.82796308564</v>
      </c>
      <c r="J1093" s="22"/>
      <c r="K1093" s="38">
        <v>0</v>
      </c>
      <c r="L1093" s="39" t="s">
        <v>34</v>
      </c>
      <c r="M1093" s="21" t="e">
        <f>#REF!</f>
        <v>#REF!</v>
      </c>
      <c r="N1093" s="21"/>
      <c r="O1093" s="38">
        <v>0</v>
      </c>
      <c r="P1093" s="39" t="s">
        <v>34</v>
      </c>
      <c r="Q1093" s="21" t="e">
        <f>#REF!</f>
        <v>#REF!</v>
      </c>
      <c r="R1093" s="21"/>
      <c r="S1093" s="38">
        <v>0</v>
      </c>
      <c r="T1093" s="39" t="s">
        <v>34</v>
      </c>
      <c r="U1093" s="21" t="e">
        <f>#REF!</f>
        <v>#REF!</v>
      </c>
      <c r="V1093" s="21"/>
      <c r="AB1093" s="3"/>
      <c r="AC1093" s="70"/>
      <c r="AD1093" s="21"/>
      <c r="AE1093" s="21"/>
    </row>
    <row r="1094" spans="1:31" x14ac:dyDescent="0.25">
      <c r="A1094" s="39" t="s">
        <v>23</v>
      </c>
      <c r="B1094" s="39"/>
      <c r="C1094" s="19">
        <v>1443</v>
      </c>
      <c r="D1094" s="202"/>
      <c r="E1094" s="39"/>
      <c r="F1094" s="21"/>
      <c r="G1094" s="202"/>
      <c r="H1094" s="39"/>
      <c r="I1094" s="21"/>
      <c r="J1094" s="22"/>
      <c r="K1094" s="202"/>
      <c r="L1094" s="39"/>
      <c r="M1094" s="21"/>
      <c r="N1094" s="21"/>
      <c r="O1094" s="202"/>
      <c r="P1094" s="39"/>
      <c r="Q1094" s="21"/>
      <c r="R1094" s="21"/>
      <c r="S1094" s="202"/>
      <c r="T1094" s="39"/>
      <c r="U1094" s="21"/>
      <c r="V1094" s="21"/>
    </row>
    <row r="1095" spans="1:31" x14ac:dyDescent="0.25">
      <c r="A1095" t="s">
        <v>186</v>
      </c>
      <c r="C1095" s="19">
        <f>C1092+C1093</f>
        <v>2957877.7353539728</v>
      </c>
      <c r="D1095" s="28"/>
      <c r="F1095" s="18">
        <f>SUM(F1090:F1093)</f>
        <v>130501.56568381727</v>
      </c>
      <c r="G1095" s="28"/>
      <c r="I1095" s="18">
        <f>SUM(I1090:I1094)</f>
        <v>161618.43945974109</v>
      </c>
      <c r="J1095" s="22"/>
      <c r="K1095" s="28"/>
      <c r="M1095" s="18" t="e">
        <f>SUM(M1090:M1094)</f>
        <v>#REF!</v>
      </c>
      <c r="N1095" s="18"/>
      <c r="O1095" s="28"/>
      <c r="Q1095" s="18" t="e">
        <f>SUM(Q1090:Q1094)</f>
        <v>#REF!</v>
      </c>
      <c r="R1095" s="18"/>
      <c r="S1095" s="28"/>
      <c r="U1095" s="18" t="e">
        <f>SUM(U1090:U1094)</f>
        <v>#REF!</v>
      </c>
      <c r="V1095" s="18"/>
    </row>
    <row r="1096" spans="1:31" x14ac:dyDescent="0.25">
      <c r="A1096" t="s">
        <v>187</v>
      </c>
      <c r="C1096" s="19">
        <v>80210.080976111421</v>
      </c>
      <c r="D1096" s="28"/>
      <c r="F1096" s="18">
        <v>3338.4372439764056</v>
      </c>
      <c r="G1096" s="28"/>
      <c r="I1096" s="18">
        <f>F1096</f>
        <v>3338.4372439764056</v>
      </c>
      <c r="J1096" s="22"/>
      <c r="K1096" s="28"/>
      <c r="M1096" s="18" t="e">
        <f>$I$1096*W1086/($W$1086+$Y$1086+$Z$1086)</f>
        <v>#DIV/0!</v>
      </c>
      <c r="N1096" s="21"/>
      <c r="Q1096" s="18" t="e">
        <f>$I$1096*Y1086/($W$1086+$Y$1086+$Z$1086)</f>
        <v>#DIV/0!</v>
      </c>
      <c r="R1096" s="21"/>
      <c r="U1096" s="18" t="e">
        <f>$I$1096*Z1086/($W$1086+$Y$1086+$Z$1086)</f>
        <v>#DIV/0!</v>
      </c>
      <c r="V1096" s="18"/>
      <c r="W1096" s="53"/>
      <c r="X1096" s="53"/>
      <c r="Y1096" s="51"/>
    </row>
    <row r="1097" spans="1:31" ht="16.5" thickBot="1" x14ac:dyDescent="0.3">
      <c r="A1097" s="39" t="s">
        <v>26</v>
      </c>
      <c r="B1097" s="39"/>
      <c r="C1097" s="178">
        <f>C1095+C1096</f>
        <v>3038087.8163300841</v>
      </c>
      <c r="D1097" s="203"/>
      <c r="E1097" s="121"/>
      <c r="F1097" s="34">
        <f>F1095+F1096</f>
        <v>133840.00292779368</v>
      </c>
      <c r="G1097" s="203"/>
      <c r="H1097" s="121"/>
      <c r="I1097" s="34">
        <f>I1095+I1096</f>
        <v>164956.87670371748</v>
      </c>
      <c r="J1097" s="22"/>
      <c r="K1097" s="203"/>
      <c r="L1097" s="121"/>
      <c r="M1097" s="34" t="e">
        <f>M1095+M1096</f>
        <v>#REF!</v>
      </c>
      <c r="N1097" s="33"/>
      <c r="O1097" s="203"/>
      <c r="P1097" s="121"/>
      <c r="Q1097" s="34" t="e">
        <f>Q1095+Q1096</f>
        <v>#REF!</v>
      </c>
      <c r="R1097" s="33"/>
      <c r="S1097" s="203"/>
      <c r="T1097" s="121"/>
      <c r="U1097" s="34" t="e">
        <f>U1095+U1096</f>
        <v>#REF!</v>
      </c>
      <c r="V1097" s="21"/>
      <c r="W1097" s="54"/>
      <c r="X1097" s="54"/>
      <c r="Y1097" s="55"/>
    </row>
    <row r="1098" spans="1:31" ht="16.5" thickTop="1" x14ac:dyDescent="0.25">
      <c r="A1098" s="194" t="s">
        <v>190</v>
      </c>
      <c r="B1098" s="39"/>
      <c r="C1098" s="56"/>
      <c r="D1098" s="175"/>
      <c r="E1098" s="39"/>
      <c r="F1098" s="21"/>
      <c r="G1098" s="175"/>
      <c r="H1098" s="39"/>
      <c r="I1098" s="21"/>
      <c r="J1098" s="22"/>
      <c r="K1098" s="175"/>
      <c r="L1098" s="39"/>
      <c r="M1098" s="21"/>
      <c r="N1098" s="21"/>
      <c r="O1098" s="175"/>
      <c r="P1098" s="39"/>
      <c r="Q1098" s="21"/>
      <c r="R1098" s="21"/>
      <c r="S1098" s="175"/>
      <c r="T1098" s="39"/>
      <c r="U1098" s="21"/>
      <c r="V1098" s="21"/>
      <c r="W1098" s="54"/>
      <c r="X1098" s="54"/>
      <c r="Y1098" s="55"/>
    </row>
    <row r="1099" spans="1:31" x14ac:dyDescent="0.25">
      <c r="A1099" s="39"/>
      <c r="B1099" s="39"/>
      <c r="C1099" s="56"/>
      <c r="D1099" s="175" t="s">
        <v>20</v>
      </c>
      <c r="E1099" s="39"/>
      <c r="F1099" s="21"/>
      <c r="G1099" s="175" t="s">
        <v>20</v>
      </c>
      <c r="H1099" s="39"/>
      <c r="I1099" s="21" t="s">
        <v>20</v>
      </c>
      <c r="J1099" s="22"/>
      <c r="K1099" s="175" t="s">
        <v>20</v>
      </c>
      <c r="L1099" s="39"/>
      <c r="M1099" s="21" t="s">
        <v>20</v>
      </c>
      <c r="N1099" s="21"/>
      <c r="O1099" s="175" t="s">
        <v>20</v>
      </c>
      <c r="P1099" s="39"/>
      <c r="Q1099" s="21" t="s">
        <v>20</v>
      </c>
      <c r="R1099" s="21"/>
      <c r="S1099" s="175" t="s">
        <v>20</v>
      </c>
      <c r="T1099" s="39"/>
      <c r="U1099" s="21" t="e">
        <f>M1097+Q1097+U1097</f>
        <v>#REF!</v>
      </c>
      <c r="V1099" s="21"/>
      <c r="W1099" s="41"/>
      <c r="X1099" s="41"/>
      <c r="Y1099" s="41"/>
      <c r="Z1099" s="41"/>
    </row>
    <row r="1100" spans="1:31" x14ac:dyDescent="0.25">
      <c r="A1100" s="17" t="s">
        <v>191</v>
      </c>
      <c r="B1100" s="39"/>
      <c r="C1100" s="39"/>
      <c r="D1100" s="39"/>
      <c r="E1100" s="39"/>
      <c r="F1100" s="39"/>
      <c r="G1100" s="39"/>
      <c r="H1100" s="39"/>
      <c r="I1100" s="39"/>
      <c r="J1100" s="22"/>
      <c r="K1100" s="39"/>
      <c r="L1100" s="39"/>
      <c r="M1100" s="39"/>
      <c r="N1100" s="39"/>
      <c r="O1100" s="39"/>
      <c r="P1100" s="39"/>
      <c r="Q1100" s="39"/>
      <c r="R1100" s="39"/>
      <c r="S1100" s="39"/>
      <c r="T1100" s="39"/>
      <c r="U1100" s="21" t="e">
        <f>U1099-I1097</f>
        <v>#REF!</v>
      </c>
      <c r="V1100" s="21"/>
      <c r="W1100" s="18"/>
      <c r="X1100" s="18"/>
      <c r="Y1100" s="18"/>
      <c r="Z1100" s="18"/>
    </row>
    <row r="1101" spans="1:31" x14ac:dyDescent="0.25">
      <c r="A1101" s="39" t="s">
        <v>192</v>
      </c>
      <c r="B1101" s="39"/>
      <c r="C1101" s="39"/>
      <c r="D1101" s="39"/>
      <c r="E1101" s="39"/>
      <c r="F1101" s="39"/>
      <c r="G1101" s="39"/>
      <c r="H1101" s="39"/>
      <c r="I1101" s="39"/>
      <c r="J1101" s="22"/>
      <c r="K1101" s="39"/>
      <c r="L1101" s="39"/>
      <c r="M1101" s="39"/>
      <c r="N1101" s="39"/>
      <c r="O1101" s="39"/>
      <c r="P1101" s="39"/>
      <c r="Q1101" s="39"/>
      <c r="R1101" s="39"/>
      <c r="S1101" s="39"/>
      <c r="T1101" s="39"/>
      <c r="U1101" s="39"/>
      <c r="V1101" s="39"/>
    </row>
    <row r="1102" spans="1:31" x14ac:dyDescent="0.25">
      <c r="A1102" s="39"/>
      <c r="B1102" s="39"/>
      <c r="C1102" s="39"/>
      <c r="D1102" s="175"/>
      <c r="E1102" s="39"/>
      <c r="F1102" s="39"/>
      <c r="G1102" s="175"/>
      <c r="H1102" s="39"/>
      <c r="I1102" s="39"/>
      <c r="J1102" s="22"/>
      <c r="K1102" s="175"/>
      <c r="L1102" s="39"/>
      <c r="M1102" s="39"/>
      <c r="N1102" s="39"/>
      <c r="O1102" s="175"/>
      <c r="P1102" s="39"/>
      <c r="Q1102" s="39"/>
      <c r="R1102" s="39"/>
      <c r="S1102" s="175"/>
      <c r="T1102" s="39"/>
      <c r="U1102" s="39"/>
      <c r="V1102" s="39"/>
    </row>
    <row r="1103" spans="1:31" x14ac:dyDescent="0.25">
      <c r="A1103" s="39" t="s">
        <v>183</v>
      </c>
      <c r="B1103" s="39"/>
      <c r="C1103" s="56"/>
      <c r="D1103" s="69"/>
      <c r="E1103" s="39"/>
      <c r="F1103" s="21">
        <v>0</v>
      </c>
      <c r="G1103" s="69"/>
      <c r="H1103" s="39"/>
      <c r="I1103" s="21">
        <f>F1103</f>
        <v>0</v>
      </c>
      <c r="J1103" s="22"/>
      <c r="K1103" s="69"/>
      <c r="L1103" s="39"/>
      <c r="M1103" s="21" t="e">
        <f>#REF!</f>
        <v>#REF!</v>
      </c>
      <c r="N1103" s="21"/>
      <c r="O1103" s="69"/>
      <c r="P1103" s="39"/>
      <c r="Q1103" s="21" t="e">
        <f>#REF!</f>
        <v>#REF!</v>
      </c>
      <c r="R1103" s="21"/>
      <c r="S1103" s="69"/>
      <c r="T1103" s="39"/>
      <c r="U1103" s="21" t="e">
        <f>#REF!</f>
        <v>#REF!</v>
      </c>
      <c r="V1103" s="21"/>
    </row>
    <row r="1104" spans="1:31" x14ac:dyDescent="0.25">
      <c r="A1104" s="39" t="s">
        <v>193</v>
      </c>
      <c r="B1104" s="39"/>
      <c r="C1104" s="19">
        <v>0</v>
      </c>
      <c r="D1104" s="171">
        <v>4.4119999999999999</v>
      </c>
      <c r="E1104" s="39" t="s">
        <v>34</v>
      </c>
      <c r="F1104" s="200">
        <f>ROUND(D1104*C1104/100,0)</f>
        <v>0</v>
      </c>
      <c r="G1104" s="171">
        <f t="shared" ref="G1104" si="115">ROUND(D1104+$I$1134*100,3)</f>
        <v>5.4640000000000004</v>
      </c>
      <c r="H1104" s="39" t="s">
        <v>34</v>
      </c>
      <c r="I1104" s="21">
        <f>ROUND(C1104*G1104/100,0)</f>
        <v>0</v>
      </c>
      <c r="J1104" s="22"/>
      <c r="K1104" s="171" t="e">
        <f>#REF!</f>
        <v>#REF!</v>
      </c>
      <c r="L1104" s="39" t="s">
        <v>34</v>
      </c>
      <c r="M1104" s="21" t="e">
        <f>#REF!</f>
        <v>#REF!</v>
      </c>
      <c r="N1104" s="21"/>
      <c r="O1104" s="171" t="e">
        <f>#REF!</f>
        <v>#REF!</v>
      </c>
      <c r="P1104" s="39" t="s">
        <v>34</v>
      </c>
      <c r="Q1104" s="21" t="e">
        <f>#REF!</f>
        <v>#REF!</v>
      </c>
      <c r="R1104" s="21"/>
      <c r="S1104" s="171" t="e">
        <f>#REF!</f>
        <v>#REF!</v>
      </c>
      <c r="T1104" s="39" t="s">
        <v>34</v>
      </c>
      <c r="U1104" s="21" t="e">
        <f>#REF!</f>
        <v>#REF!</v>
      </c>
      <c r="V1104" s="21"/>
      <c r="Z1104" s="189"/>
    </row>
    <row r="1105" spans="1:27" x14ac:dyDescent="0.25">
      <c r="A1105" s="39" t="s">
        <v>194</v>
      </c>
      <c r="B1105" s="39"/>
      <c r="C1105" s="19">
        <v>738019</v>
      </c>
      <c r="D1105" s="201">
        <f>D1104</f>
        <v>4.4119999999999999</v>
      </c>
      <c r="E1105" s="39" t="s">
        <v>34</v>
      </c>
      <c r="F1105" s="200">
        <f>ROUND(D1105*C1105/100,0)</f>
        <v>32561</v>
      </c>
      <c r="G1105" s="201">
        <f>G1104</f>
        <v>5.4640000000000004</v>
      </c>
      <c r="H1105" s="39" t="s">
        <v>34</v>
      </c>
      <c r="I1105" s="21">
        <f>ROUND(G1105*$C1105/100,0)</f>
        <v>40325</v>
      </c>
      <c r="J1105" s="22"/>
      <c r="K1105" s="201" t="e">
        <f>K1104</f>
        <v>#REF!</v>
      </c>
      <c r="L1105" s="39" t="s">
        <v>34</v>
      </c>
      <c r="M1105" s="21" t="e">
        <f>#REF!</f>
        <v>#REF!</v>
      </c>
      <c r="N1105" s="21"/>
      <c r="O1105" s="201" t="e">
        <f>O1104</f>
        <v>#REF!</v>
      </c>
      <c r="P1105" s="39" t="s">
        <v>34</v>
      </c>
      <c r="Q1105" s="21" t="e">
        <f>#REF!</f>
        <v>#REF!</v>
      </c>
      <c r="R1105" s="21"/>
      <c r="S1105" s="201" t="e">
        <f>S1104</f>
        <v>#REF!</v>
      </c>
      <c r="T1105" s="39" t="s">
        <v>34</v>
      </c>
      <c r="U1105" s="21" t="e">
        <f>#REF!</f>
        <v>#REF!</v>
      </c>
      <c r="V1105" s="21"/>
    </row>
    <row r="1106" spans="1:27" x14ac:dyDescent="0.25">
      <c r="A1106" s="39" t="s">
        <v>23</v>
      </c>
      <c r="B1106" s="39"/>
      <c r="C1106" s="19">
        <v>1349</v>
      </c>
      <c r="D1106" s="202"/>
      <c r="E1106" s="39"/>
      <c r="F1106" s="21"/>
      <c r="G1106" s="202"/>
      <c r="H1106" s="39"/>
      <c r="I1106" s="21"/>
      <c r="J1106" s="22"/>
      <c r="K1106" s="202"/>
      <c r="L1106" s="39"/>
      <c r="M1106" s="21"/>
      <c r="N1106" s="21"/>
      <c r="O1106" s="202"/>
      <c r="P1106" s="39"/>
      <c r="Q1106" s="21"/>
      <c r="R1106" s="21"/>
      <c r="S1106" s="202"/>
      <c r="T1106" s="39"/>
      <c r="U1106" s="21"/>
      <c r="V1106" s="21"/>
    </row>
    <row r="1107" spans="1:27" x14ac:dyDescent="0.25">
      <c r="A1107" t="s">
        <v>186</v>
      </c>
      <c r="C1107" s="19">
        <f>C1104+C1105</f>
        <v>738019</v>
      </c>
      <c r="D1107" s="28"/>
      <c r="F1107" s="18">
        <f>SUM(F1103:F1105)</f>
        <v>32561</v>
      </c>
      <c r="G1107" s="28"/>
      <c r="I1107" s="18">
        <f>SUM(I1103:I1106)</f>
        <v>40325</v>
      </c>
      <c r="J1107" s="22"/>
      <c r="K1107" s="28"/>
      <c r="M1107" s="18" t="e">
        <f>SUM(M1103:M1106)</f>
        <v>#REF!</v>
      </c>
      <c r="N1107" s="18"/>
      <c r="O1107" s="28"/>
      <c r="Q1107" s="18" t="e">
        <f>SUM(Q1103:Q1106)</f>
        <v>#REF!</v>
      </c>
      <c r="R1107" s="18"/>
      <c r="S1107" s="28"/>
      <c r="U1107" s="18" t="e">
        <f>SUM(U1103:U1106)</f>
        <v>#REF!</v>
      </c>
      <c r="V1107" s="18"/>
    </row>
    <row r="1108" spans="1:27" x14ac:dyDescent="0.25">
      <c r="A1108" t="s">
        <v>187</v>
      </c>
      <c r="C1108" s="19">
        <v>20027.90683960207</v>
      </c>
      <c r="D1108" s="28"/>
      <c r="F1108" s="18">
        <v>828.80071067542849</v>
      </c>
      <c r="G1108" s="28"/>
      <c r="I1108" s="18">
        <f>F1108</f>
        <v>828.80071067542849</v>
      </c>
      <c r="J1108" s="22"/>
      <c r="K1108" s="28"/>
      <c r="M1108" s="18" t="e">
        <f>$I$1108*W1086/($W$1086+$Y$1086+$Z$1086)</f>
        <v>#DIV/0!</v>
      </c>
      <c r="N1108" s="21"/>
      <c r="Q1108" s="18" t="e">
        <f>$I$1108*Y1086/($W$1086+$Y$1086+$Z$1086)</f>
        <v>#DIV/0!</v>
      </c>
      <c r="R1108" s="21"/>
      <c r="U1108" s="18" t="e">
        <f>$I$1108*Z1086/($W$1086+$Y$1086+$Z$1086)</f>
        <v>#DIV/0!</v>
      </c>
      <c r="V1108" s="18"/>
      <c r="W1108" s="53"/>
      <c r="X1108" s="53"/>
      <c r="Y1108" s="51"/>
    </row>
    <row r="1109" spans="1:27" ht="16.5" thickBot="1" x14ac:dyDescent="0.3">
      <c r="A1109" s="39" t="s">
        <v>26</v>
      </c>
      <c r="B1109" s="39"/>
      <c r="C1109" s="178">
        <f>C1107+C1108</f>
        <v>758046.90683960204</v>
      </c>
      <c r="D1109" s="203"/>
      <c r="E1109" s="121"/>
      <c r="F1109" s="34">
        <f>F1107+F1108</f>
        <v>33389.80071067543</v>
      </c>
      <c r="G1109" s="203"/>
      <c r="H1109" s="121"/>
      <c r="I1109" s="34">
        <f>I1107+I1108</f>
        <v>41153.80071067543</v>
      </c>
      <c r="J1109" s="22"/>
      <c r="K1109" s="203"/>
      <c r="L1109" s="121"/>
      <c r="M1109" s="34" t="e">
        <f>M1107+M1108</f>
        <v>#REF!</v>
      </c>
      <c r="N1109" s="33"/>
      <c r="O1109" s="203"/>
      <c r="P1109" s="121"/>
      <c r="Q1109" s="34" t="e">
        <f>Q1107+Q1108</f>
        <v>#REF!</v>
      </c>
      <c r="R1109" s="33"/>
      <c r="S1109" s="203"/>
      <c r="T1109" s="121"/>
      <c r="U1109" s="34" t="e">
        <f>U1107+U1108</f>
        <v>#REF!</v>
      </c>
      <c r="V1109" s="21"/>
      <c r="W1109" s="54"/>
      <c r="X1109" s="54"/>
      <c r="Y1109" s="55"/>
    </row>
    <row r="1110" spans="1:27" ht="16.5" thickTop="1" x14ac:dyDescent="0.25">
      <c r="A1110" s="194" t="s">
        <v>190</v>
      </c>
      <c r="B1110" s="39"/>
      <c r="C1110" s="56"/>
      <c r="D1110" s="175"/>
      <c r="E1110" s="39"/>
      <c r="F1110" s="21"/>
      <c r="G1110" s="175"/>
      <c r="H1110" s="39"/>
      <c r="I1110" s="21"/>
      <c r="J1110" s="22"/>
      <c r="K1110" s="175"/>
      <c r="L1110" s="39"/>
      <c r="M1110" s="21"/>
      <c r="N1110" s="21"/>
      <c r="O1110" s="175"/>
      <c r="P1110" s="39"/>
      <c r="Q1110" s="21"/>
      <c r="R1110" s="21"/>
      <c r="S1110" s="175"/>
      <c r="T1110" s="39"/>
      <c r="U1110" s="21"/>
      <c r="V1110" s="21"/>
      <c r="W1110" s="54"/>
      <c r="X1110" s="54"/>
      <c r="Y1110" s="55"/>
    </row>
    <row r="1111" spans="1:27" x14ac:dyDescent="0.25">
      <c r="A1111" s="39"/>
      <c r="B1111" s="39"/>
      <c r="C1111" s="56"/>
      <c r="D1111" s="175"/>
      <c r="E1111" s="39"/>
      <c r="F1111" s="21"/>
      <c r="G1111" s="175"/>
      <c r="H1111" s="39"/>
      <c r="I1111" s="21"/>
      <c r="J1111" s="22"/>
      <c r="K1111" s="175"/>
      <c r="L1111" s="39"/>
      <c r="M1111" s="21"/>
      <c r="N1111" s="21"/>
      <c r="O1111" s="175"/>
      <c r="P1111" s="39"/>
      <c r="Q1111" s="21"/>
      <c r="R1111" s="21"/>
      <c r="S1111" s="175"/>
      <c r="T1111" s="39"/>
      <c r="U1111" s="21"/>
      <c r="V1111" s="21"/>
      <c r="W1111" s="41"/>
      <c r="X1111" s="41"/>
      <c r="Y1111" s="41"/>
      <c r="Z1111" s="41"/>
    </row>
    <row r="1112" spans="1:27" x14ac:dyDescent="0.25">
      <c r="A1112" s="39"/>
      <c r="B1112" s="39"/>
      <c r="C1112" s="56"/>
      <c r="D1112" s="175"/>
      <c r="E1112" s="39"/>
      <c r="F1112" s="21"/>
      <c r="G1112" s="175"/>
      <c r="H1112" s="39"/>
      <c r="I1112" s="21"/>
      <c r="J1112" s="22"/>
      <c r="K1112" s="175"/>
      <c r="L1112" s="39"/>
      <c r="M1112" s="21"/>
      <c r="N1112" s="21"/>
      <c r="O1112" s="175"/>
      <c r="P1112" s="39"/>
      <c r="Q1112" s="21"/>
      <c r="R1112" s="21"/>
      <c r="S1112" s="175"/>
      <c r="T1112" s="39"/>
      <c r="U1112" s="21"/>
      <c r="V1112" s="21"/>
      <c r="W1112" s="18"/>
      <c r="X1112" s="18"/>
      <c r="Y1112" s="18"/>
      <c r="Z1112" s="18"/>
    </row>
    <row r="1113" spans="1:27" x14ac:dyDescent="0.25">
      <c r="A1113" s="39"/>
      <c r="B1113" s="39"/>
      <c r="C1113" s="56"/>
      <c r="D1113" s="175" t="s">
        <v>20</v>
      </c>
      <c r="E1113" s="39"/>
      <c r="F1113" s="21"/>
      <c r="G1113" s="175" t="s">
        <v>20</v>
      </c>
      <c r="H1113" s="39"/>
      <c r="I1113" s="21" t="s">
        <v>20</v>
      </c>
      <c r="J1113" s="22"/>
      <c r="K1113" s="175" t="s">
        <v>20</v>
      </c>
      <c r="L1113" s="39"/>
      <c r="M1113" s="21" t="s">
        <v>20</v>
      </c>
      <c r="N1113" s="21"/>
      <c r="O1113" s="175" t="s">
        <v>20</v>
      </c>
      <c r="P1113" s="39"/>
      <c r="Q1113" s="21" t="s">
        <v>20</v>
      </c>
      <c r="R1113" s="21"/>
      <c r="S1113" s="175" t="s">
        <v>20</v>
      </c>
      <c r="T1113" s="39"/>
      <c r="U1113" s="21" t="s">
        <v>20</v>
      </c>
      <c r="V1113" s="21"/>
    </row>
    <row r="1114" spans="1:27" x14ac:dyDescent="0.25">
      <c r="A1114" s="17" t="s">
        <v>195</v>
      </c>
      <c r="B1114" s="39"/>
      <c r="C1114" s="39"/>
      <c r="D1114" s="39"/>
      <c r="E1114" s="39"/>
      <c r="F1114" s="39"/>
      <c r="G1114" s="39"/>
      <c r="H1114" s="39"/>
      <c r="I1114" s="39" t="s">
        <v>20</v>
      </c>
      <c r="J1114" s="22"/>
      <c r="K1114" s="39"/>
      <c r="L1114" s="39"/>
      <c r="M1114" s="39" t="s">
        <v>20</v>
      </c>
      <c r="N1114" s="39"/>
      <c r="O1114" s="39"/>
      <c r="P1114" s="39"/>
      <c r="Q1114" s="39" t="s">
        <v>20</v>
      </c>
      <c r="R1114" s="39"/>
      <c r="S1114" s="39"/>
      <c r="T1114" s="39"/>
      <c r="U1114" s="39" t="s">
        <v>20</v>
      </c>
      <c r="V1114" s="39"/>
    </row>
    <row r="1115" spans="1:27" x14ac:dyDescent="0.25">
      <c r="A1115" s="39" t="s">
        <v>196</v>
      </c>
      <c r="B1115" s="39"/>
      <c r="C1115" s="39"/>
      <c r="D1115" s="39"/>
      <c r="E1115" s="39"/>
      <c r="F1115" s="39"/>
      <c r="G1115" s="39"/>
      <c r="H1115" s="39"/>
      <c r="I1115" s="39"/>
      <c r="J1115" s="22"/>
      <c r="K1115" s="39"/>
      <c r="L1115" s="39"/>
      <c r="M1115" s="39"/>
      <c r="N1115" s="39"/>
      <c r="O1115" s="39"/>
      <c r="P1115" s="39"/>
      <c r="Q1115" s="39"/>
      <c r="R1115" s="39"/>
      <c r="S1115" s="39"/>
      <c r="T1115" s="39"/>
      <c r="U1115" s="39"/>
      <c r="V1115" s="39"/>
    </row>
    <row r="1116" spans="1:27" x14ac:dyDescent="0.25">
      <c r="A1116" s="39"/>
      <c r="B1116" s="39"/>
      <c r="C1116" s="39"/>
      <c r="D1116" s="39"/>
      <c r="E1116" s="39"/>
      <c r="F1116" s="39"/>
      <c r="G1116" s="39"/>
      <c r="H1116" s="39"/>
      <c r="I1116" s="39"/>
      <c r="J1116" s="22"/>
      <c r="K1116" s="39"/>
      <c r="L1116" s="39"/>
      <c r="M1116" s="39"/>
      <c r="N1116" s="39"/>
      <c r="O1116" s="39"/>
      <c r="P1116" s="39"/>
      <c r="Q1116" s="39"/>
      <c r="R1116" s="39"/>
      <c r="S1116" s="39"/>
      <c r="T1116" s="39"/>
      <c r="U1116" s="39"/>
      <c r="V1116" s="39"/>
    </row>
    <row r="1117" spans="1:27" x14ac:dyDescent="0.25">
      <c r="A1117" s="39" t="s">
        <v>197</v>
      </c>
      <c r="B1117" s="39"/>
      <c r="C1117" s="56">
        <v>144</v>
      </c>
      <c r="D1117" s="69">
        <v>7.0305325076863987</v>
      </c>
      <c r="E1117" s="39"/>
      <c r="F1117" s="21">
        <f>ROUND(C1117*D1117,0)</f>
        <v>1012</v>
      </c>
      <c r="G1117" s="20">
        <f t="shared" ref="G1117:G1118" si="116">D1117</f>
        <v>7.0305325076863987</v>
      </c>
      <c r="H1117" s="39"/>
      <c r="I1117" s="21">
        <f>ROUND(G1117*$C1117,0)</f>
        <v>1012</v>
      </c>
      <c r="J1117" s="22"/>
      <c r="K1117" s="69" t="e">
        <f>#REF!</f>
        <v>#REF!</v>
      </c>
      <c r="L1117" s="39"/>
      <c r="M1117" s="21" t="e">
        <f>#REF!</f>
        <v>#REF!</v>
      </c>
      <c r="N1117" s="21"/>
      <c r="O1117" s="69" t="e">
        <f>#REF!</f>
        <v>#REF!</v>
      </c>
      <c r="P1117" s="39"/>
      <c r="Q1117" s="21" t="e">
        <f>#REF!</f>
        <v>#REF!</v>
      </c>
      <c r="R1117" s="21"/>
      <c r="S1117" s="69" t="e">
        <f>#REF!</f>
        <v>#REF!</v>
      </c>
      <c r="T1117" s="39"/>
      <c r="U1117" s="21" t="e">
        <f>#REF!</f>
        <v>#REF!</v>
      </c>
      <c r="V1117" s="21"/>
      <c r="Y1117" s="204"/>
      <c r="Z1117" s="189"/>
      <c r="AA1117" s="66"/>
    </row>
    <row r="1118" spans="1:27" x14ac:dyDescent="0.25">
      <c r="A1118" s="39" t="s">
        <v>198</v>
      </c>
      <c r="B1118" s="39"/>
      <c r="C1118" s="56">
        <v>180</v>
      </c>
      <c r="D1118" s="69">
        <v>12.648904500975586</v>
      </c>
      <c r="E1118" s="39"/>
      <c r="F1118" s="21">
        <f>ROUND(C1118*D1118,0)</f>
        <v>2277</v>
      </c>
      <c r="G1118" s="20">
        <f t="shared" si="116"/>
        <v>12.648904500975586</v>
      </c>
      <c r="H1118" s="39"/>
      <c r="I1118" s="21">
        <f>ROUND(G1118*$C1118,0)</f>
        <v>2277</v>
      </c>
      <c r="J1118" s="22"/>
      <c r="K1118" s="69" t="e">
        <f>#REF!</f>
        <v>#REF!</v>
      </c>
      <c r="L1118" s="39"/>
      <c r="M1118" s="21" t="e">
        <f>#REF!</f>
        <v>#REF!</v>
      </c>
      <c r="N1118" s="21"/>
      <c r="O1118" s="69" t="e">
        <f>#REF!</f>
        <v>#REF!</v>
      </c>
      <c r="P1118" s="39"/>
      <c r="Q1118" s="21" t="e">
        <f>#REF!</f>
        <v>#REF!</v>
      </c>
      <c r="R1118" s="21"/>
      <c r="S1118" s="69" t="e">
        <f>#REF!</f>
        <v>#REF!</v>
      </c>
      <c r="T1118" s="39"/>
      <c r="U1118" s="21" t="e">
        <f>#REF!</f>
        <v>#REF!</v>
      </c>
      <c r="V1118" s="21"/>
      <c r="Y1118" s="204"/>
      <c r="Z1118" s="189"/>
      <c r="AA1118" s="66"/>
    </row>
    <row r="1119" spans="1:27" x14ac:dyDescent="0.25">
      <c r="A1119" s="39" t="s">
        <v>199</v>
      </c>
      <c r="B1119" s="39"/>
      <c r="C1119" s="56">
        <f>SUM(C1117:C1118)</f>
        <v>324</v>
      </c>
      <c r="D1119" s="139"/>
      <c r="E1119" s="39"/>
      <c r="F1119" s="200"/>
      <c r="G1119" s="139"/>
      <c r="H1119" s="39"/>
      <c r="I1119" s="21"/>
      <c r="J1119" s="22"/>
      <c r="K1119" s="139"/>
      <c r="L1119" s="39"/>
      <c r="M1119" s="21"/>
      <c r="N1119" s="21"/>
      <c r="O1119" s="139"/>
      <c r="P1119" s="39"/>
      <c r="Q1119" s="21"/>
      <c r="R1119" s="21"/>
      <c r="S1119" s="139"/>
      <c r="T1119" s="39"/>
      <c r="U1119" s="21"/>
      <c r="V1119" s="21"/>
      <c r="Y1119" s="66"/>
      <c r="Z1119" s="66"/>
      <c r="AA1119" s="66"/>
    </row>
    <row r="1120" spans="1:27" x14ac:dyDescent="0.25">
      <c r="A1120" s="39" t="s">
        <v>138</v>
      </c>
      <c r="B1120" s="39"/>
      <c r="C1120" s="56">
        <v>282712</v>
      </c>
      <c r="D1120" s="151">
        <v>4.6680000000000001</v>
      </c>
      <c r="E1120" s="21" t="s">
        <v>34</v>
      </c>
      <c r="F1120" s="200">
        <f>ROUND(D1120*C1120/100,0)</f>
        <v>13197</v>
      </c>
      <c r="G1120" s="151">
        <f t="shared" ref="G1120" si="117">ROUND(D1120+$I$1134*100,3)</f>
        <v>5.72</v>
      </c>
      <c r="H1120" s="21" t="s">
        <v>34</v>
      </c>
      <c r="I1120" s="200">
        <f>ROUND(G1120*C1120/100,0)</f>
        <v>16171</v>
      </c>
      <c r="J1120" s="22"/>
      <c r="K1120" s="151" t="e">
        <f>#REF!</f>
        <v>#REF!</v>
      </c>
      <c r="L1120" s="21" t="s">
        <v>34</v>
      </c>
      <c r="M1120" s="21" t="e">
        <f>#REF!</f>
        <v>#REF!</v>
      </c>
      <c r="N1120" s="21"/>
      <c r="O1120" s="151" t="e">
        <f>#REF!</f>
        <v>#REF!</v>
      </c>
      <c r="P1120" s="21" t="s">
        <v>34</v>
      </c>
      <c r="Q1120" s="21" t="e">
        <f>#REF!</f>
        <v>#REF!</v>
      </c>
      <c r="R1120" s="21"/>
      <c r="S1120" s="151" t="e">
        <f>#REF!</f>
        <v>#REF!</v>
      </c>
      <c r="T1120" s="21" t="s">
        <v>34</v>
      </c>
      <c r="U1120" s="21" t="e">
        <f>#REF!</f>
        <v>#REF!</v>
      </c>
      <c r="V1120" s="21"/>
      <c r="Y1120" s="66"/>
      <c r="Z1120" s="189"/>
      <c r="AA1120" s="66"/>
    </row>
    <row r="1121" spans="1:27" x14ac:dyDescent="0.25">
      <c r="A1121" s="39" t="s">
        <v>43</v>
      </c>
      <c r="B1121" s="39"/>
      <c r="C1121" s="19">
        <f>SUM(C1120)</f>
        <v>282712</v>
      </c>
      <c r="D1121" s="56"/>
      <c r="E1121" s="21"/>
      <c r="F1121" s="200">
        <f>SUM(F1117:F1120)</f>
        <v>16486</v>
      </c>
      <c r="G1121" s="56"/>
      <c r="H1121" s="21"/>
      <c r="I1121" s="200">
        <f>SUM(I1117:I1120)</f>
        <v>19460</v>
      </c>
      <c r="J1121" s="22"/>
      <c r="K1121" s="56"/>
      <c r="L1121" s="21"/>
      <c r="M1121" s="200" t="e">
        <f>SUM(M1117:M1120)</f>
        <v>#REF!</v>
      </c>
      <c r="N1121" s="200"/>
      <c r="O1121" s="56"/>
      <c r="P1121" s="21"/>
      <c r="Q1121" s="200" t="e">
        <f>SUM(Q1117:Q1120)</f>
        <v>#REF!</v>
      </c>
      <c r="R1121" s="200"/>
      <c r="S1121" s="56"/>
      <c r="T1121" s="21"/>
      <c r="U1121" s="200" t="e">
        <f>SUM(U1117:U1120)</f>
        <v>#REF!</v>
      </c>
      <c r="V1121" s="200"/>
    </row>
    <row r="1122" spans="1:27" x14ac:dyDescent="0.25">
      <c r="A1122" s="39" t="s">
        <v>25</v>
      </c>
      <c r="B1122" s="39"/>
      <c r="C1122" s="129">
        <v>2569.407589389054</v>
      </c>
      <c r="F1122" s="205">
        <v>344.89560655615463</v>
      </c>
      <c r="I1122" s="205">
        <f>F1122</f>
        <v>344.89560655615463</v>
      </c>
      <c r="J1122" s="22"/>
      <c r="M1122" s="205" t="e">
        <f>$I$1122*#REF!/(#REF!+#REF!+#REF!)</f>
        <v>#REF!</v>
      </c>
      <c r="N1122" s="21"/>
      <c r="Q1122" s="205" t="e">
        <f>$I$1122*#REF!/(#REF!+#REF!+#REF!)</f>
        <v>#REF!</v>
      </c>
      <c r="R1122" s="21"/>
      <c r="U1122" s="205" t="e">
        <f>$I$1122*#REF!/(#REF!+#REF!+#REF!)</f>
        <v>#REF!</v>
      </c>
      <c r="V1122" s="200"/>
      <c r="W1122" s="53"/>
      <c r="X1122" s="53"/>
      <c r="Y1122" s="51"/>
    </row>
    <row r="1123" spans="1:27" ht="16.5" thickBot="1" x14ac:dyDescent="0.3">
      <c r="A1123" s="39" t="s">
        <v>44</v>
      </c>
      <c r="B1123" s="39"/>
      <c r="C1123" s="144">
        <f>C1121+C1122</f>
        <v>285281.40758938907</v>
      </c>
      <c r="D1123" s="121"/>
      <c r="E1123" s="121"/>
      <c r="F1123" s="33">
        <f>F1121+F1122</f>
        <v>16830.895606556154</v>
      </c>
      <c r="G1123" s="121"/>
      <c r="H1123" s="121"/>
      <c r="I1123" s="33">
        <f>I1121+I1122</f>
        <v>19804.895606556154</v>
      </c>
      <c r="J1123" s="22"/>
      <c r="K1123" s="121"/>
      <c r="L1123" s="121"/>
      <c r="M1123" s="33" t="e">
        <f>M1121+M1122</f>
        <v>#REF!</v>
      </c>
      <c r="N1123" s="33"/>
      <c r="O1123" s="121"/>
      <c r="P1123" s="121"/>
      <c r="Q1123" s="33" t="e">
        <f>Q1121+Q1122</f>
        <v>#REF!</v>
      </c>
      <c r="R1123" s="33"/>
      <c r="S1123" s="121"/>
      <c r="T1123" s="121"/>
      <c r="U1123" s="33" t="e">
        <f>U1121+U1122</f>
        <v>#REF!</v>
      </c>
      <c r="V1123" s="21"/>
      <c r="X1123" s="43"/>
      <c r="Y1123" s="18"/>
      <c r="Z1123" s="35"/>
    </row>
    <row r="1124" spans="1:27" ht="16.5" thickTop="1" x14ac:dyDescent="0.25">
      <c r="A1124" s="39"/>
      <c r="B1124" s="94"/>
      <c r="C1124" s="39"/>
      <c r="D1124" s="39" t="s">
        <v>20</v>
      </c>
      <c r="E1124" s="39"/>
      <c r="F1124" s="39"/>
      <c r="G1124" s="39" t="s">
        <v>20</v>
      </c>
      <c r="H1124" s="39"/>
      <c r="I1124" s="21" t="s">
        <v>20</v>
      </c>
      <c r="J1124" s="22"/>
      <c r="K1124" s="39" t="s">
        <v>20</v>
      </c>
      <c r="L1124" s="39"/>
      <c r="M1124" s="21" t="s">
        <v>20</v>
      </c>
      <c r="N1124" s="21"/>
      <c r="O1124" s="39" t="s">
        <v>20</v>
      </c>
      <c r="P1124" s="39"/>
      <c r="Q1124" s="21" t="s">
        <v>20</v>
      </c>
      <c r="R1124" s="21"/>
      <c r="S1124" s="39" t="s">
        <v>20</v>
      </c>
      <c r="T1124" s="39"/>
      <c r="U1124" s="21" t="s">
        <v>20</v>
      </c>
      <c r="V1124" s="21"/>
      <c r="X1124" s="43"/>
      <c r="Y1124" s="18"/>
      <c r="Z1124"/>
      <c r="AA1124" s="125"/>
    </row>
    <row r="1125" spans="1:27" x14ac:dyDescent="0.25">
      <c r="A1125" s="39"/>
      <c r="B1125" s="94"/>
      <c r="C1125" s="93"/>
      <c r="D1125" s="206"/>
      <c r="E1125" s="39"/>
      <c r="F1125" s="21"/>
      <c r="G1125" s="206"/>
      <c r="H1125" s="39"/>
      <c r="I1125" s="21"/>
      <c r="J1125" s="22"/>
      <c r="K1125" s="206"/>
      <c r="L1125" s="39"/>
      <c r="M1125" s="21"/>
      <c r="N1125" s="21"/>
      <c r="O1125" s="206"/>
      <c r="P1125" s="39"/>
      <c r="Q1125" s="21"/>
      <c r="R1125" s="21"/>
      <c r="S1125" s="206"/>
      <c r="T1125" s="39"/>
      <c r="U1125" s="21"/>
      <c r="V1125" s="21"/>
    </row>
    <row r="1126" spans="1:27" s="38" customFormat="1" ht="19.899999999999999" customHeight="1" thickBot="1" x14ac:dyDescent="0.3">
      <c r="A1126" s="39" t="s">
        <v>200</v>
      </c>
      <c r="B1126" s="94"/>
      <c r="C1126" s="207">
        <f>C21+C77+C201+C541+C577+C703+C830+C849+C1071+C1082+C1123</f>
        <v>4081606818.5945606</v>
      </c>
      <c r="D1126" s="208"/>
      <c r="E1126" s="209"/>
      <c r="F1126" s="209">
        <f>F21+F77+F201+F541+F577+F703+F830+F849+F1071+F1082+F1123</f>
        <v>349310831.75430477</v>
      </c>
      <c r="G1126" s="208"/>
      <c r="H1126" s="209"/>
      <c r="I1126" s="209">
        <f>I21+I77+I201+I541+I577+I703+I830+I888+I947+I1045+I1071+I1082+I1123</f>
        <v>392078771.47430331</v>
      </c>
      <c r="J1126" s="22"/>
      <c r="K1126" s="208"/>
      <c r="L1126" s="209"/>
      <c r="M1126" s="209" t="e">
        <f>M21+M77+M201+M541+M577+M703+M830+M888+M947+M1045+M1071+#REF!+M1082+M1123+#REF!</f>
        <v>#REF!</v>
      </c>
      <c r="N1126" s="209"/>
      <c r="O1126" s="208"/>
      <c r="P1126" s="209"/>
      <c r="Q1126" s="209" t="e">
        <f>Q21+Q77+Q201+Q541+Q577+Q703+Q830+Q888+Q947+Q1045+Q1071+#REF!+Q1082+Q1123+#REF!</f>
        <v>#REF!</v>
      </c>
      <c r="R1126" s="209"/>
      <c r="S1126" s="208"/>
      <c r="T1126" s="209"/>
      <c r="U1126" s="209" t="e">
        <f>U21+U77+U201+U541+U577+U703+U830+U888+U947+U1045+U1071+#REF!+U1082+U1123+#REF!</f>
        <v>#REF!</v>
      </c>
      <c r="V1126" s="21"/>
      <c r="Y1126" s="149"/>
      <c r="Z1126" s="3"/>
      <c r="AA1126" s="3"/>
    </row>
    <row r="1127" spans="1:27" ht="16.5" thickTop="1" x14ac:dyDescent="0.25">
      <c r="A1127" s="39"/>
      <c r="B1127" s="94"/>
      <c r="C1127" s="27"/>
      <c r="D1127" s="27" t="s">
        <v>20</v>
      </c>
      <c r="E1127" s="39"/>
      <c r="F1127" s="21"/>
      <c r="G1127" s="131" t="s">
        <v>20</v>
      </c>
      <c r="H1127" s="39"/>
      <c r="I1127" s="21" t="s">
        <v>20</v>
      </c>
      <c r="J1127" s="22"/>
      <c r="K1127" s="131" t="s">
        <v>20</v>
      </c>
      <c r="L1127" s="39"/>
      <c r="M1127" s="21" t="s">
        <v>20</v>
      </c>
      <c r="N1127" s="21"/>
      <c r="O1127" s="131" t="s">
        <v>20</v>
      </c>
      <c r="P1127" s="39"/>
      <c r="Q1127" s="21" t="s">
        <v>20</v>
      </c>
      <c r="R1127" s="21"/>
      <c r="S1127" s="131" t="s">
        <v>20</v>
      </c>
      <c r="T1127" s="39"/>
      <c r="U1127" s="21" t="s">
        <v>20</v>
      </c>
      <c r="V1127" s="21"/>
      <c r="Y1127" s="18"/>
      <c r="Z1127" s="95"/>
      <c r="AA1127" s="95"/>
    </row>
    <row r="1128" spans="1:27" x14ac:dyDescent="0.25">
      <c r="A1128" s="39" t="s">
        <v>201</v>
      </c>
      <c r="B1128" s="94"/>
      <c r="C1128" s="210"/>
      <c r="D1128" s="211"/>
      <c r="E1128" s="212"/>
      <c r="F1128" s="213">
        <v>727802.09999999986</v>
      </c>
      <c r="G1128" s="214"/>
      <c r="H1128" s="212"/>
      <c r="I1128" s="213">
        <f>F1128</f>
        <v>727802.09999999986</v>
      </c>
      <c r="J1128" s="22"/>
      <c r="K1128" s="214"/>
      <c r="L1128" s="212"/>
      <c r="M1128" s="213">
        <f>I1128</f>
        <v>727802.09999999986</v>
      </c>
      <c r="N1128" s="215"/>
      <c r="O1128" s="214"/>
      <c r="P1128" s="212"/>
      <c r="Q1128" s="213" t="s">
        <v>20</v>
      </c>
      <c r="R1128" s="215"/>
      <c r="S1128" s="214"/>
      <c r="T1128" s="212"/>
      <c r="U1128" s="213" t="str">
        <f>Q1128</f>
        <v xml:space="preserve"> </v>
      </c>
      <c r="V1128" s="21"/>
    </row>
    <row r="1129" spans="1:27" s="38" customFormat="1" ht="19.899999999999999" customHeight="1" thickBot="1" x14ac:dyDescent="0.3">
      <c r="A1129" s="111" t="s">
        <v>202</v>
      </c>
      <c r="B1129" s="216"/>
      <c r="C1129" s="217">
        <f>C1126+C1128</f>
        <v>4081606818.5945606</v>
      </c>
      <c r="D1129" s="218"/>
      <c r="E1129" s="219"/>
      <c r="F1129" s="220">
        <f>F1126+F1128</f>
        <v>350038633.85430479</v>
      </c>
      <c r="G1129" s="221"/>
      <c r="H1129" s="219"/>
      <c r="I1129" s="220">
        <f>I1126+I1128</f>
        <v>392806573.57430333</v>
      </c>
      <c r="J1129" s="22"/>
      <c r="K1129" s="221"/>
      <c r="L1129" s="219"/>
      <c r="M1129" s="220" t="e">
        <f>M1126+M1128</f>
        <v>#REF!</v>
      </c>
      <c r="N1129" s="220"/>
      <c r="O1129" s="221"/>
      <c r="P1129" s="219"/>
      <c r="Q1129" s="220" t="e">
        <f>Q1126+Q1128</f>
        <v>#REF!</v>
      </c>
      <c r="R1129" s="220"/>
      <c r="S1129" s="221"/>
      <c r="T1129" s="219"/>
      <c r="U1129" s="220" t="e">
        <f>U1126+U1128</f>
        <v>#REF!</v>
      </c>
      <c r="V1129" s="222"/>
    </row>
    <row r="1130" spans="1:27" ht="16.5" thickTop="1" x14ac:dyDescent="0.25">
      <c r="A1130" s="39"/>
      <c r="B1130" s="94"/>
      <c r="C1130" s="56"/>
      <c r="D1130" s="27"/>
      <c r="E1130" s="223"/>
      <c r="F1130" s="21" t="s">
        <v>20</v>
      </c>
      <c r="G1130" s="27"/>
      <c r="H1130" s="39"/>
      <c r="I1130" s="155">
        <f>I1129-F1129</f>
        <v>42767939.719998538</v>
      </c>
      <c r="J1130" s="22"/>
      <c r="K1130" s="27"/>
      <c r="L1130" s="39"/>
      <c r="M1130" s="21"/>
      <c r="N1130" s="21"/>
      <c r="O1130" s="27"/>
      <c r="P1130" s="39"/>
      <c r="Q1130" s="21"/>
      <c r="R1130" s="21"/>
      <c r="S1130" s="27"/>
      <c r="T1130" s="39"/>
      <c r="U1130" s="21"/>
      <c r="V1130" s="21"/>
      <c r="X1130" s="38"/>
      <c r="Y1130" s="70"/>
    </row>
    <row r="1133" spans="1:27" x14ac:dyDescent="0.25">
      <c r="A1133" s="63" t="s">
        <v>203</v>
      </c>
      <c r="C1133" s="19">
        <f>C1129-C20-C76-C200-C576-C702-C829-C848-C1070-C1081-C1122</f>
        <v>4065510818.5945606</v>
      </c>
      <c r="G1133" s="63" t="s">
        <v>204</v>
      </c>
      <c r="I1133" s="224">
        <v>42765688.484833002</v>
      </c>
    </row>
    <row r="1134" spans="1:27" x14ac:dyDescent="0.25">
      <c r="G1134" s="63" t="s">
        <v>205</v>
      </c>
      <c r="I1134" s="225">
        <f>I1133/C1133</f>
        <v>1.0519142708767165E-2</v>
      </c>
      <c r="J1134" s="226" t="s">
        <v>206</v>
      </c>
    </row>
  </sheetData>
  <mergeCells count="2">
    <mergeCell ref="D9:F9"/>
    <mergeCell ref="G9:I9"/>
  </mergeCells>
  <printOptions horizontalCentered="1"/>
  <pageMargins left="0" right="0" top="0.25" bottom="0.05" header="0.5" footer="0.25"/>
  <pageSetup scale="55" fitToHeight="13" orientation="portrait" r:id="rId1"/>
  <headerFooter alignWithMargins="0"/>
  <rowBreaks count="5" manualBreakCount="5">
    <brk id="492" max="8" man="1"/>
    <brk id="648" max="8" man="1"/>
    <brk id="831" max="8" man="1"/>
    <brk id="1027" max="8" man="1"/>
    <brk id="1099" max="8" man="1"/>
  </rowBreaks>
  <colBreaks count="1" manualBreakCount="1">
    <brk id="25" max="1048575" man="1"/>
  </colBreaks>
  <ignoredErrors>
    <ignoredError sqref="G65:G520 G522:G814 G816:G1134" unlockedFormula="1"/>
    <ignoredError sqref="G521 G815" formula="1" unlockedFormula="1"/>
    <ignoredError sqref="F521 H521:I521 C886:C945" formula="1"/>
    <ignoredError sqref="C539:C549 C551:C553" formulaRange="1"/>
    <ignoredError sqref="C550" formula="1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75496B786F0A14893A891A742F8A901" ma:contentTypeVersion="44" ma:contentTypeDescription="" ma:contentTypeScope="" ma:versionID="303a4af55fafa2918a1b07ce214a748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2021-06-01T07:00:00+00:00</OpenedDate>
    <SignificantOrder xmlns="dc463f71-b30c-4ab2-9473-d307f9d35888">false</SignificantOrder>
    <Date1 xmlns="dc463f71-b30c-4ab2-9473-d307f9d35888">2022-04-15T07:00:00+00:00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210402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245F541-8C61-406A-A63D-F2047F5487A6}"/>
</file>

<file path=customXml/itemProps2.xml><?xml version="1.0" encoding="utf-8"?>
<ds:datastoreItem xmlns:ds="http://schemas.openxmlformats.org/officeDocument/2006/customXml" ds:itemID="{A564B353-B037-4157-B94C-9031247B04D6}"/>
</file>

<file path=customXml/itemProps3.xml><?xml version="1.0" encoding="utf-8"?>
<ds:datastoreItem xmlns:ds="http://schemas.openxmlformats.org/officeDocument/2006/customXml" ds:itemID="{3CFBB4C2-15F0-48EA-97A6-4937E9DBE488}"/>
</file>

<file path=customXml/itemProps4.xml><?xml version="1.0" encoding="utf-8"?>
<ds:datastoreItem xmlns:ds="http://schemas.openxmlformats.org/officeDocument/2006/customXml" ds:itemID="{4DD6A784-C1C3-4904-B50C-30C7574C98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Exhibit No.__(RMM-2)</vt:lpstr>
      <vt:lpstr>'Exhibit No.__(RMM-2)'!Print_Area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Lipinski, Andre</dc:creator>
  <cp:lastModifiedBy>Lipinski, Andre</cp:lastModifiedBy>
  <dcterms:created xsi:type="dcterms:W3CDTF">2022-04-14T16:44:29Z</dcterms:created>
  <dcterms:modified xsi:type="dcterms:W3CDTF">2022-04-14T16:46:46Z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0x0101006E56B4D1795A2E4DB2F0B01679ED314A00575496B786F0A14893A891A742F8A901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