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440" yWindow="1020" windowWidth="21080" windowHeight="15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" i="1"/>
  <c r="E45"/>
  <c r="M10"/>
  <c r="M43"/>
  <c r="I9"/>
  <c r="I42"/>
  <c r="E8"/>
  <c r="E41"/>
  <c r="M39"/>
  <c r="I5"/>
  <c r="I38"/>
  <c r="E29"/>
  <c r="M11"/>
  <c r="M28"/>
  <c r="I10"/>
  <c r="I43"/>
  <c r="I26"/>
  <c r="E9"/>
  <c r="E26"/>
  <c r="M7"/>
  <c r="M24"/>
  <c r="M23"/>
  <c r="I6"/>
  <c r="I23"/>
  <c r="M12"/>
  <c r="M45"/>
  <c r="L12"/>
  <c r="L45"/>
  <c r="K12"/>
  <c r="K45"/>
  <c r="J12"/>
  <c r="J45"/>
  <c r="I12"/>
  <c r="I45"/>
  <c r="H12"/>
  <c r="H45"/>
  <c r="G12"/>
  <c r="G45"/>
  <c r="F12"/>
  <c r="F45"/>
  <c r="D12"/>
  <c r="D45"/>
  <c r="C12"/>
  <c r="C45"/>
  <c r="B12"/>
  <c r="B45"/>
  <c r="M44"/>
  <c r="L11"/>
  <c r="L44"/>
  <c r="K11"/>
  <c r="K44"/>
  <c r="J11"/>
  <c r="J44"/>
  <c r="I11"/>
  <c r="I44"/>
  <c r="H11"/>
  <c r="H44"/>
  <c r="G11"/>
  <c r="G44"/>
  <c r="F11"/>
  <c r="F44"/>
  <c r="E11"/>
  <c r="E44"/>
  <c r="D11"/>
  <c r="D44"/>
  <c r="C11"/>
  <c r="C44"/>
  <c r="B11"/>
  <c r="B44"/>
  <c r="L10"/>
  <c r="L43"/>
  <c r="K10"/>
  <c r="K43"/>
  <c r="J10"/>
  <c r="J43"/>
  <c r="H10"/>
  <c r="H43"/>
  <c r="G10"/>
  <c r="G43"/>
  <c r="F10"/>
  <c r="F43"/>
  <c r="E10"/>
  <c r="E43"/>
  <c r="D10"/>
  <c r="D43"/>
  <c r="C10"/>
  <c r="C43"/>
  <c r="B10"/>
  <c r="B43"/>
  <c r="M9"/>
  <c r="M42"/>
  <c r="L9"/>
  <c r="L42"/>
  <c r="K9"/>
  <c r="K42"/>
  <c r="J9"/>
  <c r="J42"/>
  <c r="H9"/>
  <c r="H42"/>
  <c r="G9"/>
  <c r="G42"/>
  <c r="F9"/>
  <c r="F42"/>
  <c r="E42"/>
  <c r="D9"/>
  <c r="D42"/>
  <c r="C9"/>
  <c r="C42"/>
  <c r="B9"/>
  <c r="B42"/>
  <c r="M8"/>
  <c r="M41"/>
  <c r="L8"/>
  <c r="L41"/>
  <c r="K8"/>
  <c r="K41"/>
  <c r="J8"/>
  <c r="J41"/>
  <c r="I8"/>
  <c r="I41"/>
  <c r="H8"/>
  <c r="H41"/>
  <c r="G8"/>
  <c r="G41"/>
  <c r="F8"/>
  <c r="F41"/>
  <c r="D8"/>
  <c r="D41"/>
  <c r="C8"/>
  <c r="C41"/>
  <c r="B8"/>
  <c r="B41"/>
  <c r="M40"/>
  <c r="L7"/>
  <c r="L40"/>
  <c r="K7"/>
  <c r="K40"/>
  <c r="J7"/>
  <c r="J40"/>
  <c r="I7"/>
  <c r="I14"/>
  <c r="F5"/>
  <c r="F6"/>
  <c r="F7"/>
  <c r="F14"/>
  <c r="I17"/>
  <c r="H7"/>
  <c r="H40"/>
  <c r="H5"/>
  <c r="H38"/>
  <c r="H6"/>
  <c r="H39"/>
  <c r="H47"/>
  <c r="G7"/>
  <c r="G40"/>
  <c r="F40"/>
  <c r="E7"/>
  <c r="E40"/>
  <c r="D7"/>
  <c r="D40"/>
  <c r="C7"/>
  <c r="C40"/>
  <c r="B7"/>
  <c r="B40"/>
  <c r="L39"/>
  <c r="K39"/>
  <c r="J6"/>
  <c r="J39"/>
  <c r="I39"/>
  <c r="G6"/>
  <c r="G39"/>
  <c r="F39"/>
  <c r="E6"/>
  <c r="E39"/>
  <c r="D6"/>
  <c r="D39"/>
  <c r="C6"/>
  <c r="C39"/>
  <c r="B6"/>
  <c r="B39"/>
  <c r="M5"/>
  <c r="M14"/>
  <c r="G5"/>
  <c r="G14"/>
  <c r="M17"/>
  <c r="L5"/>
  <c r="L14"/>
  <c r="K5"/>
  <c r="K38"/>
  <c r="J5"/>
  <c r="J38"/>
  <c r="J47"/>
  <c r="J14"/>
  <c r="J49"/>
  <c r="H14"/>
  <c r="G38"/>
  <c r="G47"/>
  <c r="G49"/>
  <c r="F38"/>
  <c r="F47"/>
  <c r="F49"/>
  <c r="E5"/>
  <c r="E14"/>
  <c r="D5"/>
  <c r="D14"/>
  <c r="C5"/>
  <c r="C38"/>
  <c r="C47"/>
  <c r="C14"/>
  <c r="C49"/>
  <c r="B5"/>
  <c r="B38"/>
  <c r="B47"/>
  <c r="B14"/>
  <c r="B49"/>
  <c r="E23"/>
  <c r="I24"/>
  <c r="M25"/>
  <c r="E27"/>
  <c r="I28"/>
  <c r="M29"/>
  <c r="M22"/>
  <c r="M26"/>
  <c r="E24"/>
  <c r="I25"/>
  <c r="I29"/>
  <c r="E28"/>
  <c r="M38"/>
  <c r="M47"/>
  <c r="M49"/>
  <c r="E22"/>
  <c r="K14"/>
  <c r="J17"/>
  <c r="D22"/>
  <c r="L22"/>
  <c r="D23"/>
  <c r="H23"/>
  <c r="L23"/>
  <c r="D24"/>
  <c r="H24"/>
  <c r="L24"/>
  <c r="D25"/>
  <c r="H25"/>
  <c r="L25"/>
  <c r="D26"/>
  <c r="H26"/>
  <c r="L26"/>
  <c r="L27"/>
  <c r="L28"/>
  <c r="L29"/>
  <c r="L31"/>
  <c r="L33"/>
  <c r="D27"/>
  <c r="H27"/>
  <c r="D28"/>
  <c r="H28"/>
  <c r="D29"/>
  <c r="H29"/>
  <c r="D38"/>
  <c r="D47"/>
  <c r="D49"/>
  <c r="L38"/>
  <c r="L47"/>
  <c r="L49"/>
  <c r="G22"/>
  <c r="K22"/>
  <c r="C23"/>
  <c r="G23"/>
  <c r="K23"/>
  <c r="K24"/>
  <c r="K25"/>
  <c r="K26"/>
  <c r="K27"/>
  <c r="K28"/>
  <c r="K29"/>
  <c r="K31"/>
  <c r="C24"/>
  <c r="G24"/>
  <c r="C25"/>
  <c r="G25"/>
  <c r="C26"/>
  <c r="G26"/>
  <c r="C27"/>
  <c r="G27"/>
  <c r="C28"/>
  <c r="G28"/>
  <c r="C29"/>
  <c r="G29"/>
  <c r="B22"/>
  <c r="F22"/>
  <c r="J22"/>
  <c r="B23"/>
  <c r="B24"/>
  <c r="B25"/>
  <c r="B26"/>
  <c r="B27"/>
  <c r="B28"/>
  <c r="B29"/>
  <c r="B31"/>
  <c r="B33"/>
  <c r="F23"/>
  <c r="J23"/>
  <c r="J24"/>
  <c r="J25"/>
  <c r="J26"/>
  <c r="J27"/>
  <c r="J28"/>
  <c r="J29"/>
  <c r="J31"/>
  <c r="J33"/>
  <c r="F24"/>
  <c r="F25"/>
  <c r="F26"/>
  <c r="F27"/>
  <c r="F28"/>
  <c r="F29"/>
  <c r="L17"/>
  <c r="F31"/>
  <c r="F33"/>
  <c r="G31"/>
  <c r="G33"/>
  <c r="D31"/>
  <c r="D33"/>
  <c r="K33"/>
  <c r="H17"/>
  <c r="H49"/>
  <c r="K17"/>
  <c r="K47"/>
  <c r="K49"/>
  <c r="C22"/>
  <c r="C31"/>
  <c r="C33"/>
  <c r="H22"/>
  <c r="H31"/>
  <c r="H33"/>
  <c r="E38"/>
  <c r="E47"/>
  <c r="E49"/>
  <c r="I40"/>
  <c r="I47"/>
  <c r="I49"/>
  <c r="E25"/>
  <c r="E31"/>
  <c r="E33"/>
  <c r="I27"/>
  <c r="I22"/>
  <c r="I31"/>
  <c r="I33"/>
  <c r="M27"/>
  <c r="M31"/>
  <c r="M33"/>
</calcChain>
</file>

<file path=xl/sharedStrings.xml><?xml version="1.0" encoding="utf-8"?>
<sst xmlns="http://schemas.openxmlformats.org/spreadsheetml/2006/main" count="87" uniqueCount="30">
  <si>
    <t>Bill Analysis Model Results</t>
  </si>
  <si>
    <t>Annual bill comparison by customer</t>
  </si>
  <si>
    <t>Current Tariff</t>
  </si>
  <si>
    <t>Worst Case Decoupling</t>
  </si>
  <si>
    <t>Straight Fixed Variable</t>
  </si>
  <si>
    <t>Staff Proposed</t>
  </si>
  <si>
    <t>cust 1*</t>
  </si>
  <si>
    <t>cust 2**</t>
  </si>
  <si>
    <t>cust 3***</t>
  </si>
  <si>
    <t>cust 1</t>
  </si>
  <si>
    <t>cust 2</t>
  </si>
  <si>
    <t>cust 3</t>
  </si>
  <si>
    <t>cust charge</t>
  </si>
  <si>
    <t>usage Sch 101</t>
  </si>
  <si>
    <t>PGA Sch 150</t>
  </si>
  <si>
    <t>Gas Cost Sch 156</t>
  </si>
  <si>
    <t>Gas Cost Sch 155</t>
  </si>
  <si>
    <t>DSM Sch 191</t>
  </si>
  <si>
    <t>LIRAP Sch 191</t>
  </si>
  <si>
    <t>Decoupling Sch 159</t>
  </si>
  <si>
    <t xml:space="preserve">  Total</t>
  </si>
  <si>
    <t xml:space="preserve">         * average (flat) annual usage</t>
  </si>
  <si>
    <t>** water heat only (low and flat usage)</t>
  </si>
  <si>
    <t>*** seasonal usage (low summer, high winter)</t>
  </si>
  <si>
    <t>Rate Design Bill Change</t>
  </si>
  <si>
    <t>Annual bill comparison after 10% conservation effect</t>
  </si>
  <si>
    <t>Bill reduction (10%)</t>
  </si>
  <si>
    <t>Annual bill comparison after 50% conservation effect</t>
  </si>
  <si>
    <t>Bill reduction (50%)</t>
  </si>
  <si>
    <t>Exhibit BRA-3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</si>
</sst>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2" fillId="2" borderId="0" xfId="0" applyFont="1" applyFill="1"/>
    <xf numFmtId="164" fontId="0" fillId="2" borderId="0" xfId="0" applyNumberFormat="1" applyFill="1"/>
    <xf numFmtId="9" fontId="0" fillId="2" borderId="0" xfId="1" applyFont="1" applyFill="1"/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2" fillId="3" borderId="0" xfId="0" applyFont="1" applyFill="1"/>
    <xf numFmtId="9" fontId="0" fillId="3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bara/AppData/Local/Microsoft/Windows/Temporary%20Internet%20Files/Content.Outlook/R40EP803/Reynolds%20UG-060518%20Exhibit%20No%20%20__%20(DJR-2)%20Workpap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l Analysis Model Pg 1"/>
      <sheetName val="Customer Impacts Pg 2"/>
      <sheetName val="Margin Impacts"/>
      <sheetName val="Bill ave decoupling 50%"/>
      <sheetName val="Bill ave decoupling 10%"/>
      <sheetName val="Bill ave decoupling expected"/>
      <sheetName val="Bill ave"/>
      <sheetName val="Bill water heating only"/>
      <sheetName val="Bill summer"/>
      <sheetName val="Bill winter"/>
      <sheetName val="Revenue"/>
      <sheetName val="Average use Customer Impacts"/>
      <sheetName val="Low use Customer Impacts"/>
      <sheetName val="Sheet1"/>
    </sheetNames>
    <sheetDataSet>
      <sheetData sheetId="0"/>
      <sheetData sheetId="1"/>
      <sheetData sheetId="2"/>
      <sheetData sheetId="3">
        <row r="17">
          <cell r="G17">
            <v>20.405564924114671</v>
          </cell>
        </row>
      </sheetData>
      <sheetData sheetId="4">
        <row r="16">
          <cell r="G16">
            <v>4.0811129848229344</v>
          </cell>
        </row>
      </sheetData>
      <sheetData sheetId="5">
        <row r="16">
          <cell r="G16">
            <v>2.1479542025383895</v>
          </cell>
        </row>
      </sheetData>
      <sheetData sheetId="6">
        <row r="4">
          <cell r="F4">
            <v>5.75</v>
          </cell>
          <cell r="G4">
            <v>22.75</v>
          </cell>
          <cell r="H4">
            <v>10</v>
          </cell>
        </row>
        <row r="5">
          <cell r="F5">
            <v>79.655100000000004</v>
          </cell>
          <cell r="G5">
            <v>63.05370601472017</v>
          </cell>
        </row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3.4769000000000001</v>
          </cell>
          <cell r="G7">
            <v>3.4769000000000001</v>
          </cell>
          <cell r="H7">
            <v>3.4769000000000001</v>
          </cell>
        </row>
        <row r="8">
          <cell r="F8">
            <v>-12.879299999999999</v>
          </cell>
          <cell r="G8">
            <v>-12.879299999999999</v>
          </cell>
          <cell r="H8">
            <v>-12.879299999999999</v>
          </cell>
        </row>
        <row r="9">
          <cell r="F9">
            <v>2.3407999999999998</v>
          </cell>
          <cell r="G9">
            <v>2.3407999999999998</v>
          </cell>
          <cell r="H9">
            <v>2.3407999999999998</v>
          </cell>
        </row>
        <row r="10">
          <cell r="F10">
            <v>0.6734</v>
          </cell>
          <cell r="G10">
            <v>0.6734</v>
          </cell>
          <cell r="H10">
            <v>0.6734</v>
          </cell>
        </row>
        <row r="11">
          <cell r="F11">
            <v>0.41510000000000002</v>
          </cell>
          <cell r="G11">
            <v>0</v>
          </cell>
          <cell r="H11">
            <v>0</v>
          </cell>
        </row>
      </sheetData>
      <sheetData sheetId="7">
        <row r="4">
          <cell r="F4">
            <v>5.75</v>
          </cell>
          <cell r="G4">
            <v>22.75</v>
          </cell>
          <cell r="H4">
            <v>10</v>
          </cell>
        </row>
        <row r="5">
          <cell r="F5">
            <v>20.482740000000003</v>
          </cell>
          <cell r="G5">
            <v>16.213810118070899</v>
          </cell>
        </row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0.89405999999999997</v>
          </cell>
          <cell r="G7">
            <v>0.89405999999999997</v>
          </cell>
          <cell r="H7">
            <v>0.89405999999999997</v>
          </cell>
        </row>
        <row r="8">
          <cell r="F8">
            <v>-3.31182</v>
          </cell>
          <cell r="G8">
            <v>-3.31182</v>
          </cell>
          <cell r="H8">
            <v>-3.31182</v>
          </cell>
        </row>
        <row r="9">
          <cell r="F9">
            <v>0.60192000000000001</v>
          </cell>
          <cell r="G9">
            <v>0.60192000000000001</v>
          </cell>
          <cell r="H9">
            <v>0.60192000000000001</v>
          </cell>
        </row>
        <row r="10">
          <cell r="F10">
            <v>0.17316000000000001</v>
          </cell>
          <cell r="G10">
            <v>0.17316000000000001</v>
          </cell>
          <cell r="H10">
            <v>0.17316000000000001</v>
          </cell>
        </row>
        <row r="11">
          <cell r="F11">
            <v>0.10674</v>
          </cell>
          <cell r="G11">
            <v>0</v>
          </cell>
          <cell r="H11">
            <v>0</v>
          </cell>
        </row>
      </sheetData>
      <sheetData sheetId="8">
        <row r="4">
          <cell r="F4">
            <v>5.75</v>
          </cell>
          <cell r="G4">
            <v>22.75</v>
          </cell>
          <cell r="H4">
            <v>10</v>
          </cell>
        </row>
        <row r="5">
          <cell r="F5">
            <v>5.6896500000000003</v>
          </cell>
          <cell r="G5">
            <v>4.5038361439085834</v>
          </cell>
        </row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0.24834999999999999</v>
          </cell>
          <cell r="G7">
            <v>0.24834999999999999</v>
          </cell>
          <cell r="H7">
            <v>0.24834999999999999</v>
          </cell>
        </row>
        <row r="8">
          <cell r="F8">
            <v>-0.91994999999999993</v>
          </cell>
          <cell r="G8">
            <v>-0.91994999999999993</v>
          </cell>
          <cell r="H8">
            <v>-0.91994999999999993</v>
          </cell>
        </row>
        <row r="9">
          <cell r="F9">
            <v>0.16719999999999999</v>
          </cell>
          <cell r="G9">
            <v>0.16719999999999999</v>
          </cell>
          <cell r="H9">
            <v>0.16719999999999999</v>
          </cell>
        </row>
        <row r="10">
          <cell r="F10">
            <v>4.8100000000000004E-2</v>
          </cell>
          <cell r="G10">
            <v>4.8100000000000004E-2</v>
          </cell>
          <cell r="H10">
            <v>4.8100000000000004E-2</v>
          </cell>
        </row>
        <row r="11">
          <cell r="F11">
            <v>2.9650000000000003E-2</v>
          </cell>
          <cell r="G11">
            <v>0</v>
          </cell>
          <cell r="H11">
            <v>0</v>
          </cell>
        </row>
      </sheetData>
      <sheetData sheetId="9">
        <row r="4">
          <cell r="F4">
            <v>5.75</v>
          </cell>
          <cell r="G4">
            <v>22.75</v>
          </cell>
          <cell r="H4">
            <v>10</v>
          </cell>
        </row>
        <row r="5">
          <cell r="F5">
            <v>176.37915000000001</v>
          </cell>
          <cell r="G5">
            <v>139.61892046116608</v>
          </cell>
        </row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7.6988500000000002</v>
          </cell>
          <cell r="G7">
            <v>7.6988500000000002</v>
          </cell>
          <cell r="H7">
            <v>7.6988500000000002</v>
          </cell>
        </row>
        <row r="8">
          <cell r="F8">
            <v>-28.518449999999998</v>
          </cell>
          <cell r="G8">
            <v>-28.518449999999998</v>
          </cell>
          <cell r="H8">
            <v>-28.518449999999998</v>
          </cell>
        </row>
        <row r="9">
          <cell r="F9">
            <v>5.1831999999999994</v>
          </cell>
          <cell r="G9">
            <v>5.1831999999999994</v>
          </cell>
          <cell r="H9">
            <v>5.1831999999999994</v>
          </cell>
        </row>
        <row r="10">
          <cell r="F10">
            <v>1.4911000000000001</v>
          </cell>
          <cell r="G10">
            <v>1.4911000000000001</v>
          </cell>
          <cell r="H10">
            <v>1.4911000000000001</v>
          </cell>
        </row>
        <row r="11">
          <cell r="F11">
            <v>0.91915000000000002</v>
          </cell>
          <cell r="G11">
            <v>0</v>
          </cell>
          <cell r="H11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49"/>
  <sheetViews>
    <sheetView tabSelected="1" topLeftCell="A6" workbookViewId="0">
      <selection activeCell="N6" sqref="N6"/>
    </sheetView>
  </sheetViews>
  <sheetFormatPr baseColWidth="10" defaultColWidth="8.83203125" defaultRowHeight="14"/>
  <cols>
    <col min="1" max="1" width="18.33203125" customWidth="1"/>
    <col min="2" max="2" width="9.5" customWidth="1"/>
    <col min="3" max="3" width="9.83203125" customWidth="1"/>
    <col min="4" max="4" width="10.33203125" customWidth="1"/>
    <col min="5" max="5" width="10.5" customWidth="1"/>
    <col min="6" max="6" width="10.6640625" customWidth="1"/>
    <col min="7" max="7" width="10.5" customWidth="1"/>
    <col min="8" max="8" width="11" customWidth="1"/>
    <col min="9" max="9" width="8.83203125" customWidth="1"/>
    <col min="10" max="11" width="10.33203125" customWidth="1"/>
    <col min="12" max="12" width="8.83203125" customWidth="1"/>
    <col min="13" max="13" width="10.5" customWidth="1"/>
  </cols>
  <sheetData>
    <row r="1" spans="1:13" ht="28">
      <c r="A1" t="s">
        <v>29</v>
      </c>
      <c r="C1" s="1" t="s">
        <v>0</v>
      </c>
    </row>
    <row r="2" spans="1:13">
      <c r="A2" s="2" t="s">
        <v>1</v>
      </c>
      <c r="B2" s="2"/>
      <c r="C2" s="2"/>
      <c r="D2" s="2"/>
    </row>
    <row r="3" spans="1:13">
      <c r="B3" t="s">
        <v>2</v>
      </c>
      <c r="E3" t="s">
        <v>3</v>
      </c>
      <c r="H3" s="3" t="s">
        <v>4</v>
      </c>
      <c r="K3" t="s">
        <v>5</v>
      </c>
    </row>
    <row r="4" spans="1:13">
      <c r="B4" s="4" t="s">
        <v>6</v>
      </c>
      <c r="C4" s="5" t="s">
        <v>7</v>
      </c>
      <c r="D4" s="5" t="s">
        <v>8</v>
      </c>
      <c r="E4" s="4" t="s">
        <v>6</v>
      </c>
      <c r="F4" s="5" t="s">
        <v>7</v>
      </c>
      <c r="G4" s="5" t="s">
        <v>8</v>
      </c>
      <c r="H4" s="4" t="s">
        <v>9</v>
      </c>
      <c r="I4" s="5" t="s">
        <v>10</v>
      </c>
      <c r="J4" s="5" t="s">
        <v>11</v>
      </c>
      <c r="K4" s="4" t="s">
        <v>9</v>
      </c>
      <c r="L4" s="5" t="s">
        <v>10</v>
      </c>
      <c r="M4" s="6" t="s">
        <v>11</v>
      </c>
    </row>
    <row r="5" spans="1:13">
      <c r="A5" t="s">
        <v>12</v>
      </c>
      <c r="B5" s="7">
        <f>12*'[1]Bill ave'!F4</f>
        <v>69</v>
      </c>
      <c r="C5" s="8">
        <f>12*'[1]Bill water heating only'!F4</f>
        <v>69</v>
      </c>
      <c r="D5" s="8">
        <f>(6*'[1]Bill summer'!F4)+(6*'[1]Bill winter'!F4)</f>
        <v>69</v>
      </c>
      <c r="E5" s="7">
        <f>12*'[1]Bill ave'!F4</f>
        <v>69</v>
      </c>
      <c r="F5" s="8">
        <f>12*'[1]Bill water heating only'!F4</f>
        <v>69</v>
      </c>
      <c r="G5" s="8">
        <f>(6*'[1]Bill summer'!F4)+(6*'[1]Bill winter'!F4)</f>
        <v>69</v>
      </c>
      <c r="H5" s="7">
        <f>12*'[1]Bill ave'!G4</f>
        <v>273</v>
      </c>
      <c r="I5" s="8">
        <f>12*'[1]Bill water heating only'!G4</f>
        <v>273</v>
      </c>
      <c r="J5" s="8">
        <f>(6*'[1]Bill summer'!G4)+(6*'[1]Bill winter'!G4)</f>
        <v>273</v>
      </c>
      <c r="K5" s="7">
        <f>12*'[1]Bill ave'!H4</f>
        <v>120</v>
      </c>
      <c r="L5" s="8">
        <f>12*'[1]Bill water heating only'!H4</f>
        <v>120</v>
      </c>
      <c r="M5" s="9">
        <f>(6*'[1]Bill summer'!H4)+(6*'[1]Bill winter'!H4)</f>
        <v>120</v>
      </c>
    </row>
    <row r="6" spans="1:13">
      <c r="A6" t="s">
        <v>13</v>
      </c>
      <c r="B6" s="7">
        <f>12*'[1]Bill ave'!F5</f>
        <v>955.86120000000005</v>
      </c>
      <c r="C6" s="8">
        <f>12*'[1]Bill water heating only'!F5</f>
        <v>245.79288000000003</v>
      </c>
      <c r="D6" s="8">
        <f>(6*'[1]Bill summer'!F5)+(6*'[1]Bill winter'!F5)</f>
        <v>1092.4128000000001</v>
      </c>
      <c r="E6" s="7">
        <f>12*'[1]Bill ave'!F5</f>
        <v>955.86120000000005</v>
      </c>
      <c r="F6" s="8">
        <f>12*'[1]Bill water heating only'!F5</f>
        <v>245.79288000000003</v>
      </c>
      <c r="G6" s="8">
        <f>(6*'[1]Bill summer'!F5)+(6*'[1]Bill winter'!F5)</f>
        <v>1092.4128000000001</v>
      </c>
      <c r="H6" s="7">
        <f>12*'[1]Bill ave'!G5</f>
        <v>756.64447217664201</v>
      </c>
      <c r="I6" s="8">
        <f>12*'[1]Bill water heating only'!G5</f>
        <v>194.56572141685081</v>
      </c>
      <c r="J6" s="8">
        <f>(6*'[1]Bill summer'!G5)+(6*'[1]Bill winter'!G5)</f>
        <v>864.73653963044796</v>
      </c>
      <c r="K6" s="7">
        <v>910</v>
      </c>
      <c r="L6" s="8">
        <v>234</v>
      </c>
      <c r="M6" s="9">
        <v>1040</v>
      </c>
    </row>
    <row r="7" spans="1:13">
      <c r="A7" t="s">
        <v>14</v>
      </c>
      <c r="B7" s="7">
        <f>12*'[1]Bill ave'!F6</f>
        <v>0</v>
      </c>
      <c r="C7" s="8">
        <f>12*'[1]Bill water heating only'!F6</f>
        <v>0</v>
      </c>
      <c r="D7" s="8">
        <f>(6*'[1]Bill summer'!F6)+(6*'[1]Bill winter'!F6)</f>
        <v>0</v>
      </c>
      <c r="E7" s="7">
        <f>12*'[1]Bill ave'!F6</f>
        <v>0</v>
      </c>
      <c r="F7" s="8">
        <f>12*'[1]Bill water heating only'!F6</f>
        <v>0</v>
      </c>
      <c r="G7" s="8">
        <f>(6*'[1]Bill summer'!F6)+(6*'[1]Bill winter'!F6)</f>
        <v>0</v>
      </c>
      <c r="H7" s="7">
        <f>12*'[1]Bill ave'!G6</f>
        <v>0</v>
      </c>
      <c r="I7" s="8">
        <f>12*'[1]Bill water heating only'!G6</f>
        <v>0</v>
      </c>
      <c r="J7" s="8">
        <f>(6*'[1]Bill summer'!G6)+(6*'[1]Bill winter'!G6)</f>
        <v>0</v>
      </c>
      <c r="K7" s="7">
        <f>12*'[1]Bill ave'!H6</f>
        <v>0</v>
      </c>
      <c r="L7" s="8">
        <f>12*'[1]Bill water heating only'!H6</f>
        <v>0</v>
      </c>
      <c r="M7" s="9">
        <f>(6*'[1]Bill summer'!H6)+(6*'[1]Bill winter'!H6)</f>
        <v>0</v>
      </c>
    </row>
    <row r="8" spans="1:13">
      <c r="A8" t="s">
        <v>15</v>
      </c>
      <c r="B8" s="7">
        <f>12*'[1]Bill ave'!F7</f>
        <v>41.722799999999999</v>
      </c>
      <c r="C8" s="8">
        <f>12*'[1]Bill water heating only'!F7</f>
        <v>10.728719999999999</v>
      </c>
      <c r="D8" s="8">
        <f>(6*'[1]Bill summer'!F7)+(6*'[1]Bill winter'!F7)</f>
        <v>47.683199999999999</v>
      </c>
      <c r="E8" s="7">
        <f>12*'[1]Bill ave'!F7</f>
        <v>41.722799999999999</v>
      </c>
      <c r="F8" s="8">
        <f>12*'[1]Bill water heating only'!F7</f>
        <v>10.728719999999999</v>
      </c>
      <c r="G8" s="8">
        <f>(6*'[1]Bill summer'!F7)+(6*'[1]Bill winter'!F7)</f>
        <v>47.683199999999999</v>
      </c>
      <c r="H8" s="7">
        <f>12*'[1]Bill ave'!G7</f>
        <v>41.722799999999999</v>
      </c>
      <c r="I8" s="8">
        <f>12*'[1]Bill water heating only'!G7</f>
        <v>10.728719999999999</v>
      </c>
      <c r="J8" s="8">
        <f>(6*'[1]Bill summer'!G7)+(6*'[1]Bill winter'!G7)</f>
        <v>47.683199999999999</v>
      </c>
      <c r="K8" s="7">
        <f>12*'[1]Bill ave'!H7</f>
        <v>41.722799999999999</v>
      </c>
      <c r="L8" s="8">
        <f>12*'[1]Bill water heating only'!H7</f>
        <v>10.728719999999999</v>
      </c>
      <c r="M8" s="9">
        <f>(6*'[1]Bill summer'!H7)+(6*'[1]Bill winter'!H7)</f>
        <v>47.683199999999999</v>
      </c>
    </row>
    <row r="9" spans="1:13">
      <c r="A9" t="s">
        <v>16</v>
      </c>
      <c r="B9" s="7">
        <f>12*'[1]Bill ave'!F8</f>
        <v>-154.55159999999998</v>
      </c>
      <c r="C9" s="8">
        <f>12*'[1]Bill water heating only'!F8</f>
        <v>-39.741839999999996</v>
      </c>
      <c r="D9" s="8">
        <f>(6*'[1]Bill summer'!F8)+(6*'[1]Bill winter'!F8)</f>
        <v>-176.63039999999998</v>
      </c>
      <c r="E9" s="7">
        <f>12*'[1]Bill ave'!F8</f>
        <v>-154.55159999999998</v>
      </c>
      <c r="F9" s="8">
        <f>12*'[1]Bill water heating only'!F8</f>
        <v>-39.741839999999996</v>
      </c>
      <c r="G9" s="8">
        <f>(6*'[1]Bill summer'!F8)+(6*'[1]Bill winter'!F8)</f>
        <v>-176.63039999999998</v>
      </c>
      <c r="H9" s="7">
        <f>12*'[1]Bill ave'!G8</f>
        <v>-154.55159999999998</v>
      </c>
      <c r="I9" s="8">
        <f>12*'[1]Bill water heating only'!G8</f>
        <v>-39.741839999999996</v>
      </c>
      <c r="J9" s="8">
        <f>(6*'[1]Bill summer'!G8)+(6*'[1]Bill winter'!G8)</f>
        <v>-176.63039999999998</v>
      </c>
      <c r="K9" s="7">
        <f>12*'[1]Bill ave'!H8</f>
        <v>-154.55159999999998</v>
      </c>
      <c r="L9" s="8">
        <f>12*'[1]Bill water heating only'!H8</f>
        <v>-39.741839999999996</v>
      </c>
      <c r="M9" s="9">
        <f>(6*'[1]Bill summer'!H8)+(6*'[1]Bill winter'!H8)</f>
        <v>-176.63039999999998</v>
      </c>
    </row>
    <row r="10" spans="1:13">
      <c r="A10" t="s">
        <v>17</v>
      </c>
      <c r="B10" s="7">
        <f>12*'[1]Bill ave'!F9</f>
        <v>28.089599999999997</v>
      </c>
      <c r="C10" s="8">
        <f>12*'[1]Bill water heating only'!F9</f>
        <v>7.2230400000000001</v>
      </c>
      <c r="D10" s="8">
        <f>(6*'[1]Bill summer'!F9)+(6*'[1]Bill winter'!F9)</f>
        <v>32.102399999999996</v>
      </c>
      <c r="E10" s="7">
        <f>12*'[1]Bill ave'!F9</f>
        <v>28.089599999999997</v>
      </c>
      <c r="F10" s="8">
        <f>12*'[1]Bill water heating only'!F9</f>
        <v>7.2230400000000001</v>
      </c>
      <c r="G10" s="8">
        <f>(6*'[1]Bill summer'!F9)+(6*'[1]Bill winter'!F9)</f>
        <v>32.102399999999996</v>
      </c>
      <c r="H10" s="7">
        <f>12*'[1]Bill ave'!G9</f>
        <v>28.089599999999997</v>
      </c>
      <c r="I10" s="8">
        <f>12*'[1]Bill water heating only'!G9</f>
        <v>7.2230400000000001</v>
      </c>
      <c r="J10" s="8">
        <f>(6*'[1]Bill summer'!G9)+(6*'[1]Bill winter'!G9)</f>
        <v>32.102399999999996</v>
      </c>
      <c r="K10" s="7">
        <f>12*'[1]Bill ave'!H9</f>
        <v>28.089599999999997</v>
      </c>
      <c r="L10" s="8">
        <f>12*'[1]Bill water heating only'!H9</f>
        <v>7.2230400000000001</v>
      </c>
      <c r="M10" s="9">
        <f>(6*'[1]Bill summer'!H9)+(6*'[1]Bill winter'!H9)</f>
        <v>32.102399999999996</v>
      </c>
    </row>
    <row r="11" spans="1:13">
      <c r="A11" t="s">
        <v>18</v>
      </c>
      <c r="B11" s="7">
        <f>12*'[1]Bill ave'!F10</f>
        <v>8.0808</v>
      </c>
      <c r="C11" s="8">
        <f>12*'[1]Bill water heating only'!F10</f>
        <v>2.0779200000000002</v>
      </c>
      <c r="D11" s="8">
        <f>(6*'[1]Bill summer'!F10)+(6*'[1]Bill winter'!F10)</f>
        <v>9.2352000000000007</v>
      </c>
      <c r="E11" s="7">
        <f>12*'[1]Bill ave'!F10</f>
        <v>8.0808</v>
      </c>
      <c r="F11" s="8">
        <f>12*'[1]Bill water heating only'!F10</f>
        <v>2.0779200000000002</v>
      </c>
      <c r="G11" s="8">
        <f>(6*'[1]Bill summer'!F10)+(6*'[1]Bill winter'!F10)</f>
        <v>9.2352000000000007</v>
      </c>
      <c r="H11" s="7">
        <f>12*'[1]Bill ave'!G10</f>
        <v>8.0808</v>
      </c>
      <c r="I11" s="8">
        <f>12*'[1]Bill water heating only'!G10</f>
        <v>2.0779200000000002</v>
      </c>
      <c r="J11" s="8">
        <f>(6*'[1]Bill summer'!G10)+(6*'[1]Bill winter'!G10)</f>
        <v>9.2352000000000007</v>
      </c>
      <c r="K11" s="7">
        <f>12*'[1]Bill ave'!H10</f>
        <v>8.0808</v>
      </c>
      <c r="L11" s="8">
        <f>12*'[1]Bill water heating only'!H10</f>
        <v>2.0779200000000002</v>
      </c>
      <c r="M11" s="9">
        <f>(6*'[1]Bill summer'!H10)+(6*'[1]Bill winter'!H10)</f>
        <v>9.2352000000000007</v>
      </c>
    </row>
    <row r="12" spans="1:13">
      <c r="A12" t="s">
        <v>19</v>
      </c>
      <c r="B12" s="7">
        <f>12*'[1]Bill ave'!F11</f>
        <v>4.9812000000000003</v>
      </c>
      <c r="C12" s="8">
        <f>12*'[1]Bill water heating only'!F11</f>
        <v>1.28088</v>
      </c>
      <c r="D12" s="8">
        <f>(6*'[1]Bill summer'!F11)+(6*'[1]Bill winter'!F11)</f>
        <v>5.6928000000000001</v>
      </c>
      <c r="E12" s="7">
        <f>12*'[1]Bill ave'!F11</f>
        <v>4.9812000000000003</v>
      </c>
      <c r="F12" s="8">
        <f>12*'[1]Bill water heating only'!F11</f>
        <v>1.28088</v>
      </c>
      <c r="G12" s="8">
        <f>(6*'[1]Bill summer'!F11)+(6*'[1]Bill winter'!F11)</f>
        <v>5.6928000000000001</v>
      </c>
      <c r="H12" s="7">
        <f>12*'[1]Bill ave'!G11</f>
        <v>0</v>
      </c>
      <c r="I12" s="8">
        <f>12*'[1]Bill water heating only'!G11</f>
        <v>0</v>
      </c>
      <c r="J12" s="8">
        <f>(6*'[1]Bill summer'!G11)+(6*'[1]Bill winter'!G11)</f>
        <v>0</v>
      </c>
      <c r="K12" s="7">
        <f>12*'[1]Bill ave'!H11</f>
        <v>0</v>
      </c>
      <c r="L12" s="8">
        <f>12*'[1]Bill water heating only'!H11</f>
        <v>0</v>
      </c>
      <c r="M12" s="9">
        <f>(6*'[1]Bill summer'!H11)+(6*'[1]Bill winter'!H11)</f>
        <v>0</v>
      </c>
    </row>
    <row r="13" spans="1:13">
      <c r="B13" s="7"/>
      <c r="C13" s="8"/>
      <c r="D13" s="8"/>
      <c r="E13" s="7"/>
      <c r="F13" s="8"/>
      <c r="G13" s="8"/>
      <c r="H13" s="7"/>
      <c r="I13" s="8"/>
      <c r="J13" s="8"/>
      <c r="K13" s="7"/>
      <c r="L13" s="8"/>
      <c r="M13" s="9"/>
    </row>
    <row r="14" spans="1:13">
      <c r="A14" s="2" t="s">
        <v>20</v>
      </c>
      <c r="B14" s="10">
        <f>SUM(B5:B13)</f>
        <v>953.18399999999997</v>
      </c>
      <c r="C14" s="11">
        <f>SUM(C5:C13)</f>
        <v>296.36160000000007</v>
      </c>
      <c r="D14" s="11">
        <f>SUM(D5:D13)</f>
        <v>1079.4960000000001</v>
      </c>
      <c r="E14" s="10">
        <f>SUM(E5:E13)</f>
        <v>953.18399999999997</v>
      </c>
      <c r="F14" s="11">
        <f t="shared" ref="F14:M14" si="0">SUM(F5:F13)</f>
        <v>296.36160000000007</v>
      </c>
      <c r="G14" s="11">
        <f t="shared" si="0"/>
        <v>1079.4960000000001</v>
      </c>
      <c r="H14" s="10">
        <f t="shared" si="0"/>
        <v>952.98607217664198</v>
      </c>
      <c r="I14" s="11">
        <f t="shared" si="0"/>
        <v>447.85356141685088</v>
      </c>
      <c r="J14" s="11">
        <f t="shared" si="0"/>
        <v>1050.1269396304481</v>
      </c>
      <c r="K14" s="10">
        <f t="shared" si="0"/>
        <v>953.34159999999997</v>
      </c>
      <c r="L14" s="11">
        <f t="shared" si="0"/>
        <v>334.28784000000007</v>
      </c>
      <c r="M14" s="12">
        <f t="shared" si="0"/>
        <v>1072.3904</v>
      </c>
    </row>
    <row r="15" spans="1:13">
      <c r="A15" s="3" t="s">
        <v>21</v>
      </c>
      <c r="C15" s="3" t="s">
        <v>22</v>
      </c>
      <c r="F15" s="3" t="s">
        <v>22</v>
      </c>
      <c r="I15" s="3"/>
      <c r="J15" s="3" t="s">
        <v>23</v>
      </c>
      <c r="L15" s="3"/>
      <c r="M15" s="3"/>
    </row>
    <row r="16" spans="1:1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13" t="s">
        <v>24</v>
      </c>
      <c r="B17" s="14"/>
      <c r="C17" s="14"/>
      <c r="D17" s="14"/>
      <c r="E17" s="14"/>
      <c r="F17" s="14"/>
      <c r="G17" s="14"/>
      <c r="H17" s="15">
        <f>1-H14/E14</f>
        <v>2.0764912478388187E-4</v>
      </c>
      <c r="I17" s="15">
        <f>I14/F14-1</f>
        <v>0.51117270731717857</v>
      </c>
      <c r="J17" s="15">
        <f>J14/G14-1</f>
        <v>-2.7206270675900646E-2</v>
      </c>
      <c r="K17" s="15">
        <f>K14/E14-1</f>
        <v>1.6534058481898484E-4</v>
      </c>
      <c r="L17" s="15">
        <f>L14/F14-1</f>
        <v>0.12797285478280584</v>
      </c>
      <c r="M17" s="15">
        <f>M14/G14-1</f>
        <v>-6.5823310137324009E-3</v>
      </c>
    </row>
    <row r="18" spans="1:1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2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B20" s="3" t="s">
        <v>2</v>
      </c>
      <c r="C20" s="3"/>
      <c r="D20" s="3"/>
      <c r="E20" s="3" t="s">
        <v>3</v>
      </c>
      <c r="F20" s="3"/>
      <c r="G20" s="3"/>
      <c r="H20" s="3" t="s">
        <v>4</v>
      </c>
      <c r="I20" s="3"/>
      <c r="J20" s="3"/>
      <c r="K20" s="3" t="s">
        <v>5</v>
      </c>
      <c r="L20" s="3"/>
      <c r="M20" s="3"/>
    </row>
    <row r="21" spans="1:13">
      <c r="B21" s="16" t="s">
        <v>9</v>
      </c>
      <c r="C21" s="17" t="s">
        <v>10</v>
      </c>
      <c r="D21" s="17" t="s">
        <v>11</v>
      </c>
      <c r="E21" s="16" t="s">
        <v>9</v>
      </c>
      <c r="F21" s="17" t="s">
        <v>10</v>
      </c>
      <c r="G21" s="17" t="s">
        <v>11</v>
      </c>
      <c r="H21" s="16" t="s">
        <v>9</v>
      </c>
      <c r="I21" s="17" t="s">
        <v>10</v>
      </c>
      <c r="J21" s="17" t="s">
        <v>11</v>
      </c>
      <c r="K21" s="16" t="s">
        <v>9</v>
      </c>
      <c r="L21" s="17" t="s">
        <v>10</v>
      </c>
      <c r="M21" s="18" t="s">
        <v>11</v>
      </c>
    </row>
    <row r="22" spans="1:13">
      <c r="A22" t="s">
        <v>12</v>
      </c>
      <c r="B22" s="7">
        <f t="shared" ref="B22:M22" si="1">B5</f>
        <v>69</v>
      </c>
      <c r="C22" s="8">
        <f t="shared" si="1"/>
        <v>69</v>
      </c>
      <c r="D22" s="8">
        <f t="shared" si="1"/>
        <v>69</v>
      </c>
      <c r="E22" s="7">
        <f t="shared" si="1"/>
        <v>69</v>
      </c>
      <c r="F22" s="8">
        <f t="shared" si="1"/>
        <v>69</v>
      </c>
      <c r="G22" s="8">
        <f t="shared" si="1"/>
        <v>69</v>
      </c>
      <c r="H22" s="7">
        <f t="shared" si="1"/>
        <v>273</v>
      </c>
      <c r="I22" s="8">
        <f t="shared" si="1"/>
        <v>273</v>
      </c>
      <c r="J22" s="8">
        <f t="shared" si="1"/>
        <v>273</v>
      </c>
      <c r="K22" s="7">
        <f t="shared" si="1"/>
        <v>120</v>
      </c>
      <c r="L22" s="8">
        <f t="shared" si="1"/>
        <v>120</v>
      </c>
      <c r="M22" s="9">
        <f t="shared" si="1"/>
        <v>120</v>
      </c>
    </row>
    <row r="23" spans="1:13">
      <c r="A23" t="s">
        <v>13</v>
      </c>
      <c r="B23" s="7">
        <f t="shared" ref="B23:M29" si="2">B6*0.9</f>
        <v>860.27508000000012</v>
      </c>
      <c r="C23" s="8">
        <f t="shared" si="2"/>
        <v>221.21359200000003</v>
      </c>
      <c r="D23" s="8">
        <f t="shared" si="2"/>
        <v>983.1715200000001</v>
      </c>
      <c r="E23" s="7">
        <f t="shared" si="2"/>
        <v>860.27508000000012</v>
      </c>
      <c r="F23" s="8">
        <f t="shared" si="2"/>
        <v>221.21359200000003</v>
      </c>
      <c r="G23" s="8">
        <f t="shared" si="2"/>
        <v>983.1715200000001</v>
      </c>
      <c r="H23" s="7">
        <f t="shared" ref="H23:M23" si="3">H6*0.9</f>
        <v>680.98002495897788</v>
      </c>
      <c r="I23" s="8">
        <f t="shared" si="3"/>
        <v>175.10914927516572</v>
      </c>
      <c r="J23" s="8">
        <f t="shared" si="3"/>
        <v>778.26288566740322</v>
      </c>
      <c r="K23" s="7">
        <f t="shared" si="3"/>
        <v>819</v>
      </c>
      <c r="L23" s="8">
        <f t="shared" si="3"/>
        <v>210.6</v>
      </c>
      <c r="M23" s="9">
        <f t="shared" si="3"/>
        <v>936</v>
      </c>
    </row>
    <row r="24" spans="1:13">
      <c r="A24" t="s">
        <v>14</v>
      </c>
      <c r="B24" s="7">
        <f t="shared" si="2"/>
        <v>0</v>
      </c>
      <c r="C24" s="8">
        <f t="shared" si="2"/>
        <v>0</v>
      </c>
      <c r="D24" s="8">
        <f t="shared" si="2"/>
        <v>0</v>
      </c>
      <c r="E24" s="7">
        <f t="shared" si="2"/>
        <v>0</v>
      </c>
      <c r="F24" s="8">
        <f t="shared" si="2"/>
        <v>0</v>
      </c>
      <c r="G24" s="8">
        <f t="shared" si="2"/>
        <v>0</v>
      </c>
      <c r="H24" s="7">
        <f t="shared" si="2"/>
        <v>0</v>
      </c>
      <c r="I24" s="8">
        <f t="shared" si="2"/>
        <v>0</v>
      </c>
      <c r="J24" s="8">
        <f t="shared" si="2"/>
        <v>0</v>
      </c>
      <c r="K24" s="7">
        <f t="shared" si="2"/>
        <v>0</v>
      </c>
      <c r="L24" s="8">
        <f t="shared" si="2"/>
        <v>0</v>
      </c>
      <c r="M24" s="9">
        <f t="shared" si="2"/>
        <v>0</v>
      </c>
    </row>
    <row r="25" spans="1:13">
      <c r="A25" t="s">
        <v>15</v>
      </c>
      <c r="B25" s="7">
        <f t="shared" si="2"/>
        <v>37.550519999999999</v>
      </c>
      <c r="C25" s="8">
        <f t="shared" si="2"/>
        <v>9.6558479999999989</v>
      </c>
      <c r="D25" s="8">
        <f t="shared" si="2"/>
        <v>42.914880000000004</v>
      </c>
      <c r="E25" s="7">
        <f t="shared" si="2"/>
        <v>37.550519999999999</v>
      </c>
      <c r="F25" s="8">
        <f t="shared" si="2"/>
        <v>9.6558479999999989</v>
      </c>
      <c r="G25" s="8">
        <f t="shared" si="2"/>
        <v>42.914880000000004</v>
      </c>
      <c r="H25" s="7">
        <f t="shared" si="2"/>
        <v>37.550519999999999</v>
      </c>
      <c r="I25" s="8">
        <f t="shared" si="2"/>
        <v>9.6558479999999989</v>
      </c>
      <c r="J25" s="8">
        <f t="shared" si="2"/>
        <v>42.914880000000004</v>
      </c>
      <c r="K25" s="7">
        <f t="shared" si="2"/>
        <v>37.550519999999999</v>
      </c>
      <c r="L25" s="8">
        <f t="shared" si="2"/>
        <v>9.6558479999999989</v>
      </c>
      <c r="M25" s="9">
        <f t="shared" si="2"/>
        <v>42.914880000000004</v>
      </c>
    </row>
    <row r="26" spans="1:13">
      <c r="A26" t="s">
        <v>16</v>
      </c>
      <c r="B26" s="7">
        <f t="shared" si="2"/>
        <v>-139.09643999999997</v>
      </c>
      <c r="C26" s="8">
        <f t="shared" si="2"/>
        <v>-35.767655999999995</v>
      </c>
      <c r="D26" s="8">
        <f t="shared" si="2"/>
        <v>-158.96735999999999</v>
      </c>
      <c r="E26" s="7">
        <f t="shared" si="2"/>
        <v>-139.09643999999997</v>
      </c>
      <c r="F26" s="8">
        <f t="shared" si="2"/>
        <v>-35.767655999999995</v>
      </c>
      <c r="G26" s="8">
        <f t="shared" si="2"/>
        <v>-158.96735999999999</v>
      </c>
      <c r="H26" s="7">
        <f t="shared" si="2"/>
        <v>-139.09643999999997</v>
      </c>
      <c r="I26" s="8">
        <f t="shared" si="2"/>
        <v>-35.767655999999995</v>
      </c>
      <c r="J26" s="8">
        <f t="shared" si="2"/>
        <v>-158.96735999999999</v>
      </c>
      <c r="K26" s="7">
        <f t="shared" si="2"/>
        <v>-139.09643999999997</v>
      </c>
      <c r="L26" s="8">
        <f t="shared" si="2"/>
        <v>-35.767655999999995</v>
      </c>
      <c r="M26" s="9">
        <f t="shared" si="2"/>
        <v>-158.96735999999999</v>
      </c>
    </row>
    <row r="27" spans="1:13">
      <c r="A27" t="s">
        <v>17</v>
      </c>
      <c r="B27" s="7">
        <f t="shared" si="2"/>
        <v>25.280639999999998</v>
      </c>
      <c r="C27" s="8">
        <f t="shared" si="2"/>
        <v>6.5007359999999998</v>
      </c>
      <c r="D27" s="8">
        <f t="shared" si="2"/>
        <v>28.892159999999997</v>
      </c>
      <c r="E27" s="7">
        <f t="shared" si="2"/>
        <v>25.280639999999998</v>
      </c>
      <c r="F27" s="8">
        <f t="shared" si="2"/>
        <v>6.5007359999999998</v>
      </c>
      <c r="G27" s="8">
        <f t="shared" si="2"/>
        <v>28.892159999999997</v>
      </c>
      <c r="H27" s="7">
        <f t="shared" si="2"/>
        <v>25.280639999999998</v>
      </c>
      <c r="I27" s="8">
        <f t="shared" si="2"/>
        <v>6.5007359999999998</v>
      </c>
      <c r="J27" s="8">
        <f t="shared" si="2"/>
        <v>28.892159999999997</v>
      </c>
      <c r="K27" s="7">
        <f t="shared" si="2"/>
        <v>25.280639999999998</v>
      </c>
      <c r="L27" s="8">
        <f t="shared" si="2"/>
        <v>6.5007359999999998</v>
      </c>
      <c r="M27" s="9">
        <f t="shared" si="2"/>
        <v>28.892159999999997</v>
      </c>
    </row>
    <row r="28" spans="1:13">
      <c r="A28" t="s">
        <v>18</v>
      </c>
      <c r="B28" s="7">
        <f t="shared" si="2"/>
        <v>7.2727200000000005</v>
      </c>
      <c r="C28" s="8">
        <f t="shared" si="2"/>
        <v>1.8701280000000002</v>
      </c>
      <c r="D28" s="8">
        <f t="shared" si="2"/>
        <v>8.3116800000000008</v>
      </c>
      <c r="E28" s="7">
        <f t="shared" si="2"/>
        <v>7.2727200000000005</v>
      </c>
      <c r="F28" s="8">
        <f t="shared" si="2"/>
        <v>1.8701280000000002</v>
      </c>
      <c r="G28" s="8">
        <f t="shared" si="2"/>
        <v>8.3116800000000008</v>
      </c>
      <c r="H28" s="7">
        <f t="shared" si="2"/>
        <v>7.2727200000000005</v>
      </c>
      <c r="I28" s="8">
        <f t="shared" si="2"/>
        <v>1.8701280000000002</v>
      </c>
      <c r="J28" s="8">
        <f t="shared" si="2"/>
        <v>8.3116800000000008</v>
      </c>
      <c r="K28" s="7">
        <f t="shared" si="2"/>
        <v>7.2727200000000005</v>
      </c>
      <c r="L28" s="8">
        <f t="shared" si="2"/>
        <v>1.8701280000000002</v>
      </c>
      <c r="M28" s="9">
        <f t="shared" si="2"/>
        <v>8.3116800000000008</v>
      </c>
    </row>
    <row r="29" spans="1:13">
      <c r="A29" t="s">
        <v>19</v>
      </c>
      <c r="B29" s="7">
        <f>B12*'[1]Bill ave decoupling expected'!G16</f>
        <v>10.699389473684226</v>
      </c>
      <c r="C29" s="8">
        <f>C12*'[1]Bill ave decoupling expected'!G16</f>
        <v>2.7512715789473723</v>
      </c>
      <c r="D29" s="8">
        <f>D12*'[1]Bill ave decoupling expected'!G16</f>
        <v>12.227873684210545</v>
      </c>
      <c r="E29" s="7">
        <f>E12*'[1]Bill ave decoupling 10%'!G16</f>
        <v>20.328840000000003</v>
      </c>
      <c r="F29" s="8">
        <f>F12*'[1]Bill ave decoupling 10%'!G16</f>
        <v>5.2274159999999998</v>
      </c>
      <c r="G29" s="8">
        <f>G12*'[1]Bill ave decoupling 10%'!G16</f>
        <v>23.232960000000002</v>
      </c>
      <c r="H29" s="7">
        <f t="shared" si="2"/>
        <v>0</v>
      </c>
      <c r="I29" s="8">
        <f t="shared" si="2"/>
        <v>0</v>
      </c>
      <c r="J29" s="8">
        <f t="shared" si="2"/>
        <v>0</v>
      </c>
      <c r="K29" s="7">
        <f t="shared" si="2"/>
        <v>0</v>
      </c>
      <c r="L29" s="8">
        <f t="shared" si="2"/>
        <v>0</v>
      </c>
      <c r="M29" s="9">
        <f t="shared" si="2"/>
        <v>0</v>
      </c>
    </row>
    <row r="30" spans="1:13">
      <c r="B30" s="7"/>
      <c r="C30" s="8"/>
      <c r="D30" s="8"/>
      <c r="E30" s="7"/>
      <c r="F30" s="8"/>
      <c r="G30" s="8"/>
      <c r="H30" s="7"/>
      <c r="I30" s="8"/>
      <c r="J30" s="8"/>
      <c r="K30" s="7"/>
      <c r="L30" s="8"/>
      <c r="M30" s="9"/>
    </row>
    <row r="31" spans="1:13">
      <c r="A31" s="2" t="s">
        <v>20</v>
      </c>
      <c r="B31" s="10">
        <f>SUM(B22:B30)</f>
        <v>870.98190947368437</v>
      </c>
      <c r="C31" s="11">
        <f>SUM(C22:C30)</f>
        <v>275.22391957894746</v>
      </c>
      <c r="D31" s="11">
        <f>SUM(D22:D30)</f>
        <v>985.55075368421069</v>
      </c>
      <c r="E31" s="10">
        <f>SUM(E22:E30)</f>
        <v>880.6113600000001</v>
      </c>
      <c r="F31" s="11">
        <f t="shared" ref="F31:M31" si="4">SUM(F22:F30)</f>
        <v>277.70006400000011</v>
      </c>
      <c r="G31" s="11">
        <f t="shared" si="4"/>
        <v>996.55584000000022</v>
      </c>
      <c r="H31" s="10">
        <f t="shared" si="4"/>
        <v>884.98746495897797</v>
      </c>
      <c r="I31" s="11">
        <f t="shared" si="4"/>
        <v>430.36820527516574</v>
      </c>
      <c r="J31" s="11">
        <f t="shared" si="4"/>
        <v>972.41424566740329</v>
      </c>
      <c r="K31" s="10">
        <f t="shared" si="4"/>
        <v>870.00743999999997</v>
      </c>
      <c r="L31" s="11">
        <f t="shared" si="4"/>
        <v>312.85905600000007</v>
      </c>
      <c r="M31" s="12">
        <f t="shared" si="4"/>
        <v>977.15136000000007</v>
      </c>
    </row>
    <row r="32" spans="1:1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19" t="s">
        <v>26</v>
      </c>
      <c r="B33" s="20">
        <f t="shared" ref="B33:M33" si="5">1-B31/B14</f>
        <v>8.6239477924845209E-2</v>
      </c>
      <c r="C33" s="20">
        <f t="shared" si="5"/>
        <v>7.1323951622115023E-2</v>
      </c>
      <c r="D33" s="20">
        <f t="shared" si="5"/>
        <v>8.7026951758773952E-2</v>
      </c>
      <c r="E33" s="20">
        <f t="shared" si="5"/>
        <v>7.6137073219860851E-2</v>
      </c>
      <c r="F33" s="20">
        <f t="shared" si="5"/>
        <v>6.2968805675229E-2</v>
      </c>
      <c r="G33" s="20">
        <f t="shared" si="5"/>
        <v>7.6832299517552549E-2</v>
      </c>
      <c r="H33" s="20">
        <f t="shared" si="5"/>
        <v>7.1353201482109441E-2</v>
      </c>
      <c r="I33" s="20">
        <f t="shared" si="5"/>
        <v>3.9042574734401203E-2</v>
      </c>
      <c r="J33" s="20">
        <f t="shared" si="5"/>
        <v>7.4003142887080653E-2</v>
      </c>
      <c r="K33" s="20">
        <f t="shared" si="5"/>
        <v>8.7412696561232628E-2</v>
      </c>
      <c r="L33" s="20">
        <f t="shared" si="5"/>
        <v>6.4102792371987016E-2</v>
      </c>
      <c r="M33" s="20">
        <f t="shared" si="5"/>
        <v>8.8810045296936591E-2</v>
      </c>
    </row>
    <row r="35" spans="1:13">
      <c r="A35" s="2" t="s">
        <v>27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B36" s="3" t="s">
        <v>2</v>
      </c>
      <c r="C36" s="3"/>
      <c r="D36" s="3"/>
      <c r="E36" s="3" t="s">
        <v>3</v>
      </c>
      <c r="F36" s="3"/>
      <c r="G36" s="3"/>
      <c r="H36" s="3" t="s">
        <v>4</v>
      </c>
      <c r="I36" s="3"/>
      <c r="J36" s="3"/>
      <c r="K36" s="3" t="s">
        <v>5</v>
      </c>
      <c r="L36" s="3"/>
      <c r="M36" s="3"/>
    </row>
    <row r="37" spans="1:13">
      <c r="B37" s="16" t="s">
        <v>9</v>
      </c>
      <c r="C37" s="17" t="s">
        <v>10</v>
      </c>
      <c r="D37" s="17" t="s">
        <v>11</v>
      </c>
      <c r="E37" s="16" t="s">
        <v>9</v>
      </c>
      <c r="F37" s="17" t="s">
        <v>10</v>
      </c>
      <c r="G37" s="17" t="s">
        <v>11</v>
      </c>
      <c r="H37" s="16" t="s">
        <v>9</v>
      </c>
      <c r="I37" s="17" t="s">
        <v>10</v>
      </c>
      <c r="J37" s="17" t="s">
        <v>11</v>
      </c>
      <c r="K37" s="16" t="s">
        <v>9</v>
      </c>
      <c r="L37" s="17" t="s">
        <v>10</v>
      </c>
      <c r="M37" s="18" t="s">
        <v>11</v>
      </c>
    </row>
    <row r="38" spans="1:13">
      <c r="A38" t="s">
        <v>12</v>
      </c>
      <c r="B38" s="7">
        <f t="shared" ref="B38:M38" si="6">B5</f>
        <v>69</v>
      </c>
      <c r="C38" s="8">
        <f t="shared" si="6"/>
        <v>69</v>
      </c>
      <c r="D38" s="8">
        <f t="shared" si="6"/>
        <v>69</v>
      </c>
      <c r="E38" s="7">
        <f t="shared" si="6"/>
        <v>69</v>
      </c>
      <c r="F38" s="8">
        <f t="shared" si="6"/>
        <v>69</v>
      </c>
      <c r="G38" s="8">
        <f t="shared" si="6"/>
        <v>69</v>
      </c>
      <c r="H38" s="7">
        <f t="shared" si="6"/>
        <v>273</v>
      </c>
      <c r="I38" s="8">
        <f t="shared" si="6"/>
        <v>273</v>
      </c>
      <c r="J38" s="8">
        <f t="shared" si="6"/>
        <v>273</v>
      </c>
      <c r="K38" s="7">
        <f t="shared" si="6"/>
        <v>120</v>
      </c>
      <c r="L38" s="8">
        <f t="shared" si="6"/>
        <v>120</v>
      </c>
      <c r="M38" s="9">
        <f t="shared" si="6"/>
        <v>120</v>
      </c>
    </row>
    <row r="39" spans="1:13">
      <c r="A39" t="s">
        <v>13</v>
      </c>
      <c r="B39" s="7">
        <f t="shared" ref="B39:M44" si="7">B6*0.5</f>
        <v>477.93060000000003</v>
      </c>
      <c r="C39" s="8">
        <f t="shared" si="7"/>
        <v>122.89644000000001</v>
      </c>
      <c r="D39" s="8">
        <f t="shared" si="7"/>
        <v>546.20640000000003</v>
      </c>
      <c r="E39" s="7">
        <f t="shared" si="7"/>
        <v>477.93060000000003</v>
      </c>
      <c r="F39" s="8">
        <f t="shared" si="7"/>
        <v>122.89644000000001</v>
      </c>
      <c r="G39" s="8">
        <f t="shared" si="7"/>
        <v>546.20640000000003</v>
      </c>
      <c r="H39" s="7">
        <f t="shared" si="7"/>
        <v>378.32223608832101</v>
      </c>
      <c r="I39" s="8">
        <f t="shared" si="7"/>
        <v>97.282860708425403</v>
      </c>
      <c r="J39" s="8">
        <f t="shared" si="7"/>
        <v>432.36826981522398</v>
      </c>
      <c r="K39" s="7">
        <f t="shared" si="7"/>
        <v>455</v>
      </c>
      <c r="L39" s="8">
        <f t="shared" si="7"/>
        <v>117</v>
      </c>
      <c r="M39" s="9">
        <f t="shared" si="7"/>
        <v>520</v>
      </c>
    </row>
    <row r="40" spans="1:13">
      <c r="A40" t="s">
        <v>14</v>
      </c>
      <c r="B40" s="7">
        <f t="shared" si="7"/>
        <v>0</v>
      </c>
      <c r="C40" s="8">
        <f t="shared" si="7"/>
        <v>0</v>
      </c>
      <c r="D40" s="8">
        <f t="shared" si="7"/>
        <v>0</v>
      </c>
      <c r="E40" s="7">
        <f t="shared" si="7"/>
        <v>0</v>
      </c>
      <c r="F40" s="8">
        <f t="shared" si="7"/>
        <v>0</v>
      </c>
      <c r="G40" s="8">
        <f t="shared" si="7"/>
        <v>0</v>
      </c>
      <c r="H40" s="7">
        <f t="shared" si="7"/>
        <v>0</v>
      </c>
      <c r="I40" s="8">
        <f t="shared" si="7"/>
        <v>0</v>
      </c>
      <c r="J40" s="8">
        <f t="shared" si="7"/>
        <v>0</v>
      </c>
      <c r="K40" s="7">
        <f t="shared" si="7"/>
        <v>0</v>
      </c>
      <c r="L40" s="8">
        <f t="shared" si="7"/>
        <v>0</v>
      </c>
      <c r="M40" s="9">
        <f t="shared" si="7"/>
        <v>0</v>
      </c>
    </row>
    <row r="41" spans="1:13">
      <c r="A41" t="s">
        <v>15</v>
      </c>
      <c r="B41" s="7">
        <f t="shared" si="7"/>
        <v>20.8614</v>
      </c>
      <c r="C41" s="8">
        <f t="shared" si="7"/>
        <v>5.3643599999999996</v>
      </c>
      <c r="D41" s="8">
        <f t="shared" si="7"/>
        <v>23.8416</v>
      </c>
      <c r="E41" s="7">
        <f t="shared" si="7"/>
        <v>20.8614</v>
      </c>
      <c r="F41" s="8">
        <f t="shared" si="7"/>
        <v>5.3643599999999996</v>
      </c>
      <c r="G41" s="8">
        <f t="shared" si="7"/>
        <v>23.8416</v>
      </c>
      <c r="H41" s="7">
        <f t="shared" si="7"/>
        <v>20.8614</v>
      </c>
      <c r="I41" s="8">
        <f t="shared" si="7"/>
        <v>5.3643599999999996</v>
      </c>
      <c r="J41" s="8">
        <f t="shared" si="7"/>
        <v>23.8416</v>
      </c>
      <c r="K41" s="7">
        <f t="shared" si="7"/>
        <v>20.8614</v>
      </c>
      <c r="L41" s="8">
        <f t="shared" si="7"/>
        <v>5.3643599999999996</v>
      </c>
      <c r="M41" s="9">
        <f t="shared" si="7"/>
        <v>23.8416</v>
      </c>
    </row>
    <row r="42" spans="1:13">
      <c r="A42" t="s">
        <v>16</v>
      </c>
      <c r="B42" s="7">
        <f t="shared" si="7"/>
        <v>-77.27579999999999</v>
      </c>
      <c r="C42" s="8">
        <f t="shared" si="7"/>
        <v>-19.870919999999998</v>
      </c>
      <c r="D42" s="8">
        <f t="shared" si="7"/>
        <v>-88.31519999999999</v>
      </c>
      <c r="E42" s="7">
        <f t="shared" si="7"/>
        <v>-77.27579999999999</v>
      </c>
      <c r="F42" s="8">
        <f t="shared" si="7"/>
        <v>-19.870919999999998</v>
      </c>
      <c r="G42" s="8">
        <f t="shared" si="7"/>
        <v>-88.31519999999999</v>
      </c>
      <c r="H42" s="7">
        <f t="shared" si="7"/>
        <v>-77.27579999999999</v>
      </c>
      <c r="I42" s="8">
        <f t="shared" si="7"/>
        <v>-19.870919999999998</v>
      </c>
      <c r="J42" s="8">
        <f t="shared" si="7"/>
        <v>-88.31519999999999</v>
      </c>
      <c r="K42" s="7">
        <f t="shared" si="7"/>
        <v>-77.27579999999999</v>
      </c>
      <c r="L42" s="8">
        <f t="shared" si="7"/>
        <v>-19.870919999999998</v>
      </c>
      <c r="M42" s="9">
        <f t="shared" si="7"/>
        <v>-88.31519999999999</v>
      </c>
    </row>
    <row r="43" spans="1:13">
      <c r="A43" t="s">
        <v>17</v>
      </c>
      <c r="B43" s="7">
        <f t="shared" si="7"/>
        <v>14.044799999999999</v>
      </c>
      <c r="C43" s="8">
        <f t="shared" si="7"/>
        <v>3.6115200000000001</v>
      </c>
      <c r="D43" s="8">
        <f t="shared" si="7"/>
        <v>16.051199999999998</v>
      </c>
      <c r="E43" s="7">
        <f t="shared" si="7"/>
        <v>14.044799999999999</v>
      </c>
      <c r="F43" s="8">
        <f t="shared" si="7"/>
        <v>3.6115200000000001</v>
      </c>
      <c r="G43" s="8">
        <f t="shared" si="7"/>
        <v>16.051199999999998</v>
      </c>
      <c r="H43" s="7">
        <f t="shared" si="7"/>
        <v>14.044799999999999</v>
      </c>
      <c r="I43" s="8">
        <f t="shared" si="7"/>
        <v>3.6115200000000001</v>
      </c>
      <c r="J43" s="8">
        <f t="shared" si="7"/>
        <v>16.051199999999998</v>
      </c>
      <c r="K43" s="7">
        <f t="shared" si="7"/>
        <v>14.044799999999999</v>
      </c>
      <c r="L43" s="8">
        <f t="shared" si="7"/>
        <v>3.6115200000000001</v>
      </c>
      <c r="M43" s="9">
        <f t="shared" si="7"/>
        <v>16.051199999999998</v>
      </c>
    </row>
    <row r="44" spans="1:13">
      <c r="A44" t="s">
        <v>18</v>
      </c>
      <c r="B44" s="7">
        <f t="shared" si="7"/>
        <v>4.0404</v>
      </c>
      <c r="C44" s="8">
        <f t="shared" si="7"/>
        <v>1.0389600000000001</v>
      </c>
      <c r="D44" s="8">
        <f t="shared" si="7"/>
        <v>4.6176000000000004</v>
      </c>
      <c r="E44" s="7">
        <f t="shared" si="7"/>
        <v>4.0404</v>
      </c>
      <c r="F44" s="8">
        <f t="shared" si="7"/>
        <v>1.0389600000000001</v>
      </c>
      <c r="G44" s="8">
        <f t="shared" si="7"/>
        <v>4.6176000000000004</v>
      </c>
      <c r="H44" s="7">
        <f t="shared" si="7"/>
        <v>4.0404</v>
      </c>
      <c r="I44" s="8">
        <f t="shared" si="7"/>
        <v>1.0389600000000001</v>
      </c>
      <c r="J44" s="8">
        <f t="shared" si="7"/>
        <v>4.6176000000000004</v>
      </c>
      <c r="K44" s="7">
        <f t="shared" si="7"/>
        <v>4.0404</v>
      </c>
      <c r="L44" s="8">
        <f t="shared" si="7"/>
        <v>1.0389600000000001</v>
      </c>
      <c r="M44" s="9">
        <f t="shared" si="7"/>
        <v>4.6176000000000004</v>
      </c>
    </row>
    <row r="45" spans="1:13">
      <c r="A45" t="s">
        <v>19</v>
      </c>
      <c r="B45" s="7">
        <f>B12*'[1]Bill ave decoupling expected'!G16</f>
        <v>10.699389473684226</v>
      </c>
      <c r="C45" s="8">
        <f>C12*'[1]Bill ave decoupling expected'!G16</f>
        <v>2.7512715789473723</v>
      </c>
      <c r="D45" s="8">
        <f>D12*'[1]Bill ave decoupling expected'!G16</f>
        <v>12.227873684210545</v>
      </c>
      <c r="E45" s="7">
        <f>E12*'[1]Bill ave decoupling 50%'!G17</f>
        <v>101.64420000000001</v>
      </c>
      <c r="F45" s="8">
        <f>F12*'[1]Bill ave decoupling 50%'!G17</f>
        <v>26.137080000000001</v>
      </c>
      <c r="G45" s="8">
        <f>G12*'[1]Bill ave decoupling 50%'!G17</f>
        <v>116.1648</v>
      </c>
      <c r="H45" s="7">
        <f t="shared" ref="H45:M45" si="8">H12*1.5</f>
        <v>0</v>
      </c>
      <c r="I45" s="8">
        <f t="shared" si="8"/>
        <v>0</v>
      </c>
      <c r="J45" s="8">
        <f t="shared" si="8"/>
        <v>0</v>
      </c>
      <c r="K45" s="7">
        <f t="shared" si="8"/>
        <v>0</v>
      </c>
      <c r="L45" s="8">
        <f t="shared" si="8"/>
        <v>0</v>
      </c>
      <c r="M45" s="9">
        <f t="shared" si="8"/>
        <v>0</v>
      </c>
    </row>
    <row r="46" spans="1:13">
      <c r="B46" s="7"/>
      <c r="C46" s="8"/>
      <c r="D46" s="8"/>
      <c r="E46" s="7"/>
      <c r="F46" s="8"/>
      <c r="G46" s="8"/>
      <c r="H46" s="7"/>
      <c r="I46" s="8"/>
      <c r="J46" s="8"/>
      <c r="K46" s="7"/>
      <c r="L46" s="8"/>
      <c r="M46" s="9"/>
    </row>
    <row r="47" spans="1:13">
      <c r="A47" s="2" t="s">
        <v>20</v>
      </c>
      <c r="B47" s="10">
        <f>SUM(B38:B46)</f>
        <v>519.30078947368429</v>
      </c>
      <c r="C47" s="11">
        <f>SUM(C38:C46)</f>
        <v>184.7916315789474</v>
      </c>
      <c r="D47" s="11">
        <f>SUM(D38:D46)</f>
        <v>583.62947368421055</v>
      </c>
      <c r="E47" s="10">
        <f>SUM(E38:E46)</f>
        <v>610.24559999999997</v>
      </c>
      <c r="F47" s="11">
        <f t="shared" ref="F47:M47" si="9">SUM(F38:F46)</f>
        <v>208.17744000000002</v>
      </c>
      <c r="G47" s="11">
        <f t="shared" si="9"/>
        <v>687.56640000000004</v>
      </c>
      <c r="H47" s="10">
        <f t="shared" si="9"/>
        <v>612.99303608832099</v>
      </c>
      <c r="I47" s="11">
        <f t="shared" si="9"/>
        <v>360.42678070842533</v>
      </c>
      <c r="J47" s="11">
        <f t="shared" si="9"/>
        <v>661.56346981522404</v>
      </c>
      <c r="K47" s="10">
        <f t="shared" si="9"/>
        <v>536.67079999999999</v>
      </c>
      <c r="L47" s="11">
        <f t="shared" si="9"/>
        <v>227.14392000000004</v>
      </c>
      <c r="M47" s="12">
        <f t="shared" si="9"/>
        <v>596.1952</v>
      </c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19" t="s">
        <v>28</v>
      </c>
      <c r="B49" s="20">
        <f t="shared" ref="B49:M49" si="10">1-B47/B14</f>
        <v>0.45519355184971177</v>
      </c>
      <c r="C49" s="20">
        <f t="shared" si="10"/>
        <v>0.37646567038729928</v>
      </c>
      <c r="D49" s="20">
        <f t="shared" si="10"/>
        <v>0.45935003586469014</v>
      </c>
      <c r="E49" s="20">
        <f t="shared" si="10"/>
        <v>0.35978195185819317</v>
      </c>
      <c r="F49" s="20">
        <f t="shared" si="10"/>
        <v>0.29755595866670992</v>
      </c>
      <c r="G49" s="20">
        <f t="shared" si="10"/>
        <v>0.36306720914204405</v>
      </c>
      <c r="H49" s="20">
        <f t="shared" si="10"/>
        <v>0.35676600741054809</v>
      </c>
      <c r="I49" s="20">
        <f t="shared" si="10"/>
        <v>0.19521287367200568</v>
      </c>
      <c r="J49" s="20">
        <f t="shared" si="10"/>
        <v>0.37001571443540349</v>
      </c>
      <c r="K49" s="20">
        <f t="shared" si="10"/>
        <v>0.43706348280616303</v>
      </c>
      <c r="L49" s="20">
        <f t="shared" si="10"/>
        <v>0.32051396185993486</v>
      </c>
      <c r="M49" s="20">
        <f t="shared" si="10"/>
        <v>0.44405022648468317</v>
      </c>
    </row>
  </sheetData>
  <phoneticPr fontId="4" type="noConversion"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2009-09-21T07:00:00+00:00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BB6278B-8A77-4027-ABD6-82603A7F9851}"/>
</file>

<file path=customXml/itemProps2.xml><?xml version="1.0" encoding="utf-8"?>
<ds:datastoreItem xmlns:ds="http://schemas.openxmlformats.org/officeDocument/2006/customXml" ds:itemID="{3B2610E3-FF9C-423B-B094-1DE36C20FA5C}"/>
</file>

<file path=customXml/itemProps3.xml><?xml version="1.0" encoding="utf-8"?>
<ds:datastoreItem xmlns:ds="http://schemas.openxmlformats.org/officeDocument/2006/customXml" ds:itemID="{383B89DC-C650-46F8-B637-142DF8066089}"/>
</file>

<file path=customXml/itemProps4.xml><?xml version="1.0" encoding="utf-8"?>
<ds:datastoreItem xmlns:ds="http://schemas.openxmlformats.org/officeDocument/2006/customXml" ds:itemID="{B6FDB6E2-7BB8-4EC3-9463-D2C1ACE658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R. Alexander</dc:creator>
  <cp:lastModifiedBy>Chuck Eberdt</cp:lastModifiedBy>
  <cp:lastPrinted>2009-09-10T17:02:38Z</cp:lastPrinted>
  <dcterms:created xsi:type="dcterms:W3CDTF">2009-09-10T12:29:48Z</dcterms:created>
  <dcterms:modified xsi:type="dcterms:W3CDTF">2009-09-21T18:26:26Z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