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y\Documents\PSE GRC 2022\Kensok\"/>
    </mc:Choice>
  </mc:AlternateContent>
  <xr:revisionPtr revIDLastSave="0" documentId="8_{695C2A39-E80E-4CE5-B48D-A2BE6C80CD61}" xr6:coauthVersionLast="46" xr6:coauthVersionMax="46" xr10:uidLastSave="{00000000-0000-0000-0000-000000000000}"/>
  <bookViews>
    <workbookView xWindow="25080" yWindow="-120" windowWidth="25440" windowHeight="15390" xr2:uid="{CE07C039-C427-42F6-90A1-BF0C0F2B5E71}"/>
  </bookViews>
  <sheets>
    <sheet name="JAK-4 Hist O&amp;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[5]BS!$T$7:$T$3582</definedName>
    <definedName name="_____Dec04">[6]BS!$AC$7:$AC$3580</definedName>
    <definedName name="_____ex1" hidden="1">{#N/A,#N/A,FALSE,"Summ";#N/A,#N/A,FALSE,"General"}</definedName>
    <definedName name="_____Feb04">[6]BS!$S$7:$S$3582</definedName>
    <definedName name="_____Jan04">[6]BS!$R$7:$R$3582</definedName>
    <definedName name="_____Jul04">[6]BS!$X$7:$X$3582</definedName>
    <definedName name="_____Jun04">[6]BS!$W$7:$W$3582</definedName>
    <definedName name="_____Mar04">[6]BS!$T$7:$T$3582</definedName>
    <definedName name="_____May04">[6]BS!$V$7:$V$3582</definedName>
    <definedName name="_____new1" hidden="1">{#N/A,#N/A,FALSE,"Summ";#N/A,#N/A,FALSE,"General"}</definedName>
    <definedName name="_____Nov03">[5]BS!$S$7:$S$3582</definedName>
    <definedName name="_____Nov04">[6]BS!$AB$7:$AB$3582</definedName>
    <definedName name="_____Oct03">[5]BS!$R$7:$R$3582</definedName>
    <definedName name="_____Oct04">[6]BS!$AA$7:$AA$3582</definedName>
    <definedName name="_____Sep03">[5]BS!$Q$7:$Q$3582</definedName>
    <definedName name="_____Sep04">[6]BS!$Z$7:$Z$3582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[7]Quant!$D$71:$O$71</definedName>
    <definedName name="__123Graph_ABUDG6_DSCRPR" hidden="1">[7]Quant!$D$71:$O$71</definedName>
    <definedName name="__123Graph_ABUDG6_ESCRPR1" hidden="1">[7]Quant!$D$100:$O$100</definedName>
    <definedName name="__123Graph_B" hidden="1">[7]Quant!$D$72:$O$72</definedName>
    <definedName name="__123Graph_BBUDG6_DSCRPR" hidden="1">[7]Quant!$D$72:$O$72</definedName>
    <definedName name="__123Graph_BBUDG6_ESCRPR1" hidden="1">[7]Quant!$D$88:$O$88</definedName>
    <definedName name="__123Graph_D" hidden="1">#REF!</definedName>
    <definedName name="__123Graph_ECURRENT" hidden="1">[8]ConsolidatingPL!#REF!</definedName>
    <definedName name="__123Graph_X" hidden="1">[7]Quant!$D$5:$O$5</definedName>
    <definedName name="__123Graph_XBUDG6_DSCRPR" hidden="1">[7]Quant!$D$5:$O$5</definedName>
    <definedName name="__123Graph_XBUDG6_ESCRPR1" hidden="1">[7]Quant!$D$5:$O$5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[7]Quant!$D$71:$O$71</definedName>
    <definedName name="_2__123Graph_ABUDG6_Dtons_inv" hidden="1">[9]Quant!#REF!</definedName>
    <definedName name="_3__123Graph_ABUDG6_Dtons_inv" hidden="1">[10]Quant!#REF!</definedName>
    <definedName name="_3__123Graph_BBUDG6_D_ESCRPR" hidden="1">[7]Quant!$D$72:$O$72</definedName>
    <definedName name="_4__123Graph_ABUDG6_Dtons_inv" hidden="1">'[11]Area D 2011'!#REF!</definedName>
    <definedName name="_4__123Graph_BBUDG6_Dtons_inv" hidden="1">[7]Quant!$D$9:$O$9</definedName>
    <definedName name="_5__123Graph_CBUDG6_D_ESCRPR" hidden="1">[7]Quant!$D$100:$O$100</definedName>
    <definedName name="_6__123Graph_CBUDG6_D_ESCRPR" hidden="1">'[12]2012 Area AB BudgetSummary'!#REF!</definedName>
    <definedName name="_6__123Graph_DBUDG6_D_ESCRPR" hidden="1">[7]Quant!$D$88:$O$88</definedName>
    <definedName name="_7__123Graph_CBUDG6_D_ESCRPR" hidden="1">'[11]Area D 2011'!#REF!</definedName>
    <definedName name="_7__123Graph_DBUDG6_D_ESCRPR" hidden="1">'[12]2012 Area AB BudgetSummary'!#REF!</definedName>
    <definedName name="_7__123Graph_XBUDG6_D_ESCRPR" hidden="1">[7]Quant!$D$5:$O$5</definedName>
    <definedName name="_8__123Graph_DBUDG6_D_ESCRPR" hidden="1">'[11]Area D 2011'!#REF!</definedName>
    <definedName name="_8__123Graph_XBUDG6_Dtons_inv" hidden="1">[7]Quant!$D$5:$O$5</definedName>
    <definedName name="_Apr04">[6]BS!$U$7:$U$3582</definedName>
    <definedName name="_Apr05">[13]BS!#REF!</definedName>
    <definedName name="_Apr09" xml:space="preserve"> [14]BS!$U$7:$U$1726</definedName>
    <definedName name="_Aug04">[6]BS!$Y$7:$Y$3582</definedName>
    <definedName name="_Aug05">[13]BS!#REF!</definedName>
    <definedName name="_Aug09" xml:space="preserve"> [14]BS!$Y$7:$Y$1726</definedName>
    <definedName name="_Dec03">[5]BS!$T$7:$T$3582</definedName>
    <definedName name="_Dec04">[6]BS!$AC$7:$AC$3580</definedName>
    <definedName name="_Dec08" xml:space="preserve"> [14]BS!$Q$7:$Q$1726</definedName>
    <definedName name="_End">[13]BS!#REF!</definedName>
    <definedName name="_ex1" hidden="1">{#N/A,#N/A,FALSE,"Summ";#N/A,#N/A,FALSE,"General"}</definedName>
    <definedName name="_Feb04">[6]BS!$S$7:$S$3582</definedName>
    <definedName name="_Feb05">[13]BS!#REF!</definedName>
    <definedName name="_FEB09" xml:space="preserve"> [14]BS!$S$7:$S$1726</definedName>
    <definedName name="_Fill" hidden="1">#REF!</definedName>
    <definedName name="_Jan04">[6]BS!$R$7:$R$3582</definedName>
    <definedName name="_Jan05">[13]BS!#REF!</definedName>
    <definedName name="_Jul04">[6]BS!$X$7:$X$3582</definedName>
    <definedName name="_Jul05">[13]BS!#REF!</definedName>
    <definedName name="_Jul09" xml:space="preserve"> [14]BS!$X$7:$X$1726</definedName>
    <definedName name="_Jun04">[6]BS!$W$7:$W$3582</definedName>
    <definedName name="_Jun05">[13]BS!#REF!</definedName>
    <definedName name="_Jun09" xml:space="preserve"> [14]BS!$W$7:$W$1726</definedName>
    <definedName name="_Key1" hidden="1">#REF!</definedName>
    <definedName name="_Key2" hidden="1">#REF!</definedName>
    <definedName name="_Mar04">[6]BS!$T$7:$T$3582</definedName>
    <definedName name="_Mar05">[13]BS!#REF!</definedName>
    <definedName name="_May04">[6]BS!$V$7:$V$3582</definedName>
    <definedName name="_May05">[13]BS!#REF!</definedName>
    <definedName name="_May09" xml:space="preserve"> [14]BS!$V$7:$V$1726</definedName>
    <definedName name="_new1" hidden="1">{#N/A,#N/A,FALSE,"Summ";#N/A,#N/A,FALSE,"General"}</definedName>
    <definedName name="_Nov03">[5]BS!$S$7:$S$3582</definedName>
    <definedName name="_Nov04">[6]BS!$AB$7:$AB$3582</definedName>
    <definedName name="_Oct03">[5]BS!$R$7:$R$3582</definedName>
    <definedName name="_Oct04">[6]BS!$AA$7:$AA$3582</definedName>
    <definedName name="_Oct09" xml:space="preserve"> [14]BS!$AA$7:$AA$1726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[5]BS!$Q$7:$Q$3582</definedName>
    <definedName name="_Sep04">[6]BS!$Z$7:$Z$3582</definedName>
    <definedName name="_Sep05">[13]BS!#REF!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>[15]Cover!#REF!</definedName>
    <definedName name="Adj_Amt_8">[15]Cover!#REF!</definedName>
    <definedName name="Adj_Typ_8">[15]Cover!#REF!</definedName>
    <definedName name="apeek">#REF!</definedName>
    <definedName name="Apr03AMA">'[16]BS C&amp;L'!#REF!</definedName>
    <definedName name="Apr04AMA">[6]BS!$AG$7:$AG$3582</definedName>
    <definedName name="Apr05AMA">[13]BS!#REF!</definedName>
    <definedName name="AS2DocOpenMode" hidden="1">"AS2DocumentEdit"</definedName>
    <definedName name="Aug03AMA">'[16]BS C&amp;L'!#REF!</definedName>
    <definedName name="Aug04AMA">[6]BS!$AK$7:$AK$3582</definedName>
    <definedName name="Aug05AMA">[13]BS!#REF!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'[17]June 2013 CBR'!$AV$16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[18]ZZCOOM_M03_Q005!#REF!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[18]ZZCOOM_M03_Q005!#REF!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[18]ZZCOOM_M03_Q005!#REF!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[18]ZZCOOM_M03_Q005!#REF!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[18]ZZCOOM_M03_Q005!#REF!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[18]ZZCOOM_M03_Q005!#REF!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ATEGORY_HEADER">[19]Distributors!$B$3</definedName>
    <definedName name="CBWorkbookPriority" hidden="1">-2060790043</definedName>
    <definedName name="COLHOUSE">#REF!</definedName>
    <definedName name="COLXFER">#REF!</definedName>
    <definedName name="CombWC_LineItem">[20]BS!$U$7:$U$3349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'[21]Inc Stmt'!$AJ$222</definedName>
    <definedName name="CUSTDEP">#REF!</definedName>
    <definedName name="data">#REF!</definedName>
    <definedName name="Data.Avg">'[21]Avg Amts'!$A$5:$BP$34</definedName>
    <definedName name="Data.Qtrs.Avg">'[21]Avg Amts'!$A$5:$IV$5</definedName>
    <definedName name="data12">#REF!</definedName>
    <definedName name="Dec03AMA">[5]BS!$AJ$7:$AJ$3582</definedName>
    <definedName name="Dec04AMA">[6]BS!$AO$7:$AO$3582</definedName>
    <definedName name="Dec11AMA">[20]BS!$R$7:$R$1882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'[17]June 2013 CBR'!$A$7</definedName>
    <definedName name="DocketNumber">'[22]JHS-4'!$AP$2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[13]BS!#REF!</definedName>
    <definedName name="ElRBLine">[6]BS!$AQ$7:$AQ$3303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'[22]JHS-6'!$G$3</definedName>
    <definedName name="Exhibit_No.______JHS_09">'[22]JHS-9 Ex A-2'!$I$2</definedName>
    <definedName name="Exhibit_No.______JHS_4">'[22]JHS-4'!$AP$3</definedName>
    <definedName name="Exhibit_No.______MJS_4">'[23]MJS-11'!$O$3</definedName>
    <definedName name="Exhibit_No.______MJS_5">'[23]MJS-12'!$E$3</definedName>
    <definedName name="Exhibit_No.______MJS_6">'[23]MJS-13'!$F$3</definedName>
    <definedName name="Exhibit_No._____JHS_05">'[22]JHS-5'!$E$3</definedName>
    <definedName name="Exhibit_No._____JHS_07">'[22]JHS-7'!$M$3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'[16]BS C&amp;L'!#REF!</definedName>
    <definedName name="Feb04AMA">[6]BS!$AE$7:$AE$3582</definedName>
    <definedName name="Feb05AMA">[13]BS!#REF!</definedName>
    <definedName name="FERC_Lookup">'[24]Map Table'!$E$4:$F$72</definedName>
    <definedName name="FERC_Lookup2">'[24]Map Table'!$C$4:$D$94</definedName>
    <definedName name="FF">'[17]June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'[17]June 2013 CBR'!$CW$24</definedName>
    <definedName name="gary" hidden="1">{#N/A,#N/A,FALSE,"Cover Sheet";"Use of Equipment",#N/A,FALSE,"Area C";"Equipment Hours",#N/A,FALSE,"All";"Summary",#N/A,FALSE,"All"}</definedName>
    <definedName name="GasRBLine">[6]BS!$AS$7:$AS$3631</definedName>
    <definedName name="GasWC_LineItem">[6]BS!$AR$7:$AR$3631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'[16]BS C&amp;L'!#REF!</definedName>
    <definedName name="Jan04AMA">[6]BS!$AD$7:$AD$3582</definedName>
    <definedName name="Jan05AMA">[13]BS!#REF!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'[16]BS C&amp;L'!#REF!</definedName>
    <definedName name="Jul04AMA">[6]BS!$AJ$7:$AJ$3582</definedName>
    <definedName name="Jul05AMA">[13]BS!#REF!</definedName>
    <definedName name="Jun03AMA">'[16]BS C&amp;L'!#REF!</definedName>
    <definedName name="Jun04AMA">[6]BS!$AI$7:$AI$3582</definedName>
    <definedName name="Jun05AMA">[13]BS!#REF!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IF('[1]JAK-3_Proj. v Actual OM CAPEX'!Values_Entered,Header_Row+'[1]JAK-3_Proj. v Actual OM CAPEX'!Number_of_Payments,Header_Row)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>#REF!,#REF!,#REF!,#REF!</definedName>
    <definedName name="Mar03AMA">'[16]BS C&amp;L'!#REF!</definedName>
    <definedName name="Mar04AMA">[6]BS!$AF$7:$AF$3582</definedName>
    <definedName name="Mar05AMA">[13]BS!#REF!</definedName>
    <definedName name="May03AMA">'[16]BS C&amp;L'!#REF!</definedName>
    <definedName name="May04AMA">[6]BS!$AH$7:$AH$3582</definedName>
    <definedName name="May05AMA">[13]BS!#REF!</definedName>
    <definedName name="midc">#REF!,#REF!</definedName>
    <definedName name="Miller" hidden="1">{#N/A,#N/A,FALSE,"Expenditures";#N/A,#N/A,FALSE,"Property Placed In-Service";#N/A,#N/A,FALSE,"CWIP Balances"}</definedName>
    <definedName name="MISCELLANEOUS">[25]model!#REF!</definedName>
    <definedName name="MONTH">#REF!</definedName>
    <definedName name="MTD_Format">[26]Mthly!$B$11:$D$11,[26]Mthly!$B$31:$D$31</definedName>
    <definedName name="new" hidden="1">{#N/A,#N/A,FALSE,"Summ";#N/A,#N/A,FALSE,"General"}</definedName>
    <definedName name="Nov03AMA">[5]BS!$AI$7:$AI$3582</definedName>
    <definedName name="Nov04AMA">[6]BS!$AN$7:$AN$3582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[5]BS!$AH$7:$AH$3582</definedName>
    <definedName name="Oct04AMA">[6]BS!$AM$7:$AM$3582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PRODADJ">#REF!</definedName>
    <definedName name="PROPSALES">#REF!</definedName>
    <definedName name="PSPL">'[17]June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[5]BS!$AG$7:$AG$3582</definedName>
    <definedName name="Sep04AMA">[6]BS!$AL$7:$AL$3582</definedName>
    <definedName name="seven" hidden="1">{#N/A,#N/A,FALSE,"CRPT";#N/A,#N/A,FALSE,"TREND";#N/A,#N/A,FALSE,"%Curve"}</definedName>
    <definedName name="SFAS106">[25]model!#REF!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>#REF!</definedName>
    <definedName name="STATE_UTILITY_TAX">'[23]MJS-14'!$N$16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[13]BS!#REF!</definedName>
    <definedName name="testyear">'[17]June 2013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'[27]2011 Elec CBR'!$CQ$14</definedName>
    <definedName name="UTN">'[17]June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'[28]MJS-13'!$F$2</definedName>
    <definedName name="WUTC_FILING_FEE">'[23]MJS-14'!$O$15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[26]YTD!$B$13:$D$13,[26]YTD!$B$32:$D$32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I16" i="1"/>
  <c r="H16" i="1"/>
  <c r="M14" i="1"/>
  <c r="O14" i="1" s="1"/>
  <c r="L14" i="1"/>
  <c r="K14" i="1"/>
  <c r="J14" i="1"/>
  <c r="I14" i="1"/>
  <c r="H14" i="1"/>
  <c r="G14" i="1"/>
  <c r="F14" i="1"/>
  <c r="E14" i="1"/>
  <c r="D14" i="1"/>
  <c r="K12" i="1"/>
  <c r="K16" i="1" s="1"/>
  <c r="J12" i="1"/>
  <c r="J16" i="1" s="1"/>
  <c r="I12" i="1"/>
  <c r="H12" i="1"/>
  <c r="G12" i="1"/>
  <c r="G16" i="1" s="1"/>
  <c r="F12" i="1"/>
  <c r="F16" i="1" s="1"/>
  <c r="E12" i="1"/>
  <c r="E16" i="1" s="1"/>
  <c r="D12" i="1"/>
  <c r="D16" i="1" s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M12" i="1" s="1"/>
  <c r="L7" i="1"/>
  <c r="L12" i="1" s="1"/>
  <c r="L16" i="1" s="1"/>
  <c r="K7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O5" i="1"/>
  <c r="E4" i="1"/>
  <c r="F4" i="1" s="1"/>
  <c r="G4" i="1" s="1"/>
  <c r="H4" i="1" s="1"/>
  <c r="I4" i="1" s="1"/>
  <c r="J4" i="1" s="1"/>
  <c r="K4" i="1" s="1"/>
  <c r="L4" i="1" s="1"/>
  <c r="M16" i="1" l="1"/>
  <c r="O16" i="1" s="1"/>
  <c r="O12" i="1"/>
</calcChain>
</file>

<file path=xl/sharedStrings.xml><?xml version="1.0" encoding="utf-8"?>
<sst xmlns="http://schemas.openxmlformats.org/spreadsheetml/2006/main" count="29" uniqueCount="29">
  <si>
    <t>Puget Sound Energy</t>
  </si>
  <si>
    <t>O&amp;M Expense Growth, 2012-2021 ($ Millions)</t>
  </si>
  <si>
    <t>2012-2021</t>
  </si>
  <si>
    <t>Line</t>
  </si>
  <si>
    <t>2021E</t>
  </si>
  <si>
    <t>CAGR</t>
  </si>
  <si>
    <t>O&amp;M Expense</t>
  </si>
  <si>
    <t>Pass-through O&amp;M</t>
  </si>
  <si>
    <t>Low Income</t>
  </si>
  <si>
    <t>WUTC Fees</t>
  </si>
  <si>
    <t>Green Power</t>
  </si>
  <si>
    <t>Electric Vehicle</t>
  </si>
  <si>
    <t>Pension</t>
  </si>
  <si>
    <t>O&amp;M Expense less Pass-through</t>
  </si>
  <si>
    <r>
      <t xml:space="preserve">Average Customer Count </t>
    </r>
    <r>
      <rPr>
        <i/>
        <sz val="10"/>
        <color theme="1"/>
        <rFont val="Arial"/>
        <family val="2"/>
      </rPr>
      <t>(Millions)</t>
    </r>
  </si>
  <si>
    <t>O&amp;M Expense less Pass-through / Customer</t>
  </si>
  <si>
    <t xml:space="preserve">Notes: </t>
  </si>
  <si>
    <r>
      <rPr>
        <i/>
        <sz val="10"/>
        <color theme="1"/>
        <rFont val="Arial"/>
        <family val="2"/>
      </rPr>
      <t>2021E:</t>
    </r>
    <r>
      <rPr>
        <sz val="10"/>
        <color theme="1"/>
        <rFont val="Arial"/>
        <family val="2"/>
      </rPr>
      <t xml:space="preserve">  Estimated based on actual data for January - July, and budget data for August - December</t>
    </r>
  </si>
  <si>
    <t xml:space="preserve">Sources: </t>
  </si>
  <si>
    <t>Annual SEC Form 10-K</t>
  </si>
  <si>
    <t>Figure 1 PSE OM Growth Savings '12-'18_v1.xlsx, worksheet "Trend"</t>
  </si>
  <si>
    <t>2021 7&amp;5 Outlook - Opex &amp; BTL (FP&amp;A send out).xlsx, worksheet "Summary Opex" (2021E)</t>
  </si>
  <si>
    <t>2019 12&amp;0 OM Frcst by Mo and Officer - HC 3rd Close.xlsm</t>
  </si>
  <si>
    <t>2020 12&amp;0 Opex &amp; BTL Summary (FP&amp;A).xls, worksheet "Summary Opex"</t>
  </si>
  <si>
    <t>F21 Final Load Forecast_072321.xlsx, worksheet "Electric - Customers" and "Gas - Customers"</t>
  </si>
  <si>
    <t>Jan</t>
  </si>
  <si>
    <t>Nov.</t>
  </si>
  <si>
    <t>Inflation CAGR</t>
  </si>
  <si>
    <t>https://www.bls.gov/data/inflation_calculator.htm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</si>
</sst>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;[Red]\(#,##0\)"/>
    <numFmt numFmtId="166" formatCode="#,##0.0;[Red]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164" fontId="7" fillId="0" borderId="2" xfId="1" applyNumberFormat="1" applyFont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 wrapText="1"/>
    </xf>
    <xf numFmtId="165" fontId="7" fillId="0" borderId="0" xfId="4" applyNumberFormat="1" applyAlignment="1">
      <alignment horizontal="right" vertical="top" wrapText="1"/>
    </xf>
    <xf numFmtId="10" fontId="3" fillId="0" borderId="0" xfId="2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166" fontId="7" fillId="0" borderId="0" xfId="4" applyNumberFormat="1" applyAlignment="1">
      <alignment horizontal="right" vertical="top" wrapText="1"/>
    </xf>
    <xf numFmtId="10" fontId="3" fillId="0" borderId="0" xfId="2" applyNumberFormat="1" applyFont="1" applyBorder="1" applyAlignment="1">
      <alignment horizontal="center"/>
    </xf>
    <xf numFmtId="6" fontId="3" fillId="0" borderId="0" xfId="0" applyNumberFormat="1" applyFont="1"/>
    <xf numFmtId="0" fontId="3" fillId="0" borderId="1" xfId="0" applyFont="1" applyBorder="1" applyAlignment="1">
      <alignment horizontal="left" indent="4"/>
    </xf>
    <xf numFmtId="0" fontId="3" fillId="0" borderId="1" xfId="0" applyFont="1" applyBorder="1"/>
    <xf numFmtId="1" fontId="3" fillId="0" borderId="1" xfId="0" applyNumberFormat="1" applyFont="1" applyBorder="1"/>
    <xf numFmtId="165" fontId="7" fillId="0" borderId="1" xfId="4" applyNumberFormat="1" applyBorder="1" applyAlignment="1">
      <alignment horizontal="right" vertical="top"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left"/>
    </xf>
    <xf numFmtId="2" fontId="3" fillId="0" borderId="0" xfId="0" applyNumberFormat="1" applyFont="1"/>
    <xf numFmtId="43" fontId="3" fillId="0" borderId="0" xfId="0" applyNumberFormat="1" applyFont="1"/>
    <xf numFmtId="0" fontId="3" fillId="0" borderId="3" xfId="0" applyFont="1" applyBorder="1"/>
    <xf numFmtId="164" fontId="3" fillId="0" borderId="3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44" fontId="3" fillId="0" borderId="0" xfId="1" applyFont="1"/>
    <xf numFmtId="0" fontId="2" fillId="0" borderId="0" xfId="3"/>
  </cellXfs>
  <cellStyles count="5">
    <cellStyle name="Currency" xfId="1" builtinId="4"/>
    <cellStyle name="Hyperlink" xfId="3" builtinId="8"/>
    <cellStyle name="Normal" xfId="0" builtinId="0"/>
    <cellStyle name="Normal 2" xfId="4" xr:uid="{C5E82516-189B-458F-8004-C631CD82B2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3114610673666"/>
          <c:y val="0.14437347873888645"/>
          <c:w val="0.72689326334208226"/>
          <c:h val="0.6643991534956436"/>
        </c:manualLayout>
      </c:layout>
      <c:barChart>
        <c:barDir val="col"/>
        <c:grouping val="clustered"/>
        <c:varyColors val="0"/>
        <c:ser>
          <c:idx val="0"/>
          <c:order val="0"/>
          <c:tx>
            <c:v>O&amp;M Expense (left axis)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'JAK-4 Hist O&amp;M'!$D$4:$M$4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2021E</c:v>
                </c:pt>
              </c:strCache>
            </c:strRef>
          </c:cat>
          <c:val>
            <c:numRef>
              <c:f>'JAK-4 Hist O&amp;M'!$D$12:$M$12</c:f>
              <c:numCache>
                <c:formatCode>_("$"* #,##0_);_("$"* \(#,##0\);_("$"* "-"??_);_(@_)</c:formatCode>
                <c:ptCount val="10"/>
                <c:pt idx="0">
                  <c:v>490.76499999999999</c:v>
                </c:pt>
                <c:pt idx="1">
                  <c:v>503.93899999999996</c:v>
                </c:pt>
                <c:pt idx="2">
                  <c:v>524.14599999999996</c:v>
                </c:pt>
                <c:pt idx="3">
                  <c:v>504.72</c:v>
                </c:pt>
                <c:pt idx="4">
                  <c:v>544.93299999999999</c:v>
                </c:pt>
                <c:pt idx="5">
                  <c:v>560.97700000000009</c:v>
                </c:pt>
                <c:pt idx="6">
                  <c:v>563.71682974999999</c:v>
                </c:pt>
                <c:pt idx="7">
                  <c:v>556.12437913000008</c:v>
                </c:pt>
                <c:pt idx="8">
                  <c:v>556.41826289999995</c:v>
                </c:pt>
                <c:pt idx="9">
                  <c:v>586.89395847544358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A-43B1-8CEE-5184A7295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27"/>
        <c:axId val="2017491952"/>
        <c:axId val="2017481968"/>
      </c:barChart>
      <c:lineChart>
        <c:grouping val="standard"/>
        <c:varyColors val="0"/>
        <c:ser>
          <c:idx val="1"/>
          <c:order val="1"/>
          <c:tx>
            <c:v>O&amp;M per Customer (right axis)</c:v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strRef>
              <c:f>'JAK-4 Hist O&amp;M'!$D$4:$M$4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2021E</c:v>
                </c:pt>
              </c:strCache>
            </c:strRef>
          </c:cat>
          <c:val>
            <c:numRef>
              <c:f>'JAK-4 Hist O&amp;M'!$D$16:$M$16</c:f>
              <c:numCache>
                <c:formatCode>_("$"* #,##0_);_("$"* \(#,##0\);_("$"* "-"??_);_(@_)</c:formatCode>
                <c:ptCount val="10"/>
                <c:pt idx="0">
                  <c:v>264.88363017924098</c:v>
                </c:pt>
                <c:pt idx="1">
                  <c:v>271.14457306239984</c:v>
                </c:pt>
                <c:pt idx="2">
                  <c:v>279.85483637590693</c:v>
                </c:pt>
                <c:pt idx="3">
                  <c:v>265.86221118852609</c:v>
                </c:pt>
                <c:pt idx="4">
                  <c:v>282.77682584721532</c:v>
                </c:pt>
                <c:pt idx="5">
                  <c:v>287.06898228082338</c:v>
                </c:pt>
                <c:pt idx="6">
                  <c:v>284.6571641125546</c:v>
                </c:pt>
                <c:pt idx="7">
                  <c:v>277.10672557521673</c:v>
                </c:pt>
                <c:pt idx="8">
                  <c:v>273.818048318146</c:v>
                </c:pt>
                <c:pt idx="9">
                  <c:v>285.26304399658346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A-43B1-8CEE-5184A7295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11551"/>
        <c:axId val="139811135"/>
      </c:lineChart>
      <c:catAx>
        <c:axId val="201749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481968"/>
        <c:crosses val="autoZero"/>
        <c:auto val="1"/>
        <c:lblAlgn val="ctr"/>
        <c:lblOffset val="100"/>
        <c:noMultiLvlLbl val="0"/>
      </c:catAx>
      <c:valAx>
        <c:axId val="201748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 </a:t>
                </a:r>
              </a:p>
            </c:rich>
          </c:tx>
          <c:layout>
            <c:manualLayout>
              <c:xMode val="edge"/>
              <c:yMode val="edge"/>
              <c:x val="7.7637795275590548E-3"/>
              <c:y val="0.29229872217529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491952"/>
        <c:crosses val="autoZero"/>
        <c:crossBetween val="between"/>
      </c:valAx>
      <c:valAx>
        <c:axId val="139811135"/>
        <c:scaling>
          <c:orientation val="minMax"/>
          <c:min val="25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Per Customer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11551"/>
        <c:crosses val="max"/>
        <c:crossBetween val="between"/>
      </c:valAx>
      <c:catAx>
        <c:axId val="1398115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8111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929790026246728E-2"/>
          <c:y val="0.87889164373484474"/>
          <c:w val="0.9724735345581802"/>
          <c:h val="9.3426695365501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308883</xdr:colOff>
      <xdr:row>32</xdr:row>
      <xdr:rowOff>54428</xdr:rowOff>
    </xdr:from>
    <xdr:to>
      <xdr:col>6</xdr:col>
      <xdr:colOff>462643</xdr:colOff>
      <xdr:row>52</xdr:row>
      <xdr:rowOff>159204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62A041-ACF7-46F5-B447-CE2CFAD09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0.14583</cdr:x>
      <cdr:y>0.01489</cdr:y>
    </cdr:from>
    <cdr:to>
      <cdr:x>0.46458</cdr:x>
      <cdr:y>0.14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9282C2-0F80-438B-866E-1F8E83AE6EC9}"/>
            </a:ext>
          </a:extLst>
        </cdr:cNvPr>
        <cdr:cNvSpPr txBox="1"/>
      </cdr:nvSpPr>
      <cdr:spPr>
        <a:xfrm xmlns:a="http://schemas.openxmlformats.org/drawingml/2006/main">
          <a:off x="666750" y="49636"/>
          <a:ext cx="1457326" cy="417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2.0% CAGR (2012-2021)</a:t>
          </a:r>
        </a:p>
        <a:p xmlns:a="http://schemas.openxmlformats.org/drawingml/2006/main">
          <a:pPr algn="ctr"/>
          <a:r>
            <a:rPr lang="en-US" sz="800" b="1"/>
            <a:t>Total O&amp;M less Pass-through</a:t>
          </a:r>
        </a:p>
      </cdr:txBody>
    </cdr:sp>
  </cdr:relSizeAnchor>
  <cdr:relSizeAnchor xmlns:cdr="http://schemas.openxmlformats.org/drawingml/2006/chartDrawing">
    <cdr:from>
      <cdr:x>0.50417</cdr:x>
      <cdr:y>0.01534</cdr:y>
    </cdr:from>
    <cdr:to>
      <cdr:x>0.85208</cdr:x>
      <cdr:y>0.14571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C2082C-A56C-4447-A85A-DDE7BB124196}"/>
            </a:ext>
          </a:extLst>
        </cdr:cNvPr>
        <cdr:cNvSpPr txBox="1"/>
      </cdr:nvSpPr>
      <cdr:spPr>
        <a:xfrm xmlns:a="http://schemas.openxmlformats.org/drawingml/2006/main">
          <a:off x="2305050" y="51124"/>
          <a:ext cx="1590675" cy="434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chemeClr val="bg2">
                  <a:lumMod val="50000"/>
                </a:schemeClr>
              </a:solidFill>
            </a:rPr>
            <a:t>0.83% CAGR (2012-2021)</a:t>
          </a:r>
        </a:p>
        <a:p xmlns:a="http://schemas.openxmlformats.org/drawingml/2006/main">
          <a:pPr algn="ctr"/>
          <a:r>
            <a:rPr lang="en-US" sz="800" b="1">
              <a:solidFill>
                <a:schemeClr val="bg2">
                  <a:lumMod val="50000"/>
                </a:schemeClr>
              </a:solidFill>
            </a:rPr>
            <a:t>O&amp;M</a:t>
          </a:r>
          <a:r>
            <a:rPr lang="en-US" sz="800" b="1" baseline="0">
              <a:solidFill>
                <a:schemeClr val="bg2">
                  <a:lumMod val="50000"/>
                </a:schemeClr>
              </a:solidFill>
            </a:rPr>
            <a:t> per Customer</a:t>
          </a:r>
          <a:endParaRPr lang="en-US" sz="800" b="1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y/AppData/Local/Box/Box%20Edit/Documents/XswdPi4FTE6i3_9sOaDPkQ==/Exh%20JAK-3%20through%20JAK-6_DRAF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sites/Projects-PugetSoundEnergy/Shared%20Documents/04011%20-%20PSE-2021%20Rate%20Case%20Support/Draft%20testimony/Kensock,%20Joshua/2019%2012&amp;0%20OM%20Frcst%20by%20Mo%20and%20Officer%20-%20HC%203rd%20Close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sites/Projects-PugetSoundEnergy/Shared%20Documents/04011%20-%20PSE-2021%20Rate%20Case%20Support/Draft%20testimony/Kensock,%20Joshua/2020%2012&amp;0%20Opex%20&amp;%20BTL%20Summary%20(FP&amp;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sites/Projects-PugetSoundEnergy/Shared%20Documents/04011%20-%20PSE-2021%20Rate%20Case%20Support/Draft%20testimony/Kensock,%20Joshua/2021%207&amp;5%20Outlook%20-%20Opex%20&amp;%20BTL%20(FP&amp;A%20send%20ou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JAK-3_Proj. v Actual OM CAPEX"/>
      <sheetName val="JAK-4 Hist O&amp;M"/>
      <sheetName val="JAK-5 Proj. CapEx"/>
      <sheetName val="JAK-5 Gross Plant Additions"/>
      <sheetName val="JAK 5 Closings"/>
      <sheetName val="JAK-5 Proj. O&amp;M"/>
      <sheetName val="WP PSE Customer Count (JAK-4)"/>
    </sheetNames>
    <definedNames>
      <definedName name="Number_of_Payments" refersTo="#REF!" sheetId="0"/>
      <definedName name="Values_Entered" refersTo="#REF!" sheetId="0"/>
    </definedNames>
    <sheetDataSet>
      <sheetData sheetId="0"/>
      <sheetData sheetId="1"/>
      <sheetData sheetId="2">
        <row r="4">
          <cell r="D4">
            <v>2012</v>
          </cell>
          <cell r="E4">
            <v>2013</v>
          </cell>
          <cell r="F4">
            <v>2014</v>
          </cell>
          <cell r="G4">
            <v>2015</v>
          </cell>
          <cell r="H4">
            <v>2016</v>
          </cell>
          <cell r="I4">
            <v>2017</v>
          </cell>
          <cell r="J4">
            <v>2018</v>
          </cell>
          <cell r="K4">
            <v>2019</v>
          </cell>
          <cell r="L4">
            <v>2020</v>
          </cell>
          <cell r="M4" t="str">
            <v>2021E</v>
          </cell>
        </row>
        <row r="12">
          <cell r="D12">
            <v>490.76499999999999</v>
          </cell>
          <cell r="E12">
            <v>503.93899999999996</v>
          </cell>
          <cell r="F12">
            <v>524.14599999999996</v>
          </cell>
          <cell r="G12">
            <v>504.72</v>
          </cell>
          <cell r="H12">
            <v>544.93299999999999</v>
          </cell>
          <cell r="I12">
            <v>560.97700000000009</v>
          </cell>
          <cell r="J12">
            <v>563.71682974999999</v>
          </cell>
          <cell r="K12">
            <v>556.12437913000008</v>
          </cell>
          <cell r="L12">
            <v>556.41826289999995</v>
          </cell>
          <cell r="M12">
            <v>586.89395847544358</v>
          </cell>
        </row>
        <row r="16">
          <cell r="D16">
            <v>264.88363017924098</v>
          </cell>
          <cell r="E16">
            <v>271.14457306239984</v>
          </cell>
          <cell r="F16">
            <v>279.85483637590693</v>
          </cell>
          <cell r="G16">
            <v>265.86221118852609</v>
          </cell>
          <cell r="H16">
            <v>282.77682584721532</v>
          </cell>
          <cell r="I16">
            <v>287.06898228082338</v>
          </cell>
          <cell r="J16">
            <v>284.6571641125546</v>
          </cell>
          <cell r="K16">
            <v>277.10672557521673</v>
          </cell>
          <cell r="L16">
            <v>273.818048318146</v>
          </cell>
          <cell r="M16">
            <v>285.26304399658346</v>
          </cell>
        </row>
      </sheetData>
      <sheetData sheetId="3"/>
      <sheetData sheetId="4"/>
      <sheetData sheetId="5"/>
      <sheetData sheetId="6"/>
      <sheetData sheetId="7">
        <row r="26">
          <cell r="B26">
            <v>1.852757</v>
          </cell>
          <cell r="C26">
            <v>1.858562</v>
          </cell>
          <cell r="D26">
            <v>1.8729210000000001</v>
          </cell>
          <cell r="E26">
            <v>1.8984270000000001</v>
          </cell>
          <cell r="F26">
            <v>1.9270780000000001</v>
          </cell>
          <cell r="G26">
            <v>1.9541539999999999</v>
          </cell>
          <cell r="H26">
            <v>1.9803360000000001</v>
          </cell>
          <cell r="I26">
            <v>2.0068959999999998</v>
          </cell>
          <cell r="J26">
            <v>2.032073</v>
          </cell>
        </row>
        <row r="31">
          <cell r="B31">
            <v>2.0573781666666666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ad_Me"/>
      <sheetName val="Sheet1"/>
      <sheetName val="Monthly O&amp;M"/>
      <sheetName val="ASM 2018"/>
      <sheetName val="B VP DL"/>
      <sheetName val="B Corp Items DL"/>
      <sheetName val="B Green Power - Full Costs"/>
      <sheetName val="B Corp Items - Labor WBS DL"/>
      <sheetName val="B CNS DL"/>
      <sheetName val="B VP Corp OH DL"/>
      <sheetName val="B Green Power Corp OH"/>
      <sheetName val="B VP OH DL"/>
      <sheetName val="B Green Power OH"/>
      <sheetName val="B Green Power - Direct"/>
      <sheetName val="B Inactive "/>
      <sheetName val="Reg B VP DL"/>
      <sheetName val="Reg F VP DL"/>
      <sheetName val="F VP Corp OH DL"/>
      <sheetName val="F VP OH DL"/>
      <sheetName val="F Green Power - Full Costs"/>
      <sheetName val="F Green Power - Direct"/>
      <sheetName val="F Green Power Corp OH"/>
      <sheetName val="F Green Power OH"/>
      <sheetName val="F VP DL"/>
      <sheetName val="F Corp Items DL"/>
      <sheetName val="F Storm DL "/>
      <sheetName val="F Inactive CC DL"/>
    </sheetNames>
    <sheetDataSet>
      <sheetData sheetId="0"/>
      <sheetData sheetId="1"/>
      <sheetData sheetId="2"/>
      <sheetData sheetId="3">
        <row r="66">
          <cell r="P66">
            <v>22146.214449999999</v>
          </cell>
        </row>
        <row r="67">
          <cell r="P67">
            <v>6147.2045500000004</v>
          </cell>
        </row>
        <row r="68">
          <cell r="P68">
            <v>810.47789</v>
          </cell>
        </row>
        <row r="69">
          <cell r="P69">
            <v>10050.027959999999</v>
          </cell>
        </row>
        <row r="70">
          <cell r="P70">
            <v>1397.6960199999999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pex"/>
      <sheetName val="Opex Summary by CE"/>
      <sheetName val="Monthly Opex"/>
      <sheetName val="BTL Summary by VP"/>
    </sheetNames>
    <sheetDataSet>
      <sheetData sheetId="0">
        <row r="29">
          <cell r="G29">
            <v>24356.781180000005</v>
          </cell>
        </row>
        <row r="30">
          <cell r="G30">
            <v>6456.543999999999</v>
          </cell>
        </row>
        <row r="31">
          <cell r="G31">
            <v>552.61878999999999</v>
          </cell>
        </row>
        <row r="32">
          <cell r="G32">
            <v>7259.7240000000002</v>
          </cell>
        </row>
        <row r="33">
          <cell r="G33">
            <v>2004.0691299999999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pex"/>
      <sheetName val="Opex Summary by CE"/>
      <sheetName val="Monthly Opex"/>
      <sheetName val="PLNG Monthly"/>
      <sheetName val="Summary BTL"/>
    </sheetNames>
    <sheetDataSet>
      <sheetData sheetId="0">
        <row r="29">
          <cell r="G29">
            <v>26099.999747774102</v>
          </cell>
        </row>
        <row r="30">
          <cell r="G30">
            <v>7100.0002533334991</v>
          </cell>
        </row>
        <row r="31">
          <cell r="G31">
            <v>489.18814927139999</v>
          </cell>
        </row>
        <row r="32">
          <cell r="G32">
            <v>6283</v>
          </cell>
        </row>
        <row r="33">
          <cell r="G33">
            <v>2438.8533741773999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data/inflation_calculato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F3BE-8C29-4CCF-8AD4-53548DFF0C10}">
  <dimension ref="B1:O61"/>
  <sheetViews>
    <sheetView tabSelected="1" view="pageLayout" topLeftCell="B1" zoomScale="70" zoomScaleNormal="100" zoomScalePageLayoutView="70" workbookViewId="0">
      <selection activeCell="R22" sqref="R22"/>
    </sheetView>
  </sheetViews>
  <sheetFormatPr defaultColWidth="9" defaultRowHeight="12.75" x14ac:dyDescent="0.2"/>
  <cols>
    <col min="1" max="1" width="3" style="3" customWidth="1"/>
    <col min="2" max="2" width="5.7109375" style="1" customWidth="1"/>
    <col min="3" max="3" width="39.140625" style="3" customWidth="1"/>
    <col min="4" max="13" width="9" style="3"/>
    <col min="14" max="14" width="2.140625" style="3" customWidth="1"/>
    <col min="15" max="15" width="9.85546875" style="20" customWidth="1"/>
    <col min="16" max="16384" width="9" style="3"/>
  </cols>
  <sheetData>
    <row r="1" spans="2:15" x14ac:dyDescent="0.2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O3" s="4" t="s">
        <v>2</v>
      </c>
    </row>
    <row r="4" spans="2:15" x14ac:dyDescent="0.2">
      <c r="B4" s="5" t="s">
        <v>3</v>
      </c>
      <c r="C4" s="6"/>
      <c r="D4" s="7">
        <v>2012</v>
      </c>
      <c r="E4" s="7">
        <f t="shared" ref="E4:L4" si="0">D4+1</f>
        <v>2013</v>
      </c>
      <c r="F4" s="7">
        <f t="shared" si="0"/>
        <v>2014</v>
      </c>
      <c r="G4" s="7">
        <f t="shared" si="0"/>
        <v>2015</v>
      </c>
      <c r="H4" s="7">
        <f t="shared" si="0"/>
        <v>2016</v>
      </c>
      <c r="I4" s="7">
        <f t="shared" si="0"/>
        <v>2017</v>
      </c>
      <c r="J4" s="7">
        <f t="shared" si="0"/>
        <v>2018</v>
      </c>
      <c r="K4" s="7">
        <f t="shared" si="0"/>
        <v>2019</v>
      </c>
      <c r="L4" s="7">
        <f t="shared" si="0"/>
        <v>2020</v>
      </c>
      <c r="M4" s="8" t="s">
        <v>4</v>
      </c>
      <c r="N4" s="9"/>
      <c r="O4" s="10" t="s">
        <v>5</v>
      </c>
    </row>
    <row r="5" spans="2:15" x14ac:dyDescent="0.2">
      <c r="B5" s="1">
        <v>1</v>
      </c>
      <c r="C5" s="11" t="s">
        <v>6</v>
      </c>
      <c r="D5" s="12">
        <v>512.76499999999999</v>
      </c>
      <c r="E5" s="12">
        <v>529.93899999999996</v>
      </c>
      <c r="F5" s="12">
        <v>550.14599999999996</v>
      </c>
      <c r="G5" s="12">
        <v>530.72</v>
      </c>
      <c r="H5" s="12">
        <v>572.93299999999999</v>
      </c>
      <c r="I5" s="12">
        <v>592.27700000000004</v>
      </c>
      <c r="J5" s="12">
        <v>602.63800000000003</v>
      </c>
      <c r="K5" s="12">
        <v>596.67600000000004</v>
      </c>
      <c r="L5" s="12">
        <v>597.048</v>
      </c>
      <c r="M5" s="13">
        <v>629.30499999999995</v>
      </c>
      <c r="N5" s="14"/>
      <c r="O5" s="15">
        <f>((M5/D5)^(1/(2021-2012)))-1</f>
        <v>2.3016254754022913E-2</v>
      </c>
    </row>
    <row r="6" spans="2:15" x14ac:dyDescent="0.2">
      <c r="B6" s="1">
        <f t="shared" ref="B6:B16" si="1">B5+1</f>
        <v>2</v>
      </c>
      <c r="C6" s="16" t="s">
        <v>7</v>
      </c>
      <c r="K6" s="14"/>
      <c r="L6" s="14"/>
      <c r="M6" s="14"/>
      <c r="N6" s="14"/>
      <c r="O6" s="15"/>
    </row>
    <row r="7" spans="2:15" x14ac:dyDescent="0.2">
      <c r="B7" s="1">
        <f t="shared" si="1"/>
        <v>3</v>
      </c>
      <c r="C7" s="17" t="s">
        <v>8</v>
      </c>
      <c r="D7" s="14">
        <v>16</v>
      </c>
      <c r="E7" s="14">
        <v>20</v>
      </c>
      <c r="F7" s="14">
        <v>20</v>
      </c>
      <c r="G7" s="14">
        <v>20</v>
      </c>
      <c r="H7" s="14">
        <v>22</v>
      </c>
      <c r="I7" s="14">
        <v>23.5</v>
      </c>
      <c r="J7" s="14">
        <v>21.958092539999999</v>
      </c>
      <c r="K7" s="14">
        <f>'[2]Monthly O&amp;M'!$P66/1000</f>
        <v>22.146214449999999</v>
      </c>
      <c r="L7" s="14">
        <f>'[3]Summary Opex'!$G29/1000</f>
        <v>24.356781180000006</v>
      </c>
      <c r="M7" s="14">
        <f>'[4]Summary Opex'!$G29/1000</f>
        <v>26.099999747774103</v>
      </c>
      <c r="N7" s="14"/>
      <c r="O7" s="15"/>
    </row>
    <row r="8" spans="2:15" x14ac:dyDescent="0.2">
      <c r="B8" s="1">
        <f t="shared" si="1"/>
        <v>4</v>
      </c>
      <c r="C8" s="17" t="s">
        <v>9</v>
      </c>
      <c r="D8" s="14">
        <v>6</v>
      </c>
      <c r="E8" s="14">
        <v>6</v>
      </c>
      <c r="F8" s="14">
        <v>6</v>
      </c>
      <c r="G8" s="14">
        <v>6</v>
      </c>
      <c r="H8" s="14">
        <v>6</v>
      </c>
      <c r="I8" s="14">
        <v>6.5</v>
      </c>
      <c r="J8" s="14">
        <v>6.3688195199999997</v>
      </c>
      <c r="K8" s="14">
        <f>'[2]Monthly O&amp;M'!$P67/1000</f>
        <v>6.1472045500000005</v>
      </c>
      <c r="L8" s="14">
        <f>'[3]Summary Opex'!$G30/1000</f>
        <v>6.4565439999999992</v>
      </c>
      <c r="M8" s="14">
        <f>'[4]Summary Opex'!$G30/1000</f>
        <v>7.1000002533334987</v>
      </c>
      <c r="N8" s="14"/>
      <c r="O8" s="15"/>
    </row>
    <row r="9" spans="2:15" x14ac:dyDescent="0.2">
      <c r="B9" s="1">
        <f t="shared" si="1"/>
        <v>5</v>
      </c>
      <c r="C9" s="17" t="s">
        <v>10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1.3</v>
      </c>
      <c r="J9" s="14">
        <v>1.00114415</v>
      </c>
      <c r="K9" s="14">
        <f>'[2]Monthly O&amp;M'!$P68/1000</f>
        <v>0.81047789000000003</v>
      </c>
      <c r="L9" s="14">
        <f>'[3]Summary Opex'!$G31/1000</f>
        <v>0.55261879000000003</v>
      </c>
      <c r="M9" s="18">
        <f>'[4]Summary Opex'!$G31/1000</f>
        <v>0.48918814927139997</v>
      </c>
      <c r="N9" s="14"/>
      <c r="O9" s="19"/>
    </row>
    <row r="10" spans="2:15" x14ac:dyDescent="0.2">
      <c r="B10" s="1">
        <f t="shared" si="1"/>
        <v>6</v>
      </c>
      <c r="C10" s="17" t="s">
        <v>11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'[2]Monthly O&amp;M'!$P$70/1000</f>
        <v>1.3976960199999999</v>
      </c>
      <c r="L10" s="14">
        <f>'[3]Summary Opex'!$G33/1000</f>
        <v>2.00406913</v>
      </c>
      <c r="M10" s="14">
        <f>'[4]Summary Opex'!$G$33/1000</f>
        <v>2.4388533741774001</v>
      </c>
    </row>
    <row r="11" spans="2:15" x14ac:dyDescent="0.2">
      <c r="B11" s="1">
        <f t="shared" si="1"/>
        <v>7</v>
      </c>
      <c r="C11" s="21" t="s">
        <v>12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3">
        <v>9.5931140399999997</v>
      </c>
      <c r="K11" s="24">
        <f>'[2]Monthly O&amp;M'!$P69/1000</f>
        <v>10.05002796</v>
      </c>
      <c r="L11" s="24">
        <f>'[3]Summary Opex'!$G$32/1000</f>
        <v>7.2597240000000003</v>
      </c>
      <c r="M11" s="24">
        <f>'[4]Summary Opex'!$G$32/1000</f>
        <v>6.2830000000000004</v>
      </c>
    </row>
    <row r="12" spans="2:15" x14ac:dyDescent="0.2">
      <c r="B12" s="1">
        <f t="shared" si="1"/>
        <v>8</v>
      </c>
      <c r="C12" s="25" t="s">
        <v>13</v>
      </c>
      <c r="D12" s="26">
        <f t="shared" ref="D12:M12" si="2">D5-SUM(D7:D11)</f>
        <v>490.76499999999999</v>
      </c>
      <c r="E12" s="26">
        <f t="shared" si="2"/>
        <v>503.93899999999996</v>
      </c>
      <c r="F12" s="26">
        <f t="shared" si="2"/>
        <v>524.14599999999996</v>
      </c>
      <c r="G12" s="26">
        <f t="shared" si="2"/>
        <v>504.72</v>
      </c>
      <c r="H12" s="26">
        <f t="shared" si="2"/>
        <v>544.93299999999999</v>
      </c>
      <c r="I12" s="26">
        <f t="shared" si="2"/>
        <v>560.97700000000009</v>
      </c>
      <c r="J12" s="26">
        <f t="shared" si="2"/>
        <v>563.71682974999999</v>
      </c>
      <c r="K12" s="26">
        <f t="shared" si="2"/>
        <v>556.12437913000008</v>
      </c>
      <c r="L12" s="26">
        <f t="shared" si="2"/>
        <v>556.41826289999995</v>
      </c>
      <c r="M12" s="26">
        <f t="shared" si="2"/>
        <v>586.89395847544358</v>
      </c>
      <c r="O12" s="15">
        <f>((M12/D12)^(1/(2021-2012)))-1</f>
        <v>2.0074248472338629E-2</v>
      </c>
    </row>
    <row r="13" spans="2:15" x14ac:dyDescent="0.2">
      <c r="B13" s="1">
        <f t="shared" si="1"/>
        <v>9</v>
      </c>
      <c r="C13" s="17"/>
      <c r="J13" s="27"/>
      <c r="O13" s="15"/>
    </row>
    <row r="14" spans="2:15" x14ac:dyDescent="0.2">
      <c r="B14" s="1">
        <f t="shared" si="1"/>
        <v>10</v>
      </c>
      <c r="C14" s="28" t="s">
        <v>14</v>
      </c>
      <c r="D14" s="29">
        <f>'[1]WP PSE Customer Count (JAK-4)'!B26</f>
        <v>1.852757</v>
      </c>
      <c r="E14" s="29">
        <f>'[1]WP PSE Customer Count (JAK-4)'!C26</f>
        <v>1.858562</v>
      </c>
      <c r="F14" s="29">
        <f>'[1]WP PSE Customer Count (JAK-4)'!D26</f>
        <v>1.8729210000000001</v>
      </c>
      <c r="G14" s="29">
        <f>'[1]WP PSE Customer Count (JAK-4)'!E26</f>
        <v>1.8984270000000001</v>
      </c>
      <c r="H14" s="29">
        <f>'[1]WP PSE Customer Count (JAK-4)'!F26</f>
        <v>1.9270780000000001</v>
      </c>
      <c r="I14" s="29">
        <f>'[1]WP PSE Customer Count (JAK-4)'!G26</f>
        <v>1.9541539999999999</v>
      </c>
      <c r="J14" s="29">
        <f>'[1]WP PSE Customer Count (JAK-4)'!H26</f>
        <v>1.9803360000000001</v>
      </c>
      <c r="K14" s="29">
        <f>'[1]WP PSE Customer Count (JAK-4)'!I26</f>
        <v>2.0068959999999998</v>
      </c>
      <c r="L14" s="29">
        <f>'[1]WP PSE Customer Count (JAK-4)'!J26</f>
        <v>2.032073</v>
      </c>
      <c r="M14" s="30">
        <f>'[1]WP PSE Customer Count (JAK-4)'!B31</f>
        <v>2.0573781666666666</v>
      </c>
      <c r="O14" s="15">
        <f>((M14/D14)^(1/(2021-2012)))-1</f>
        <v>1.1707742848724223E-2</v>
      </c>
    </row>
    <row r="15" spans="2:15" x14ac:dyDescent="0.2">
      <c r="B15" s="1">
        <f t="shared" si="1"/>
        <v>11</v>
      </c>
      <c r="O15" s="15"/>
    </row>
    <row r="16" spans="2:15" ht="13.5" thickBot="1" x14ac:dyDescent="0.25">
      <c r="B16" s="1">
        <f t="shared" si="1"/>
        <v>12</v>
      </c>
      <c r="C16" s="31" t="s">
        <v>15</v>
      </c>
      <c r="D16" s="32">
        <f t="shared" ref="D16:M16" si="3">D12/D14</f>
        <v>264.88363017924098</v>
      </c>
      <c r="E16" s="32">
        <f t="shared" si="3"/>
        <v>271.14457306239984</v>
      </c>
      <c r="F16" s="32">
        <f t="shared" si="3"/>
        <v>279.85483637590693</v>
      </c>
      <c r="G16" s="32">
        <f t="shared" si="3"/>
        <v>265.86221118852609</v>
      </c>
      <c r="H16" s="32">
        <f t="shared" si="3"/>
        <v>282.77682584721532</v>
      </c>
      <c r="I16" s="32">
        <f t="shared" si="3"/>
        <v>287.06898228082338</v>
      </c>
      <c r="J16" s="32">
        <f t="shared" si="3"/>
        <v>284.6571641125546</v>
      </c>
      <c r="K16" s="32">
        <f t="shared" si="3"/>
        <v>277.10672557521673</v>
      </c>
      <c r="L16" s="32">
        <f t="shared" si="3"/>
        <v>273.818048318146</v>
      </c>
      <c r="M16" s="32">
        <f t="shared" si="3"/>
        <v>285.26304399658346</v>
      </c>
      <c r="O16" s="15">
        <f>((M16/D16)^(1/(2021-2012)))-1</f>
        <v>8.2696862634026314E-3</v>
      </c>
    </row>
    <row r="17" spans="3:3" ht="13.5" thickTop="1" x14ac:dyDescent="0.2"/>
    <row r="21" spans="3:3" x14ac:dyDescent="0.2">
      <c r="C21" s="22" t="s">
        <v>16</v>
      </c>
    </row>
    <row r="22" spans="3:3" x14ac:dyDescent="0.2">
      <c r="C22" s="3" t="s">
        <v>17</v>
      </c>
    </row>
    <row r="24" spans="3:3" x14ac:dyDescent="0.2">
      <c r="C24" s="22" t="s">
        <v>18</v>
      </c>
    </row>
    <row r="25" spans="3:3" x14ac:dyDescent="0.2">
      <c r="C25" s="33" t="s">
        <v>19</v>
      </c>
    </row>
    <row r="26" spans="3:3" x14ac:dyDescent="0.2">
      <c r="C26" s="33" t="s">
        <v>20</v>
      </c>
    </row>
    <row r="27" spans="3:3" x14ac:dyDescent="0.2">
      <c r="C27" s="33" t="s">
        <v>21</v>
      </c>
    </row>
    <row r="28" spans="3:3" x14ac:dyDescent="0.2">
      <c r="C28" s="33" t="s">
        <v>22</v>
      </c>
    </row>
    <row r="29" spans="3:3" x14ac:dyDescent="0.2">
      <c r="C29" s="33" t="s">
        <v>23</v>
      </c>
    </row>
    <row r="30" spans="3:3" x14ac:dyDescent="0.2">
      <c r="C30" s="33" t="s">
        <v>24</v>
      </c>
    </row>
    <row r="57" spans="4:6" x14ac:dyDescent="0.2">
      <c r="D57" s="34" t="s">
        <v>25</v>
      </c>
      <c r="E57" s="34" t="s">
        <v>26</v>
      </c>
    </row>
    <row r="58" spans="4:6" x14ac:dyDescent="0.2">
      <c r="D58" s="3">
        <v>2012</v>
      </c>
      <c r="E58" s="3">
        <v>2021</v>
      </c>
      <c r="F58" s="3" t="s">
        <v>27</v>
      </c>
    </row>
    <row r="59" spans="4:6" x14ac:dyDescent="0.2">
      <c r="D59" s="35">
        <v>1</v>
      </c>
      <c r="E59" s="35">
        <v>1.23</v>
      </c>
      <c r="F59" s="15">
        <f>((E59/D59)^(1/(E58-D58)))-1</f>
        <v>2.3268150554804246E-2</v>
      </c>
    </row>
    <row r="60" spans="4:6" ht="15" x14ac:dyDescent="0.25">
      <c r="D60" s="36"/>
    </row>
    <row r="61" spans="4:6" ht="15" x14ac:dyDescent="0.25">
      <c r="D61" s="36" t="s">
        <v>28</v>
      </c>
    </row>
  </sheetData>
  <mergeCells count="2">
    <mergeCell ref="C1:O1"/>
    <mergeCell ref="C2:O2"/>
  </mergeCells>
  <hyperlinks>
    <hyperlink ref="D61" r:id="rId1" xr:uid="{448D9C8C-5575-4CC7-982A-3F200D6382C2}"/>
  </hyperlinks>
  <pageMargins left="0.7" right="0.7" top="0.75" bottom="0.75" header="0.3" footer="0.3"/>
  <pageSetup scale="60" orientation="portrait" horizontalDpi="1200" verticalDpi="1200" r:id="rId2"/>
  <colBreaks count="1" manualBreakCount="1">
    <brk id="15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88BD52-10D8-4BCA-9DA2-A51741F435EF}"/>
</file>

<file path=customXml/itemProps2.xml><?xml version="1.0" encoding="utf-8"?>
<ds:datastoreItem xmlns:ds="http://schemas.openxmlformats.org/officeDocument/2006/customXml" ds:itemID="{D0DB8248-80CE-4FEA-AD12-46D0860EE1E7}"/>
</file>

<file path=customXml/itemProps3.xml><?xml version="1.0" encoding="utf-8"?>
<ds:datastoreItem xmlns:ds="http://schemas.openxmlformats.org/officeDocument/2006/customXml" ds:itemID="{19B6A7D8-623F-4147-8BEC-D3864631590B}"/>
</file>

<file path=customXml/itemProps4.xml><?xml version="1.0" encoding="utf-8"?>
<ds:datastoreItem xmlns:ds="http://schemas.openxmlformats.org/officeDocument/2006/customXml" ds:itemID="{6BAD8322-36AE-4EDF-828A-7002D5128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JAK-4 Hist O&amp;M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Starkey, Byron (SEA)</dc:creator>
  <cp:lastModifiedBy>Starkey, Byron (SEA)</cp:lastModifiedBy>
  <dcterms:created xsi:type="dcterms:W3CDTF">2022-01-26T19:43:12Z</dcterms:created>
  <dcterms:modified xsi:type="dcterms:W3CDTF">2022-01-26T19:44:05Z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