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-Budget &amp; Administration\Reporting\WUTC\2023 Reporting\Exhibits\Exhibit 1\"/>
    </mc:Choice>
  </mc:AlternateContent>
  <bookViews>
    <workbookView xWindow="0" yWindow="0" windowWidth="25200" windowHeight="11850"/>
  </bookViews>
  <sheets>
    <sheet name="Exhibit 1_CURRENT-year View" sheetId="1" r:id="rId1"/>
  </sheets>
  <definedNames>
    <definedName name="DATA1">#REF!</definedName>
    <definedName name="DATA2">#REF!</definedName>
    <definedName name="DATA3">#REF!</definedName>
    <definedName name="DATA4">#REF!</definedName>
    <definedName name="DATA5">#REF!</definedName>
    <definedName name="FebruaryExpenses">#REF!</definedName>
    <definedName name="MarchExpenses">#REF!</definedName>
    <definedName name="other">'Exhibit 1_CURRENT-year View'!#REF!</definedName>
    <definedName name="_xlnm.Print_Area" localSheetId="0">'Exhibit 1_CURRENT-year View'!$B$1:$T$129</definedName>
    <definedName name="_xlnm.Print_Titles" localSheetId="0">'Exhibit 1_CURRENT-year View'!$1:$13</definedName>
    <definedName name="TEST0">#REF!</definedName>
    <definedName name="TESTHKEY">#REF!</definedName>
    <definedName name="TESTKEYS">#REF!</definedName>
    <definedName name="TESTVKEY">#REF!</definedName>
    <definedName name="w">#REF!</definedName>
    <definedName name="Z_017526D1_6BA3_42E1_A5D5_C079DC08F7DA_.wvu.PrintArea" localSheetId="0" hidden="1">'Exhibit 1_CURRENT-year View'!$C$10:$U$137</definedName>
    <definedName name="Z_2BE1FF03_1C5D_4F5A_A54D_5B3DBE143D23_.wvu.PrintArea" localSheetId="0" hidden="1">'Exhibit 1_CURRENT-year View'!$B$1:$T$118</definedName>
    <definedName name="Z_2BE1FF03_1C5D_4F5A_A54D_5B3DBE143D23_.wvu.PrintTitles" localSheetId="0" hidden="1">'Exhibit 1_CURRENT-year View'!$1:$13</definedName>
    <definedName name="Z_2BE1FF03_1C5D_4F5A_A54D_5B3DBE143D23_.wvu.Rows" localSheetId="0" hidden="1">'Exhibit 1_CURRENT-year View'!#REF!,'Exhibit 1_CURRENT-year View'!#REF!</definedName>
    <definedName name="Z_53D4FF36_BF79_4441_9626_50C84D809AD1_.wvu.PrintArea" localSheetId="0" hidden="1">'Exhibit 1_CURRENT-year View'!$B$1:$T$118</definedName>
    <definedName name="Z_53D4FF36_BF79_4441_9626_50C84D809AD1_.wvu.PrintTitles" localSheetId="0" hidden="1">'Exhibit 1_CURRENT-year View'!$1:$13</definedName>
    <definedName name="Z_53D4FF36_BF79_4441_9626_50C84D809AD1_.wvu.Rows" localSheetId="0" hidden="1">'Exhibit 1_CURRENT-year View'!#REF!,'Exhibit 1_CURRENT-year View'!#REF!,'Exhibit 1_CURRENT-year View'!#REF!</definedName>
    <definedName name="Z_BD9E2363_BAFF_4761_954C_06F45812FF19_.wvu.PrintArea" localSheetId="0" hidden="1">'Exhibit 1_CURRENT-year View'!$C$10:$U$137</definedName>
    <definedName name="Z_EAF685A7_14CF_497A_B8AC_88746CDFCAA5_.wvu.Cols" localSheetId="0" hidden="1">'Exhibit 1_CURRENT-year View'!#REF!,'Exhibit 1_CURRENT-year View'!#REF!</definedName>
    <definedName name="Z_EAF685A7_14CF_497A_B8AC_88746CDFCAA5_.wvu.PrintArea" localSheetId="0" hidden="1">'Exhibit 1_CURRENT-year View'!$B$1:$T$118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47" i="1" l="1"/>
  <c r="O47" i="1"/>
  <c r="O34" i="1" l="1"/>
  <c r="I34" i="1"/>
  <c r="Q107" i="1" l="1"/>
  <c r="Q84" i="1"/>
  <c r="Q85" i="1"/>
  <c r="Q86" i="1"/>
  <c r="Q87" i="1"/>
  <c r="K27" i="1" l="1"/>
  <c r="J27" i="1" l="1"/>
  <c r="R20" i="1"/>
  <c r="R24" i="1"/>
  <c r="K22" i="1" l="1"/>
  <c r="O100" i="1" l="1"/>
  <c r="L110" i="1" l="1"/>
  <c r="L47" i="1"/>
  <c r="Q27" i="1" l="1"/>
  <c r="O91" i="1" l="1"/>
  <c r="P17" i="1"/>
  <c r="P34" i="1"/>
  <c r="J83" i="1" l="1"/>
  <c r="Q83" i="1"/>
  <c r="Q88" i="1"/>
  <c r="J88" i="1"/>
  <c r="L91" i="1" l="1"/>
  <c r="J87" i="1"/>
  <c r="J86" i="1"/>
  <c r="S91" i="1"/>
  <c r="J84" i="1"/>
  <c r="J85" i="1"/>
  <c r="O17" i="1" l="1"/>
  <c r="H110" i="1" l="1"/>
  <c r="I17" i="1" l="1"/>
  <c r="Q50" i="1"/>
  <c r="S17" i="1"/>
  <c r="S34" i="1" s="1"/>
  <c r="H61" i="1"/>
  <c r="J23" i="1"/>
  <c r="J24" i="1"/>
  <c r="J20" i="1"/>
  <c r="J21" i="1"/>
  <c r="J22" i="1"/>
  <c r="J25" i="1"/>
  <c r="J26" i="1"/>
  <c r="J28" i="1"/>
  <c r="J29" i="1"/>
  <c r="J18" i="1"/>
  <c r="H17" i="1"/>
  <c r="L17" i="1" l="1"/>
  <c r="J19" i="1"/>
  <c r="I61" i="1" l="1"/>
  <c r="S110" i="1" l="1"/>
  <c r="R110" i="1"/>
  <c r="P110" i="1"/>
  <c r="K110" i="1"/>
  <c r="I110" i="1"/>
  <c r="O110" i="1"/>
  <c r="J107" i="1"/>
  <c r="J106" i="1"/>
  <c r="S100" i="1"/>
  <c r="L100" i="1"/>
  <c r="J98" i="1"/>
  <c r="Q97" i="1"/>
  <c r="J97" i="1"/>
  <c r="Q96" i="1"/>
  <c r="J96" i="1"/>
  <c r="Q95" i="1"/>
  <c r="J95" i="1"/>
  <c r="J94" i="1"/>
  <c r="H100" i="1"/>
  <c r="Q89" i="1"/>
  <c r="J89" i="1"/>
  <c r="Q82" i="1"/>
  <c r="J82" i="1"/>
  <c r="Q81" i="1"/>
  <c r="J81" i="1"/>
  <c r="Q80" i="1"/>
  <c r="J80" i="1"/>
  <c r="Q79" i="1"/>
  <c r="J79" i="1"/>
  <c r="Q78" i="1"/>
  <c r="J78" i="1"/>
  <c r="Q77" i="1"/>
  <c r="J77" i="1"/>
  <c r="Q76" i="1"/>
  <c r="J76" i="1"/>
  <c r="J75" i="1"/>
  <c r="H91" i="1"/>
  <c r="S61" i="1"/>
  <c r="P61" i="1"/>
  <c r="M61" i="1"/>
  <c r="L61" i="1"/>
  <c r="Q58" i="1"/>
  <c r="J58" i="1"/>
  <c r="K59" i="1"/>
  <c r="J59" i="1"/>
  <c r="Q57" i="1"/>
  <c r="O61" i="1"/>
  <c r="J56" i="1"/>
  <c r="K56" i="1"/>
  <c r="T53" i="1"/>
  <c r="S53" i="1"/>
  <c r="P53" i="1"/>
  <c r="M53" i="1"/>
  <c r="L53" i="1"/>
  <c r="J51" i="1"/>
  <c r="O53" i="1"/>
  <c r="K50" i="1"/>
  <c r="J50" i="1"/>
  <c r="I53" i="1"/>
  <c r="H53" i="1"/>
  <c r="K46" i="1"/>
  <c r="T47" i="1"/>
  <c r="S47" i="1"/>
  <c r="P47" i="1"/>
  <c r="J43" i="1"/>
  <c r="K42" i="1"/>
  <c r="K41" i="1"/>
  <c r="J41" i="1"/>
  <c r="R40" i="1"/>
  <c r="Q40" i="1"/>
  <c r="K40" i="1"/>
  <c r="J40" i="1"/>
  <c r="R38" i="1"/>
  <c r="Q38" i="1"/>
  <c r="K38" i="1"/>
  <c r="J38" i="1"/>
  <c r="R37" i="1"/>
  <c r="Q37" i="1"/>
  <c r="K37" i="1"/>
  <c r="J37" i="1"/>
  <c r="R29" i="1"/>
  <c r="Q29" i="1"/>
  <c r="K29" i="1"/>
  <c r="R28" i="1"/>
  <c r="Q28" i="1"/>
  <c r="K28" i="1"/>
  <c r="R26" i="1"/>
  <c r="Q26" i="1"/>
  <c r="K26" i="1"/>
  <c r="K25" i="1"/>
  <c r="Q24" i="1"/>
  <c r="K24" i="1"/>
  <c r="R23" i="1"/>
  <c r="Q23" i="1"/>
  <c r="K23" i="1"/>
  <c r="R22" i="1"/>
  <c r="Q22" i="1"/>
  <c r="R21" i="1"/>
  <c r="K21" i="1"/>
  <c r="Q20" i="1"/>
  <c r="K20" i="1"/>
  <c r="Q19" i="1"/>
  <c r="R19" i="1"/>
  <c r="K19" i="1"/>
  <c r="T17" i="1"/>
  <c r="T34" i="1" s="1"/>
  <c r="M17" i="1"/>
  <c r="Q15" i="1"/>
  <c r="K15" i="1"/>
  <c r="C10" i="1"/>
  <c r="K53" i="1" l="1"/>
  <c r="S102" i="1"/>
  <c r="S112" i="1" s="1"/>
  <c r="S66" i="1" s="1"/>
  <c r="J61" i="1"/>
  <c r="J100" i="1"/>
  <c r="Q17" i="1"/>
  <c r="J53" i="1"/>
  <c r="Q53" i="1"/>
  <c r="Q34" i="1"/>
  <c r="J47" i="1"/>
  <c r="K17" i="1"/>
  <c r="R47" i="1"/>
  <c r="R44" i="1"/>
  <c r="Q61" i="1"/>
  <c r="J91" i="1"/>
  <c r="J44" i="1"/>
  <c r="Q100" i="1"/>
  <c r="Q91" i="1"/>
  <c r="K44" i="1"/>
  <c r="T102" i="1"/>
  <c r="T112" i="1" s="1"/>
  <c r="T66" i="1" s="1"/>
  <c r="M47" i="1"/>
  <c r="J110" i="1"/>
  <c r="J17" i="1"/>
  <c r="Q110" i="1"/>
  <c r="R15" i="1"/>
  <c r="R17" i="1"/>
  <c r="K18" i="1"/>
  <c r="J42" i="1"/>
  <c r="K61" i="1"/>
  <c r="Q75" i="1"/>
  <c r="Q94" i="1"/>
  <c r="L34" i="1"/>
  <c r="M34" i="1"/>
  <c r="I47" i="1"/>
  <c r="J15" i="1"/>
  <c r="L102" i="1" l="1"/>
  <c r="M102" i="1"/>
  <c r="J34" i="1"/>
  <c r="I102" i="1"/>
  <c r="I112" i="1" s="1"/>
  <c r="H102" i="1"/>
  <c r="M104" i="1"/>
  <c r="M112" i="1"/>
  <c r="K34" i="1"/>
  <c r="Q44" i="1"/>
  <c r="K47" i="1"/>
  <c r="K114" i="1" l="1"/>
  <c r="L112" i="1"/>
  <c r="L66" i="1" s="1"/>
  <c r="P102" i="1"/>
  <c r="P112" i="1" s="1"/>
  <c r="R114" i="1" s="1"/>
  <c r="R34" i="1"/>
  <c r="I104" i="1"/>
  <c r="I103" i="1"/>
  <c r="I66" i="1"/>
  <c r="I68" i="1"/>
  <c r="I113" i="1"/>
  <c r="I67" i="1" s="1"/>
  <c r="H103" i="1"/>
  <c r="H112" i="1"/>
  <c r="Q47" i="1"/>
  <c r="O102" i="1"/>
  <c r="O112" i="1" s="1"/>
  <c r="M113" i="1"/>
  <c r="M67" i="1" s="1"/>
  <c r="M66" i="1"/>
  <c r="P103" i="1" l="1"/>
  <c r="K66" i="1"/>
  <c r="O103" i="1"/>
  <c r="P68" i="1"/>
  <c r="P66" i="1"/>
  <c r="R66" i="1" s="1"/>
  <c r="H66" i="1"/>
  <c r="J66" i="1" s="1"/>
  <c r="J114" i="1"/>
  <c r="H68" i="1" s="1"/>
  <c r="Q114" i="1" l="1"/>
  <c r="O68" i="1" s="1"/>
  <c r="O66" i="1"/>
  <c r="Q66" i="1" s="1"/>
</calcChain>
</file>

<file path=xl/comments1.xml><?xml version="1.0" encoding="utf-8"?>
<comments xmlns="http://schemas.openxmlformats.org/spreadsheetml/2006/main">
  <authors>
    <author>Lance Rottger</author>
  </authors>
  <commentList>
    <comment ref="H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35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4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4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P48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5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54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I6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6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9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92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01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01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H111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  <comment ref="O111" authorId="0" shapeId="0">
      <text>
        <r>
          <rPr>
            <b/>
            <sz val="9"/>
            <color indexed="81"/>
            <rFont val="Tahoma"/>
            <family val="2"/>
          </rPr>
          <t>Lance Rottger:</t>
        </r>
        <r>
          <rPr>
            <sz val="9"/>
            <color indexed="81"/>
            <rFont val="Tahoma"/>
            <family val="2"/>
          </rPr>
          <t xml:space="preserve">
Double check cell don’t delete, white text</t>
        </r>
      </text>
    </comment>
  </commentList>
</comments>
</file>

<file path=xl/sharedStrings.xml><?xml version="1.0" encoding="utf-8"?>
<sst xmlns="http://schemas.openxmlformats.org/spreadsheetml/2006/main" count="113" uniqueCount="103">
  <si>
    <t>ELECTRIC &amp; GAS RIDER CONSERVATION EXPENDITURES &amp; SAVINGS</t>
  </si>
  <si>
    <t>Electric</t>
  </si>
  <si>
    <t>Natural Gas</t>
  </si>
  <si>
    <r>
      <t xml:space="preserve">Schedule
</t>
    </r>
    <r>
      <rPr>
        <sz val="8"/>
        <color theme="1"/>
        <rFont val="Tahoma"/>
        <family val="2"/>
      </rPr>
      <t>(Both electric and gas, unless otherwise noted)</t>
    </r>
  </si>
  <si>
    <r>
      <t>Programs</t>
    </r>
    <r>
      <rPr>
        <b/>
        <sz val="9"/>
        <color theme="1"/>
        <rFont val="Tahoma"/>
        <family val="2"/>
      </rPr>
      <t xml:space="preserve"> </t>
    </r>
  </si>
  <si>
    <t>YTD Actual</t>
  </si>
  <si>
    <t xml:space="preserve">Percentage </t>
  </si>
  <si>
    <t xml:space="preserve">Budget                                                         </t>
  </si>
  <si>
    <t>Budget</t>
  </si>
  <si>
    <t>Blue type indicates a sub-total.  Sub-totals sum to the figure above.</t>
  </si>
  <si>
    <t>$ Spent</t>
  </si>
  <si>
    <t>MWh Svgs.</t>
  </si>
  <si>
    <t>% of $ Budget</t>
  </si>
  <si>
    <t>% of Svgs. TOTAL</t>
  </si>
  <si>
    <t>$ BUDGET</t>
  </si>
  <si>
    <t>MWh Svgs. Goal</t>
  </si>
  <si>
    <t>Therms Svgs.</t>
  </si>
  <si>
    <t>Therms Svgs. Target</t>
  </si>
  <si>
    <t>Residential Energy Management</t>
  </si>
  <si>
    <t xml:space="preserve">Low Income Weatherization </t>
  </si>
  <si>
    <t>Single Family Existing</t>
  </si>
  <si>
    <t>Space heat</t>
  </si>
  <si>
    <t>Water heat</t>
  </si>
  <si>
    <t>Home Appliances</t>
  </si>
  <si>
    <t>`</t>
  </si>
  <si>
    <t xml:space="preserve">Single Family New Construction </t>
  </si>
  <si>
    <t>Multi Family Retrofit</t>
  </si>
  <si>
    <t>Multi Family New Construction</t>
  </si>
  <si>
    <t>Total Residential Programs</t>
  </si>
  <si>
    <t>Business Energy Management</t>
  </si>
  <si>
    <t xml:space="preserve"> </t>
  </si>
  <si>
    <t>Commercial Industrial Retrofit</t>
  </si>
  <si>
    <t>Commercial Industrial New Construction</t>
  </si>
  <si>
    <t>Commercial Strategic Energy Management</t>
  </si>
  <si>
    <t xml:space="preserve">Large Power User - Self Directed Program 449 </t>
  </si>
  <si>
    <t xml:space="preserve">Large Power User - Self Directed Non 449 </t>
  </si>
  <si>
    <t xml:space="preserve">Energy Efficient Technology Evaluation </t>
  </si>
  <si>
    <t>Commercial Rebates</t>
  </si>
  <si>
    <t>Total Business Programs</t>
  </si>
  <si>
    <t>Pilots</t>
  </si>
  <si>
    <t xml:space="preserve">Residential Pilots - Individual Energy Reports </t>
  </si>
  <si>
    <t xml:space="preserve">Business Pilots - Individual Energy Reports </t>
  </si>
  <si>
    <t>Total Pilots</t>
  </si>
  <si>
    <t>Regional Efficiency Programs</t>
  </si>
  <si>
    <r>
      <t>NW Energy Efficiency Alliance</t>
    </r>
    <r>
      <rPr>
        <vertAlign val="superscript"/>
        <sz val="9"/>
        <rFont val="Tahoma"/>
        <family val="2"/>
      </rPr>
      <t/>
    </r>
  </si>
  <si>
    <t xml:space="preserve">NW Gas Market Transformation Collaborative </t>
  </si>
  <si>
    <t>Electric Generation, Transmission and Distribution</t>
  </si>
  <si>
    <t>Targeted DSM</t>
  </si>
  <si>
    <t>Total Regional Programs</t>
  </si>
  <si>
    <r>
      <t>&lt;Grand Totals from bottom of page 2--</t>
    </r>
    <r>
      <rPr>
        <b/>
        <sz val="11"/>
        <color rgb="FFFF0000"/>
        <rFont val="Tahoma"/>
        <family val="2"/>
      </rPr>
      <t>for reference only</t>
    </r>
    <r>
      <rPr>
        <b/>
        <sz val="11"/>
        <color theme="1"/>
        <rFont val="Tahoma"/>
        <family val="2"/>
      </rPr>
      <t>.  These are NOT sub-totals from the above sectors.&gt;</t>
    </r>
  </si>
  <si>
    <t xml:space="preserve">GRAND TOTAL CUSTOMER SOLUTIONS </t>
  </si>
  <si>
    <t>Total aMW Savings</t>
  </si>
  <si>
    <t>Energy Efficiency Portfolio Support</t>
  </si>
  <si>
    <t>Data and Systems Services</t>
  </si>
  <si>
    <t>Programs Support</t>
  </si>
  <si>
    <t>Automated Benchmarking System</t>
  </si>
  <si>
    <t>Energy Efficient Communities</t>
  </si>
  <si>
    <t>Events</t>
  </si>
  <si>
    <t>Total Portfolio Support</t>
  </si>
  <si>
    <t>Energy Efficiency Research &amp; Compliance</t>
  </si>
  <si>
    <t>Conservation Supply Curves</t>
  </si>
  <si>
    <t xml:space="preserve">Strategic Planning </t>
  </si>
  <si>
    <t>Market Research</t>
  </si>
  <si>
    <t xml:space="preserve">Program Evaluation </t>
  </si>
  <si>
    <t>Biennial Electric Conservation Acquisition Review</t>
  </si>
  <si>
    <t xml:space="preserve">Total Research &amp; Compliance </t>
  </si>
  <si>
    <t>SUBTOTAL CUSTOMER SOLUTIONS - ENERGY EFFICIENCY</t>
  </si>
  <si>
    <t xml:space="preserve">Net Metering </t>
  </si>
  <si>
    <t>Demand Response Admin</t>
  </si>
  <si>
    <t>Total Other Programs</t>
  </si>
  <si>
    <t>Footnotes</t>
  </si>
  <si>
    <t>Other Electric programs are separated because they are not included in cost effectiveness calculations.</t>
  </si>
  <si>
    <t>Non-Schedule 120 Funding</t>
  </si>
  <si>
    <t>G&amp;E Shareholder</t>
  </si>
  <si>
    <t>LIW Macquarie SH</t>
  </si>
  <si>
    <t>MSFT Add'l LIW Expenditures</t>
  </si>
  <si>
    <t>January - December 2023</t>
  </si>
  <si>
    <t>Through December 2023</t>
  </si>
  <si>
    <t>Smart Thermostats</t>
  </si>
  <si>
    <t>Residential lighting</t>
  </si>
  <si>
    <t>Weatherization</t>
  </si>
  <si>
    <t xml:space="preserve">Home Energy Reports </t>
  </si>
  <si>
    <t>Midstream HVAC and Water Heat</t>
  </si>
  <si>
    <t>Rebates Processing</t>
  </si>
  <si>
    <t>Verification Team</t>
  </si>
  <si>
    <t xml:space="preserve">Trade Ally Memberships </t>
  </si>
  <si>
    <t>Trade Ally Network (revenue + cost)</t>
  </si>
  <si>
    <t>Energy Advisors</t>
  </si>
  <si>
    <t>Market Integration</t>
  </si>
  <si>
    <t>Demand Response Pilot</t>
  </si>
  <si>
    <t>Moderate Income Residences</t>
  </si>
  <si>
    <t>214&amp;217</t>
  </si>
  <si>
    <t>Digital Experience</t>
  </si>
  <si>
    <t>Customer Digital Experience</t>
  </si>
  <si>
    <t>Cutomer Awareness Tools</t>
  </si>
  <si>
    <t>PSE Marketplace</t>
  </si>
  <si>
    <t>Regional Matching Incentives</t>
  </si>
  <si>
    <t>249A</t>
  </si>
  <si>
    <r>
      <t>Other Programs</t>
    </r>
    <r>
      <rPr>
        <b/>
        <vertAlign val="superscript"/>
        <sz val="10"/>
        <color theme="0"/>
        <rFont val="Tahoma"/>
        <family val="2"/>
      </rPr>
      <t>2</t>
    </r>
  </si>
  <si>
    <r>
      <t>MFNC Correction</t>
    </r>
    <r>
      <rPr>
        <i/>
        <vertAlign val="superscript"/>
        <sz val="10"/>
        <color theme="1"/>
        <rFont val="Tahoma"/>
        <family val="2"/>
      </rPr>
      <t>1</t>
    </r>
  </si>
  <si>
    <r>
      <t>CNC Correction</t>
    </r>
    <r>
      <rPr>
        <i/>
        <vertAlign val="superscript"/>
        <sz val="10"/>
        <color theme="1"/>
        <rFont val="Tahoma"/>
        <family val="2"/>
      </rPr>
      <t>1</t>
    </r>
  </si>
  <si>
    <r>
      <t>SBDI Correction</t>
    </r>
    <r>
      <rPr>
        <i/>
        <vertAlign val="superscript"/>
        <sz val="10"/>
        <color theme="1"/>
        <rFont val="Tahoma"/>
        <family val="2"/>
      </rPr>
      <t>1</t>
    </r>
  </si>
  <si>
    <t>2023 adjustment for incorrect natural gas vs electric splits applied to fuel specific items (2022 adjustment for MFNC and CNC of $28,758.13 is not included in 2023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</si>
</sst>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#,###\ \ &quot;Therms&quot;"/>
    <numFmt numFmtId="167" formatCode="#,##0.0"/>
    <numFmt numFmtId="168" formatCode="#,##0\ &quot;MWh&quot;"/>
    <numFmt numFmtId="169" formatCode="0.0%"/>
    <numFmt numFmtId="170" formatCode="###.0\ &quot;aMW&quot;"/>
    <numFmt numFmtId="171" formatCode="#,##0.000"/>
  </numFmts>
  <fonts count="43" x14ac:knownFonts="1">
    <font>
      <sz val="10"/>
      <name val="Arial"/>
    </font>
    <font>
      <sz val="10"/>
      <color theme="1"/>
      <name val="Tahoma"/>
      <family val="2"/>
    </font>
    <font>
      <sz val="10"/>
      <name val="Arial"/>
      <family val="2"/>
    </font>
    <font>
      <b/>
      <sz val="12"/>
      <color theme="1"/>
      <name val="Tahoma"/>
      <family val="2"/>
    </font>
    <font>
      <sz val="10"/>
      <name val="Tahoma"/>
      <family val="2"/>
    </font>
    <font>
      <b/>
      <sz val="26"/>
      <color rgb="FF008080"/>
      <name val="Arial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i/>
      <sz val="10"/>
      <color theme="1"/>
      <name val="Tahoma"/>
      <family val="2"/>
    </font>
    <font>
      <b/>
      <sz val="13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b/>
      <sz val="10"/>
      <name val="Tahoma"/>
      <family val="2"/>
    </font>
    <font>
      <b/>
      <sz val="8"/>
      <color theme="1"/>
      <name val="Tahoma"/>
      <family val="2"/>
    </font>
    <font>
      <b/>
      <sz val="10"/>
      <color theme="0"/>
      <name val="Tahoma"/>
      <family val="2"/>
    </font>
    <font>
      <sz val="8"/>
      <color rgb="FF0070C0"/>
      <name val="Tahoma"/>
      <family val="2"/>
    </font>
    <font>
      <sz val="10"/>
      <color rgb="FF0070C0"/>
      <name val="Tahoma"/>
      <family val="2"/>
    </font>
    <font>
      <i/>
      <sz val="10"/>
      <color rgb="FF0070C0"/>
      <name val="Tahoma"/>
      <family val="2"/>
    </font>
    <font>
      <sz val="8"/>
      <color rgb="FF0070C0"/>
      <name val="Times New Roman"/>
      <family val="1"/>
    </font>
    <font>
      <i/>
      <sz val="10"/>
      <color theme="1"/>
      <name val="Tahoma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8"/>
      <color theme="0"/>
      <name val="Tahoma"/>
      <family val="2"/>
    </font>
    <font>
      <sz val="10"/>
      <color theme="0"/>
      <name val="Tahoma"/>
      <family val="2"/>
    </font>
    <font>
      <b/>
      <i/>
      <sz val="10"/>
      <name val="Tahoma"/>
      <family val="2"/>
    </font>
    <font>
      <vertAlign val="superscript"/>
      <sz val="9"/>
      <name val="Tahoma"/>
      <family val="2"/>
    </font>
    <font>
      <i/>
      <sz val="10"/>
      <name val="Tahoma"/>
      <family val="2"/>
    </font>
    <font>
      <i/>
      <sz val="10"/>
      <color theme="0"/>
      <name val="Tahoma"/>
      <family val="2"/>
    </font>
    <font>
      <b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sz val="11"/>
      <color theme="1"/>
      <name val="Tahoma"/>
      <family val="2"/>
    </font>
    <font>
      <i/>
      <sz val="10"/>
      <color rgb="FFB4ABE7"/>
      <name val="Tahoma"/>
      <family val="2"/>
    </font>
    <font>
      <i/>
      <sz val="10"/>
      <color indexed="10"/>
      <name val="Tahoma"/>
      <family val="2"/>
    </font>
    <font>
      <b/>
      <sz val="10"/>
      <color rgb="FF0070C0"/>
      <name val="Tahoma"/>
      <family val="2"/>
    </font>
    <font>
      <b/>
      <vertAlign val="superscript"/>
      <sz val="10"/>
      <color theme="0"/>
      <name val="Tahoma"/>
      <family val="2"/>
    </font>
    <font>
      <b/>
      <i/>
      <sz val="10"/>
      <color theme="0"/>
      <name val="Tahoma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Tahoma"/>
      <family val="2"/>
    </font>
    <font>
      <b/>
      <sz val="10"/>
      <color rgb="FFFF0000"/>
      <name val="Tahoma"/>
      <family val="2"/>
    </font>
    <font>
      <i/>
      <vertAlign val="superscript"/>
      <sz val="10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06DE8"/>
        <bgColor indexed="64"/>
      </patternFill>
    </fill>
    <fill>
      <patternFill patternType="solid">
        <fgColor rgb="FFFD6035"/>
        <bgColor indexed="64"/>
      </patternFill>
    </fill>
    <fill>
      <patternFill patternType="solid">
        <fgColor rgb="FFFFE811"/>
        <bgColor indexed="64"/>
      </patternFill>
    </fill>
    <fill>
      <patternFill patternType="solid">
        <fgColor rgb="FFABC7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C1B071"/>
        <bgColor indexed="64"/>
      </patternFill>
    </fill>
    <fill>
      <patternFill patternType="solid">
        <fgColor rgb="FFB2541A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3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3" fillId="2" borderId="0" xfId="1" applyNumberFormat="1" applyFont="1" applyFill="1" applyAlignment="1">
      <alignment horizontal="centerContinuous"/>
    </xf>
    <xf numFmtId="164" fontId="1" fillId="2" borderId="0" xfId="0" applyNumberFormat="1" applyFont="1" applyFill="1"/>
    <xf numFmtId="0" fontId="4" fillId="2" borderId="0" xfId="0" applyFont="1" applyFill="1"/>
    <xf numFmtId="0" fontId="5" fillId="2" borderId="0" xfId="0" applyFont="1" applyFill="1" applyAlignment="1"/>
    <xf numFmtId="9" fontId="1" fillId="2" borderId="0" xfId="3" applyFont="1" applyFill="1"/>
    <xf numFmtId="0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Continuous"/>
    </xf>
    <xf numFmtId="0" fontId="3" fillId="2" borderId="0" xfId="0" applyNumberFormat="1" applyFont="1" applyFill="1"/>
    <xf numFmtId="0" fontId="3" fillId="2" borderId="0" xfId="0" applyFont="1" applyFill="1"/>
    <xf numFmtId="0" fontId="3" fillId="2" borderId="0" xfId="2" applyNumberFormat="1" applyFont="1" applyFill="1" applyAlignment="1">
      <alignment horizontal="centerContinuous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Continuous"/>
    </xf>
    <xf numFmtId="0" fontId="3" fillId="2" borderId="0" xfId="1" applyNumberFormat="1" applyFont="1" applyFill="1" applyBorder="1" applyAlignment="1">
      <alignment horizontal="centerContinuous"/>
    </xf>
    <xf numFmtId="0" fontId="6" fillId="2" borderId="0" xfId="0" applyNumberFormat="1" applyFont="1" applyFill="1"/>
    <xf numFmtId="44" fontId="3" fillId="2" borderId="0" xfId="2" applyFont="1" applyFill="1" applyAlignment="1">
      <alignment horizontal="centerContinuous"/>
    </xf>
    <xf numFmtId="0" fontId="3" fillId="2" borderId="0" xfId="0" applyFont="1" applyFill="1" applyAlignment="1">
      <alignment horizontal="center" vertical="center"/>
    </xf>
    <xf numFmtId="9" fontId="7" fillId="3" borderId="1" xfId="3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textRotation="90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64" fontId="7" fillId="2" borderId="5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165" fontId="7" fillId="2" borderId="12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Border="1" applyAlignment="1">
      <alignment horizontal="center"/>
    </xf>
    <xf numFmtId="0" fontId="14" fillId="4" borderId="14" xfId="0" applyFont="1" applyFill="1" applyBorder="1" applyAlignment="1">
      <alignment horizontal="left"/>
    </xf>
    <xf numFmtId="164" fontId="14" fillId="4" borderId="13" xfId="2" applyNumberFormat="1" applyFont="1" applyFill="1" applyBorder="1" applyAlignment="1">
      <alignment horizontal="center" wrapText="1"/>
    </xf>
    <xf numFmtId="165" fontId="14" fillId="4" borderId="0" xfId="1" applyNumberFormat="1" applyFont="1" applyFill="1" applyBorder="1" applyAlignment="1">
      <alignment horizontal="center" wrapText="1"/>
    </xf>
    <xf numFmtId="165" fontId="14" fillId="4" borderId="15" xfId="1" applyNumberFormat="1" applyFont="1" applyFill="1" applyBorder="1" applyAlignment="1">
      <alignment horizontal="center" wrapText="1"/>
    </xf>
    <xf numFmtId="0" fontId="14" fillId="4" borderId="15" xfId="0" applyFont="1" applyFill="1" applyBorder="1"/>
    <xf numFmtId="165" fontId="14" fillId="4" borderId="14" xfId="1" applyNumberFormat="1" applyFont="1" applyFill="1" applyBorder="1" applyAlignment="1">
      <alignment horizontal="center" wrapText="1"/>
    </xf>
    <xf numFmtId="0" fontId="1" fillId="2" borderId="0" xfId="0" applyFont="1" applyFill="1" applyBorder="1"/>
    <xf numFmtId="0" fontId="4" fillId="2" borderId="0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2" applyNumberFormat="1" applyFont="1" applyFill="1" applyBorder="1" applyAlignment="1"/>
    <xf numFmtId="164" fontId="1" fillId="2" borderId="0" xfId="2" applyNumberFormat="1" applyFont="1" applyFill="1" applyBorder="1" applyAlignment="1">
      <alignment horizontal="center"/>
    </xf>
    <xf numFmtId="0" fontId="1" fillId="2" borderId="14" xfId="0" applyFont="1" applyFill="1" applyBorder="1"/>
    <xf numFmtId="164" fontId="1" fillId="0" borderId="13" xfId="2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9" fontId="1" fillId="2" borderId="15" xfId="3" applyFont="1" applyFill="1" applyBorder="1" applyAlignment="1">
      <alignment horizontal="right" wrapText="1"/>
    </xf>
    <xf numFmtId="9" fontId="1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 applyAlignment="1">
      <alignment horizontal="right"/>
    </xf>
    <xf numFmtId="3" fontId="1" fillId="2" borderId="14" xfId="1" applyNumberFormat="1" applyFont="1" applyFill="1" applyBorder="1" applyAlignment="1">
      <alignment horizontal="right"/>
    </xf>
    <xf numFmtId="165" fontId="1" fillId="2" borderId="14" xfId="1" applyNumberFormat="1" applyFont="1" applyFill="1" applyBorder="1" applyAlignment="1">
      <alignment horizontal="right"/>
    </xf>
    <xf numFmtId="0" fontId="1" fillId="2" borderId="14" xfId="0" applyFont="1" applyFill="1" applyBorder="1" applyAlignment="1">
      <alignment horizontal="left"/>
    </xf>
    <xf numFmtId="164" fontId="7" fillId="0" borderId="13" xfId="2" applyNumberFormat="1" applyFont="1" applyFill="1" applyBorder="1"/>
    <xf numFmtId="3" fontId="7" fillId="0" borderId="0" xfId="2" applyNumberFormat="1" applyFont="1" applyFill="1" applyBorder="1" applyAlignment="1">
      <alignment horizontal="right"/>
    </xf>
    <xf numFmtId="9" fontId="7" fillId="2" borderId="15" xfId="3" applyFont="1" applyFill="1" applyBorder="1" applyAlignment="1">
      <alignment horizontal="right" wrapText="1"/>
    </xf>
    <xf numFmtId="9" fontId="7" fillId="2" borderId="0" xfId="3" applyFont="1" applyFill="1" applyBorder="1" applyAlignment="1">
      <alignment horizontal="right"/>
    </xf>
    <xf numFmtId="164" fontId="7" fillId="2" borderId="15" xfId="2" applyNumberFormat="1" applyFont="1" applyFill="1" applyBorder="1" applyAlignment="1">
      <alignment horizontal="right"/>
    </xf>
    <xf numFmtId="3" fontId="7" fillId="2" borderId="14" xfId="1" applyNumberFormat="1" applyFont="1" applyFill="1" applyBorder="1" applyAlignment="1">
      <alignment horizontal="right"/>
    </xf>
    <xf numFmtId="165" fontId="7" fillId="2" borderId="14" xfId="1" applyNumberFormat="1" applyFont="1" applyFill="1" applyBorder="1" applyAlignment="1">
      <alignment horizontal="right"/>
    </xf>
    <xf numFmtId="0" fontId="15" fillId="2" borderId="0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64" fontId="16" fillId="2" borderId="0" xfId="2" applyNumberFormat="1" applyFont="1" applyFill="1" applyBorder="1" applyAlignment="1">
      <alignment horizontal="center"/>
    </xf>
    <xf numFmtId="0" fontId="17" fillId="2" borderId="14" xfId="0" applyFont="1" applyFill="1" applyBorder="1" applyAlignment="1"/>
    <xf numFmtId="0" fontId="16" fillId="2" borderId="14" xfId="0" applyFont="1" applyFill="1" applyBorder="1"/>
    <xf numFmtId="164" fontId="17" fillId="0" borderId="13" xfId="2" applyNumberFormat="1" applyFont="1" applyFill="1" applyBorder="1"/>
    <xf numFmtId="3" fontId="17" fillId="0" borderId="0" xfId="2" applyNumberFormat="1" applyFont="1" applyFill="1" applyBorder="1" applyAlignment="1">
      <alignment horizontal="right"/>
    </xf>
    <xf numFmtId="9" fontId="17" fillId="2" borderId="15" xfId="3" applyFont="1" applyFill="1" applyBorder="1" applyAlignment="1">
      <alignment horizontal="right" wrapText="1"/>
    </xf>
    <xf numFmtId="9" fontId="17" fillId="2" borderId="0" xfId="3" applyFont="1" applyFill="1" applyBorder="1" applyAlignment="1">
      <alignment horizontal="right"/>
    </xf>
    <xf numFmtId="164" fontId="17" fillId="2" borderId="15" xfId="2" applyNumberFormat="1" applyFont="1" applyFill="1" applyBorder="1" applyAlignment="1">
      <alignment horizontal="right"/>
    </xf>
    <xf numFmtId="3" fontId="17" fillId="0" borderId="14" xfId="1" applyNumberFormat="1" applyFont="1" applyFill="1" applyBorder="1" applyAlignment="1">
      <alignment horizontal="right"/>
    </xf>
    <xf numFmtId="9" fontId="16" fillId="2" borderId="0" xfId="3" applyFont="1" applyFill="1" applyBorder="1" applyAlignment="1">
      <alignment horizontal="right"/>
    </xf>
    <xf numFmtId="165" fontId="17" fillId="2" borderId="14" xfId="1" applyNumberFormat="1" applyFont="1" applyFill="1" applyBorder="1" applyAlignment="1">
      <alignment horizontal="right"/>
    </xf>
    <xf numFmtId="0" fontId="16" fillId="2" borderId="0" xfId="0" applyFont="1" applyFill="1" applyBorder="1"/>
    <xf numFmtId="167" fontId="17" fillId="0" borderId="14" xfId="1" applyNumberFormat="1" applyFont="1" applyFill="1" applyBorder="1" applyAlignment="1">
      <alignment horizontal="right"/>
    </xf>
    <xf numFmtId="164" fontId="17" fillId="2" borderId="15" xfId="2" applyNumberFormat="1" applyFont="1" applyFill="1" applyBorder="1"/>
    <xf numFmtId="164" fontId="18" fillId="2" borderId="0" xfId="2" applyNumberFormat="1" applyFont="1" applyFill="1" applyBorder="1" applyAlignment="1">
      <alignment horizontal="center"/>
    </xf>
    <xf numFmtId="164" fontId="16" fillId="0" borderId="13" xfId="2" applyNumberFormat="1" applyFont="1" applyFill="1" applyBorder="1"/>
    <xf numFmtId="3" fontId="16" fillId="0" borderId="0" xfId="2" applyNumberFormat="1" applyFont="1" applyFill="1" applyBorder="1" applyAlignment="1">
      <alignment horizontal="right"/>
    </xf>
    <xf numFmtId="9" fontId="16" fillId="2" borderId="15" xfId="3" applyFont="1" applyFill="1" applyBorder="1" applyAlignment="1">
      <alignment horizontal="right" wrapText="1"/>
    </xf>
    <xf numFmtId="0" fontId="18" fillId="2" borderId="0" xfId="0" applyFont="1" applyFill="1" applyBorder="1"/>
    <xf numFmtId="0" fontId="10" fillId="2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14" xfId="0" applyFont="1" applyFill="1" applyBorder="1"/>
    <xf numFmtId="164" fontId="19" fillId="0" borderId="13" xfId="2" applyNumberFormat="1" applyFont="1" applyFill="1" applyBorder="1"/>
    <xf numFmtId="9" fontId="19" fillId="2" borderId="15" xfId="3" applyFont="1" applyFill="1" applyBorder="1" applyAlignment="1">
      <alignment horizontal="right" wrapText="1"/>
    </xf>
    <xf numFmtId="9" fontId="19" fillId="2" borderId="0" xfId="3" applyFont="1" applyFill="1" applyBorder="1" applyAlignment="1">
      <alignment horizontal="right"/>
    </xf>
    <xf numFmtId="164" fontId="1" fillId="2" borderId="15" xfId="2" applyNumberFormat="1" applyFont="1" applyFill="1" applyBorder="1"/>
    <xf numFmtId="3" fontId="1" fillId="0" borderId="14" xfId="1" applyNumberFormat="1" applyFont="1" applyFill="1" applyBorder="1" applyAlignment="1">
      <alignment horizontal="right"/>
    </xf>
    <xf numFmtId="0" fontId="20" fillId="2" borderId="0" xfId="0" applyFont="1" applyFill="1" applyBorder="1"/>
    <xf numFmtId="0" fontId="2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9" fillId="2" borderId="14" xfId="0" applyFont="1" applyFill="1" applyBorder="1" applyAlignment="1"/>
    <xf numFmtId="0" fontId="19" fillId="0" borderId="14" xfId="0" applyFont="1" applyFill="1" applyBorder="1" applyAlignment="1"/>
    <xf numFmtId="165" fontId="19" fillId="2" borderId="14" xfId="1" applyNumberFormat="1" applyFont="1" applyFill="1" applyBorder="1" applyAlignment="1">
      <alignment horizontal="right"/>
    </xf>
    <xf numFmtId="165" fontId="1" fillId="2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9" fillId="0" borderId="0" xfId="0" applyFont="1" applyFill="1" applyBorder="1" applyAlignment="1"/>
    <xf numFmtId="164" fontId="1" fillId="0" borderId="0" xfId="2" applyNumberFormat="1" applyFont="1" applyFill="1" applyBorder="1" applyAlignment="1">
      <alignment horizontal="center"/>
    </xf>
    <xf numFmtId="164" fontId="1" fillId="2" borderId="13" xfId="2" applyNumberFormat="1" applyFont="1" applyFill="1" applyBorder="1"/>
    <xf numFmtId="164" fontId="19" fillId="2" borderId="15" xfId="2" applyNumberFormat="1" applyFont="1" applyFill="1" applyBorder="1" applyAlignment="1">
      <alignment horizontal="right"/>
    </xf>
    <xf numFmtId="3" fontId="19" fillId="2" borderId="14" xfId="1" applyNumberFormat="1" applyFont="1" applyFill="1" applyBorder="1" applyAlignment="1">
      <alignment horizontal="right"/>
    </xf>
    <xf numFmtId="164" fontId="19" fillId="2" borderId="13" xfId="2" applyNumberFormat="1" applyFont="1" applyFill="1" applyBorder="1"/>
    <xf numFmtId="3" fontId="1" fillId="2" borderId="0" xfId="2" applyNumberFormat="1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164" fontId="7" fillId="2" borderId="13" xfId="2" applyNumberFormat="1" applyFont="1" applyFill="1" applyBorder="1"/>
    <xf numFmtId="168" fontId="7" fillId="2" borderId="0" xfId="2" applyNumberFormat="1" applyFont="1" applyFill="1" applyBorder="1" applyAlignment="1">
      <alignment horizontal="right"/>
    </xf>
    <xf numFmtId="168" fontId="7" fillId="2" borderId="14" xfId="2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>
      <alignment horizontal="right"/>
    </xf>
    <xf numFmtId="166" fontId="7" fillId="2" borderId="14" xfId="1" applyNumberFormat="1" applyFont="1" applyFill="1" applyBorder="1" applyAlignment="1">
      <alignment horizontal="right"/>
    </xf>
    <xf numFmtId="0" fontId="22" fillId="2" borderId="0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168" fontId="14" fillId="2" borderId="14" xfId="0" applyNumberFormat="1" applyFont="1" applyFill="1" applyBorder="1" applyAlignment="1">
      <alignment horizontal="right"/>
    </xf>
    <xf numFmtId="164" fontId="14" fillId="0" borderId="13" xfId="2" applyNumberFormat="1" applyFont="1" applyFill="1" applyBorder="1"/>
    <xf numFmtId="168" fontId="14" fillId="2" borderId="0" xfId="2" applyNumberFormat="1" applyFont="1" applyFill="1" applyBorder="1" applyAlignment="1">
      <alignment horizontal="right"/>
    </xf>
    <xf numFmtId="9" fontId="14" fillId="2" borderId="15" xfId="1" applyNumberFormat="1" applyFont="1" applyFill="1" applyBorder="1" applyAlignment="1">
      <alignment horizontal="right"/>
    </xf>
    <xf numFmtId="9" fontId="14" fillId="2" borderId="0" xfId="3" applyFont="1" applyFill="1" applyBorder="1" applyAlignment="1">
      <alignment horizontal="right"/>
    </xf>
    <xf numFmtId="164" fontId="14" fillId="2" borderId="15" xfId="2" applyNumberFormat="1" applyFont="1" applyFill="1" applyBorder="1" applyAlignment="1">
      <alignment horizontal="right"/>
    </xf>
    <xf numFmtId="168" fontId="14" fillId="2" borderId="14" xfId="2" applyNumberFormat="1" applyFont="1" applyFill="1" applyBorder="1" applyAlignment="1">
      <alignment horizontal="right"/>
    </xf>
    <xf numFmtId="164" fontId="14" fillId="2" borderId="13" xfId="2" applyNumberFormat="1" applyFont="1" applyFill="1" applyBorder="1"/>
    <xf numFmtId="165" fontId="14" fillId="2" borderId="0" xfId="1" applyNumberFormat="1" applyFont="1" applyFill="1" applyBorder="1" applyAlignment="1">
      <alignment horizontal="right"/>
    </xf>
    <xf numFmtId="165" fontId="14" fillId="2" borderId="15" xfId="3" applyNumberFormat="1" applyFont="1" applyFill="1" applyBorder="1" applyAlignment="1">
      <alignment horizontal="right" wrapText="1"/>
    </xf>
    <xf numFmtId="166" fontId="14" fillId="2" borderId="14" xfId="1" applyNumberFormat="1" applyFont="1" applyFill="1" applyBorder="1" applyAlignment="1">
      <alignment horizontal="right"/>
    </xf>
    <xf numFmtId="0" fontId="23" fillId="2" borderId="0" xfId="0" applyFont="1" applyFill="1" applyBorder="1"/>
    <xf numFmtId="0" fontId="23" fillId="5" borderId="13" xfId="0" applyFont="1" applyFill="1" applyBorder="1" applyAlignment="1">
      <alignment horizontal="center"/>
    </xf>
    <xf numFmtId="0" fontId="23" fillId="5" borderId="0" xfId="0" applyFont="1" applyFill="1" applyBorder="1" applyAlignment="1">
      <alignment horizontal="center"/>
    </xf>
    <xf numFmtId="0" fontId="14" fillId="5" borderId="14" xfId="0" applyFont="1" applyFill="1" applyBorder="1" applyAlignment="1">
      <alignment horizontal="left"/>
    </xf>
    <xf numFmtId="164" fontId="14" fillId="5" borderId="13" xfId="2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center" wrapText="1"/>
    </xf>
    <xf numFmtId="165" fontId="14" fillId="5" borderId="15" xfId="1" applyNumberFormat="1" applyFont="1" applyFill="1" applyBorder="1" applyAlignment="1">
      <alignment horizontal="center" wrapText="1"/>
    </xf>
    <xf numFmtId="0" fontId="23" fillId="5" borderId="15" xfId="0" applyFont="1" applyFill="1" applyBorder="1" applyAlignment="1">
      <alignment horizontal="right"/>
    </xf>
    <xf numFmtId="165" fontId="14" fillId="5" borderId="14" xfId="1" applyNumberFormat="1" applyFont="1" applyFill="1" applyBorder="1" applyAlignment="1">
      <alignment horizontal="center" wrapText="1"/>
    </xf>
    <xf numFmtId="165" fontId="14" fillId="5" borderId="0" xfId="1" applyNumberFormat="1" applyFont="1" applyFill="1" applyBorder="1" applyAlignment="1">
      <alignment horizontal="right" wrapText="1"/>
    </xf>
    <xf numFmtId="164" fontId="23" fillId="5" borderId="15" xfId="0" applyNumberFormat="1" applyFont="1" applyFill="1" applyBorder="1" applyAlignment="1">
      <alignment horizontal="right"/>
    </xf>
    <xf numFmtId="0" fontId="1" fillId="2" borderId="14" xfId="0" applyNumberFormat="1" applyFont="1" applyFill="1" applyBorder="1" applyAlignment="1">
      <alignment horizontal="left"/>
    </xf>
    <xf numFmtId="9" fontId="1" fillId="0" borderId="15" xfId="3" applyFont="1" applyFill="1" applyBorder="1" applyAlignment="1">
      <alignment horizontal="right" wrapText="1"/>
    </xf>
    <xf numFmtId="0" fontId="1" fillId="2" borderId="14" xfId="0" applyNumberFormat="1" applyFont="1" applyFill="1" applyBorder="1" applyAlignment="1"/>
    <xf numFmtId="9" fontId="1" fillId="2" borderId="15" xfId="3" applyFont="1" applyFill="1" applyBorder="1" applyAlignment="1">
      <alignment horizontal="right"/>
    </xf>
    <xf numFmtId="164" fontId="1" fillId="0" borderId="15" xfId="2" applyNumberFormat="1" applyFont="1" applyFill="1" applyBorder="1" applyAlignment="1">
      <alignment horizontal="right"/>
    </xf>
    <xf numFmtId="9" fontId="1" fillId="0" borderId="15" xfId="3" applyFont="1" applyFill="1" applyBorder="1" applyAlignment="1">
      <alignment horizontal="right"/>
    </xf>
    <xf numFmtId="43" fontId="1" fillId="2" borderId="0" xfId="1" applyFont="1" applyFill="1" applyBorder="1" applyAlignment="1">
      <alignment horizontal="right"/>
    </xf>
    <xf numFmtId="168" fontId="7" fillId="2" borderId="0" xfId="1" applyNumberFormat="1" applyFont="1" applyFill="1" applyBorder="1" applyAlignment="1">
      <alignment horizontal="right"/>
    </xf>
    <xf numFmtId="9" fontId="7" fillId="2" borderId="15" xfId="1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right"/>
    </xf>
    <xf numFmtId="43" fontId="14" fillId="0" borderId="0" xfId="1" applyFont="1" applyFill="1" applyBorder="1" applyAlignment="1">
      <alignment horizontal="right"/>
    </xf>
    <xf numFmtId="165" fontId="14" fillId="2" borderId="0" xfId="1" applyNumberFormat="1" applyFont="1" applyFill="1" applyBorder="1" applyAlignment="1"/>
    <xf numFmtId="9" fontId="14" fillId="2" borderId="15" xfId="3" applyFont="1" applyFill="1" applyBorder="1" applyAlignment="1">
      <alignment horizontal="right" wrapText="1"/>
    </xf>
    <xf numFmtId="0" fontId="8" fillId="6" borderId="13" xfId="0" applyFont="1" applyFill="1" applyBorder="1"/>
    <xf numFmtId="0" fontId="8" fillId="6" borderId="0" xfId="0" applyFont="1" applyFill="1" applyBorder="1"/>
    <xf numFmtId="0" fontId="7" fillId="6" borderId="14" xfId="0" applyFont="1" applyFill="1" applyBorder="1"/>
    <xf numFmtId="164" fontId="7" fillId="6" borderId="13" xfId="2" applyNumberFormat="1" applyFont="1" applyFill="1" applyBorder="1"/>
    <xf numFmtId="168" fontId="7" fillId="6" borderId="0" xfId="2" applyNumberFormat="1" applyFont="1" applyFill="1" applyBorder="1" applyAlignment="1">
      <alignment horizontal="center"/>
    </xf>
    <xf numFmtId="9" fontId="7" fillId="6" borderId="15" xfId="1" applyNumberFormat="1" applyFont="1" applyFill="1" applyBorder="1" applyAlignment="1">
      <alignment horizontal="center"/>
    </xf>
    <xf numFmtId="9" fontId="7" fillId="6" borderId="0" xfId="3" applyFont="1" applyFill="1" applyBorder="1" applyAlignment="1">
      <alignment horizontal="center"/>
    </xf>
    <xf numFmtId="164" fontId="7" fillId="6" borderId="15" xfId="2" applyNumberFormat="1" applyFont="1" applyFill="1" applyBorder="1" applyAlignment="1">
      <alignment horizontal="right"/>
    </xf>
    <xf numFmtId="168" fontId="7" fillId="6" borderId="14" xfId="2" applyNumberFormat="1" applyFont="1" applyFill="1" applyBorder="1" applyAlignment="1">
      <alignment horizontal="center"/>
    </xf>
    <xf numFmtId="165" fontId="7" fillId="6" borderId="0" xfId="1" applyNumberFormat="1" applyFont="1" applyFill="1" applyBorder="1" applyAlignment="1"/>
    <xf numFmtId="9" fontId="7" fillId="6" borderId="15" xfId="3" applyFont="1" applyFill="1" applyBorder="1" applyAlignment="1">
      <alignment horizontal="center" wrapText="1"/>
    </xf>
    <xf numFmtId="166" fontId="7" fillId="6" borderId="14" xfId="1" applyNumberFormat="1" applyFont="1" applyFill="1" applyBorder="1" applyAlignment="1">
      <alignment horizontal="center"/>
    </xf>
    <xf numFmtId="9" fontId="1" fillId="2" borderId="15" xfId="1" applyNumberFormat="1" applyFont="1" applyFill="1" applyBorder="1" applyAlignment="1">
      <alignment horizontal="right"/>
    </xf>
    <xf numFmtId="168" fontId="1" fillId="2" borderId="14" xfId="2" applyNumberFormat="1" applyFont="1" applyFill="1" applyBorder="1" applyAlignment="1">
      <alignment horizontal="right"/>
    </xf>
    <xf numFmtId="165" fontId="1" fillId="2" borderId="0" xfId="1" applyNumberFormat="1" applyFont="1" applyFill="1" applyBorder="1" applyAlignment="1"/>
    <xf numFmtId="9" fontId="1" fillId="0" borderId="15" xfId="1" applyNumberFormat="1" applyFont="1" applyFill="1" applyBorder="1" applyAlignment="1">
      <alignment horizontal="right"/>
    </xf>
    <xf numFmtId="165" fontId="7" fillId="2" borderId="0" xfId="1" applyNumberFormat="1" applyFont="1" applyFill="1" applyBorder="1" applyAlignment="1"/>
    <xf numFmtId="168" fontId="1" fillId="2" borderId="0" xfId="2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0" fontId="8" fillId="7" borderId="13" xfId="0" applyFont="1" applyFill="1" applyBorder="1"/>
    <xf numFmtId="0" fontId="8" fillId="7" borderId="0" xfId="0" applyFont="1" applyFill="1" applyBorder="1"/>
    <xf numFmtId="0" fontId="7" fillId="7" borderId="14" xfId="0" applyFont="1" applyFill="1" applyBorder="1"/>
    <xf numFmtId="44" fontId="8" fillId="7" borderId="13" xfId="2" applyFont="1" applyFill="1" applyBorder="1"/>
    <xf numFmtId="0" fontId="8" fillId="7" borderId="0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right"/>
    </xf>
    <xf numFmtId="0" fontId="8" fillId="7" borderId="14" xfId="0" applyFont="1" applyFill="1" applyBorder="1" applyAlignment="1">
      <alignment horizontal="center"/>
    </xf>
    <xf numFmtId="165" fontId="8" fillId="7" borderId="0" xfId="0" applyNumberFormat="1" applyFont="1" applyFill="1" applyBorder="1" applyAlignment="1">
      <alignment horizontal="right"/>
    </xf>
    <xf numFmtId="164" fontId="8" fillId="7" borderId="15" xfId="0" applyNumberFormat="1" applyFont="1" applyFill="1" applyBorder="1" applyAlignment="1">
      <alignment horizontal="right"/>
    </xf>
    <xf numFmtId="165" fontId="8" fillId="7" borderId="14" xfId="1" applyNumberFormat="1" applyFont="1" applyFill="1" applyBorder="1" applyAlignment="1">
      <alignment horizontal="center"/>
    </xf>
    <xf numFmtId="0" fontId="8" fillId="2" borderId="0" xfId="0" applyFont="1" applyFill="1" applyBorder="1"/>
    <xf numFmtId="0" fontId="24" fillId="2" borderId="0" xfId="0" applyFont="1" applyFill="1" applyBorder="1"/>
    <xf numFmtId="0" fontId="19" fillId="2" borderId="0" xfId="0" applyFont="1" applyFill="1" applyBorder="1"/>
    <xf numFmtId="0" fontId="26" fillId="2" borderId="0" xfId="0" applyFont="1" applyFill="1" applyBorder="1"/>
    <xf numFmtId="9" fontId="7" fillId="2" borderId="15" xfId="3" applyFont="1" applyFill="1" applyBorder="1" applyAlignment="1">
      <alignment horizontal="right"/>
    </xf>
    <xf numFmtId="3" fontId="7" fillId="2" borderId="0" xfId="2" applyNumberFormat="1" applyFont="1" applyFill="1" applyBorder="1" applyAlignment="1">
      <alignment horizontal="right"/>
    </xf>
    <xf numFmtId="0" fontId="27" fillId="2" borderId="0" xfId="0" applyFont="1" applyFill="1" applyBorder="1"/>
    <xf numFmtId="0" fontId="22" fillId="2" borderId="14" xfId="0" applyFont="1" applyFill="1" applyBorder="1" applyAlignment="1">
      <alignment horizontal="center"/>
    </xf>
    <xf numFmtId="0" fontId="27" fillId="2" borderId="10" xfId="0" applyFont="1" applyFill="1" applyBorder="1"/>
    <xf numFmtId="0" fontId="23" fillId="2" borderId="10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right"/>
    </xf>
    <xf numFmtId="164" fontId="14" fillId="2" borderId="10" xfId="2" applyNumberFormat="1" applyFont="1" applyFill="1" applyBorder="1"/>
    <xf numFmtId="168" fontId="14" fillId="2" borderId="10" xfId="2" applyNumberFormat="1" applyFont="1" applyFill="1" applyBorder="1" applyAlignment="1">
      <alignment horizontal="right"/>
    </xf>
    <xf numFmtId="9" fontId="14" fillId="2" borderId="16" xfId="3" applyFont="1" applyFill="1" applyBorder="1" applyAlignment="1">
      <alignment horizontal="right"/>
    </xf>
    <xf numFmtId="9" fontId="23" fillId="2" borderId="10" xfId="3" applyFont="1" applyFill="1" applyBorder="1" applyAlignment="1">
      <alignment horizontal="right"/>
    </xf>
    <xf numFmtId="164" fontId="14" fillId="2" borderId="16" xfId="2" applyNumberFormat="1" applyFont="1" applyFill="1" applyBorder="1" applyAlignment="1">
      <alignment horizontal="right"/>
    </xf>
    <xf numFmtId="165" fontId="14" fillId="2" borderId="11" xfId="1" applyNumberFormat="1" applyFont="1" applyFill="1" applyBorder="1" applyAlignment="1">
      <alignment horizontal="right"/>
    </xf>
    <xf numFmtId="164" fontId="14" fillId="2" borderId="9" xfId="2" applyNumberFormat="1" applyFont="1" applyFill="1" applyBorder="1"/>
    <xf numFmtId="3" fontId="14" fillId="2" borderId="10" xfId="2" applyNumberFormat="1" applyFont="1" applyFill="1" applyBorder="1" applyAlignment="1">
      <alignment horizontal="right"/>
    </xf>
    <xf numFmtId="9" fontId="14" fillId="2" borderId="10" xfId="3" applyFont="1" applyFill="1" applyBorder="1" applyAlignment="1">
      <alignment horizontal="right"/>
    </xf>
    <xf numFmtId="0" fontId="27" fillId="2" borderId="6" xfId="0" applyFont="1" applyFill="1" applyBorder="1"/>
    <xf numFmtId="0" fontId="7" fillId="2" borderId="0" xfId="0" applyFont="1" applyFill="1" applyBorder="1" applyAlignment="1">
      <alignment horizontal="right"/>
    </xf>
    <xf numFmtId="164" fontId="7" fillId="2" borderId="0" xfId="2" applyNumberFormat="1" applyFont="1" applyFill="1" applyBorder="1"/>
    <xf numFmtId="164" fontId="7" fillId="2" borderId="0" xfId="2" applyNumberFormat="1" applyFont="1" applyFill="1" applyBorder="1" applyAlignment="1">
      <alignment horizontal="right"/>
    </xf>
    <xf numFmtId="0" fontId="28" fillId="2" borderId="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right"/>
    </xf>
    <xf numFmtId="164" fontId="7" fillId="2" borderId="10" xfId="2" applyNumberFormat="1" applyFont="1" applyFill="1" applyBorder="1"/>
    <xf numFmtId="168" fontId="7" fillId="2" borderId="10" xfId="2" applyNumberFormat="1" applyFont="1" applyFill="1" applyBorder="1" applyAlignment="1">
      <alignment horizontal="right"/>
    </xf>
    <xf numFmtId="9" fontId="7" fillId="2" borderId="10" xfId="3" applyFont="1" applyFill="1" applyBorder="1" applyAlignment="1">
      <alignment horizontal="right"/>
    </xf>
    <xf numFmtId="9" fontId="1" fillId="2" borderId="10" xfId="3" applyFont="1" applyFill="1" applyBorder="1" applyAlignment="1">
      <alignment horizontal="right"/>
    </xf>
    <xf numFmtId="164" fontId="7" fillId="2" borderId="10" xfId="2" applyNumberFormat="1" applyFont="1" applyFill="1" applyBorder="1" applyAlignment="1">
      <alignment horizontal="right"/>
    </xf>
    <xf numFmtId="165" fontId="7" fillId="2" borderId="10" xfId="1" applyNumberFormat="1" applyFont="1" applyFill="1" applyBorder="1" applyAlignment="1">
      <alignment horizontal="right"/>
    </xf>
    <xf numFmtId="3" fontId="7" fillId="2" borderId="10" xfId="2" applyNumberFormat="1" applyFont="1" applyFill="1" applyBorder="1" applyAlignment="1">
      <alignment horizontal="right"/>
    </xf>
    <xf numFmtId="0" fontId="1" fillId="8" borderId="17" xfId="0" applyFont="1" applyFill="1" applyBorder="1" applyAlignment="1">
      <alignment horizontal="center"/>
    </xf>
    <xf numFmtId="0" fontId="1" fillId="8" borderId="18" xfId="0" applyFont="1" applyFill="1" applyBorder="1" applyAlignment="1">
      <alignment horizontal="center"/>
    </xf>
    <xf numFmtId="0" fontId="3" fillId="8" borderId="19" xfId="0" applyFont="1" applyFill="1" applyBorder="1" applyAlignment="1">
      <alignment horizontal="right"/>
    </xf>
    <xf numFmtId="164" fontId="3" fillId="8" borderId="17" xfId="2" applyNumberFormat="1" applyFont="1" applyFill="1" applyBorder="1"/>
    <xf numFmtId="37" fontId="3" fillId="8" borderId="18" xfId="2" applyNumberFormat="1" applyFont="1" applyFill="1" applyBorder="1"/>
    <xf numFmtId="164" fontId="3" fillId="8" borderId="20" xfId="2" applyNumberFormat="1" applyFont="1" applyFill="1" applyBorder="1"/>
    <xf numFmtId="37" fontId="3" fillId="8" borderId="19" xfId="2" applyNumberFormat="1" applyFont="1" applyFill="1" applyBorder="1"/>
    <xf numFmtId="0" fontId="1" fillId="9" borderId="13" xfId="0" applyFont="1" applyFill="1" applyBorder="1"/>
    <xf numFmtId="0" fontId="1" fillId="9" borderId="0" xfId="0" applyFont="1" applyFill="1" applyBorder="1"/>
    <xf numFmtId="0" fontId="7" fillId="9" borderId="14" xfId="0" applyFont="1" applyFill="1" applyBorder="1" applyAlignment="1">
      <alignment horizontal="right"/>
    </xf>
    <xf numFmtId="169" fontId="7" fillId="9" borderId="13" xfId="3" applyNumberFormat="1" applyFont="1" applyFill="1" applyBorder="1" applyAlignment="1">
      <alignment horizontal="center"/>
    </xf>
    <xf numFmtId="170" fontId="7" fillId="9" borderId="0" xfId="1" applyNumberFormat="1" applyFont="1" applyFill="1" applyBorder="1" applyAlignment="1">
      <alignment horizontal="right"/>
    </xf>
    <xf numFmtId="165" fontId="7" fillId="9" borderId="15" xfId="1" applyNumberFormat="1" applyFont="1" applyFill="1" applyBorder="1" applyAlignment="1">
      <alignment horizontal="right"/>
    </xf>
    <xf numFmtId="0" fontId="7" fillId="9" borderId="0" xfId="0" applyFont="1" applyFill="1" applyBorder="1" applyAlignment="1">
      <alignment horizontal="right"/>
    </xf>
    <xf numFmtId="43" fontId="7" fillId="9" borderId="15" xfId="0" applyNumberFormat="1" applyFont="1" applyFill="1" applyBorder="1" applyAlignment="1">
      <alignment horizontal="right"/>
    </xf>
    <xf numFmtId="170" fontId="7" fillId="9" borderId="14" xfId="1" applyNumberFormat="1" applyFont="1" applyFill="1" applyBorder="1" applyAlignment="1">
      <alignment horizontal="right"/>
    </xf>
    <xf numFmtId="0" fontId="30" fillId="2" borderId="0" xfId="0" applyFont="1" applyFill="1" applyBorder="1"/>
    <xf numFmtId="0" fontId="31" fillId="9" borderId="13" xfId="0" applyFont="1" applyFill="1" applyBorder="1" applyAlignment="1">
      <alignment horizontal="center"/>
    </xf>
    <xf numFmtId="0" fontId="31" fillId="9" borderId="0" xfId="0" applyFont="1" applyFill="1" applyBorder="1" applyAlignment="1">
      <alignment horizontal="center"/>
    </xf>
    <xf numFmtId="0" fontId="28" fillId="9" borderId="14" xfId="0" applyNumberFormat="1" applyFont="1" applyFill="1" applyBorder="1" applyAlignment="1">
      <alignment horizontal="right"/>
    </xf>
    <xf numFmtId="169" fontId="28" fillId="9" borderId="13" xfId="3" applyNumberFormat="1" applyFont="1" applyFill="1" applyBorder="1"/>
    <xf numFmtId="169" fontId="28" fillId="9" borderId="0" xfId="3" applyNumberFormat="1" applyFont="1" applyFill="1" applyBorder="1"/>
    <xf numFmtId="9" fontId="28" fillId="9" borderId="15" xfId="1" applyNumberFormat="1" applyFont="1" applyFill="1" applyBorder="1" applyAlignment="1">
      <alignment horizontal="center"/>
    </xf>
    <xf numFmtId="9" fontId="28" fillId="9" borderId="0" xfId="3" applyFont="1" applyFill="1" applyBorder="1" applyAlignment="1">
      <alignment horizontal="center"/>
    </xf>
    <xf numFmtId="164" fontId="28" fillId="9" borderId="15" xfId="2" applyNumberFormat="1" applyFont="1" applyFill="1" applyBorder="1"/>
    <xf numFmtId="9" fontId="28" fillId="9" borderId="14" xfId="3" applyFont="1" applyFill="1" applyBorder="1" applyAlignment="1">
      <alignment horizontal="center"/>
    </xf>
    <xf numFmtId="0" fontId="31" fillId="2" borderId="0" xfId="0" applyFont="1" applyFill="1" applyBorder="1"/>
    <xf numFmtId="165" fontId="31" fillId="2" borderId="0" xfId="0" applyNumberFormat="1" applyFont="1" applyFill="1" applyBorder="1"/>
    <xf numFmtId="0" fontId="8" fillId="9" borderId="14" xfId="0" applyFont="1" applyFill="1" applyBorder="1"/>
    <xf numFmtId="0" fontId="1" fillId="9" borderId="15" xfId="0" applyFont="1" applyFill="1" applyBorder="1"/>
    <xf numFmtId="0" fontId="1" fillId="9" borderId="14" xfId="0" applyFont="1" applyFill="1" applyBorder="1"/>
    <xf numFmtId="0" fontId="1" fillId="9" borderId="13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64" fontId="1" fillId="9" borderId="13" xfId="2" applyNumberFormat="1" applyFont="1" applyFill="1" applyBorder="1"/>
    <xf numFmtId="0" fontId="1" fillId="9" borderId="0" xfId="0" applyFont="1" applyFill="1" applyBorder="1" applyAlignment="1">
      <alignment horizontal="right"/>
    </xf>
    <xf numFmtId="9" fontId="1" fillId="9" borderId="15" xfId="3" applyFont="1" applyFill="1" applyBorder="1" applyAlignment="1">
      <alignment horizontal="right"/>
    </xf>
    <xf numFmtId="164" fontId="1" fillId="9" borderId="15" xfId="2" applyNumberFormat="1" applyFont="1" applyFill="1" applyBorder="1" applyAlignment="1">
      <alignment horizontal="right"/>
    </xf>
    <xf numFmtId="0" fontId="1" fillId="9" borderId="14" xfId="0" applyFont="1" applyFill="1" applyBorder="1" applyAlignment="1">
      <alignment horizontal="right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left"/>
    </xf>
    <xf numFmtId="164" fontId="1" fillId="9" borderId="9" xfId="2" applyNumberFormat="1" applyFont="1" applyFill="1" applyBorder="1"/>
    <xf numFmtId="168" fontId="1" fillId="9" borderId="10" xfId="2" applyNumberFormat="1" applyFont="1" applyFill="1" applyBorder="1" applyAlignment="1">
      <alignment horizontal="right"/>
    </xf>
    <xf numFmtId="9" fontId="1" fillId="9" borderId="16" xfId="3" applyFont="1" applyFill="1" applyBorder="1" applyAlignment="1">
      <alignment horizontal="right"/>
    </xf>
    <xf numFmtId="9" fontId="1" fillId="9" borderId="10" xfId="3" applyFont="1" applyFill="1" applyBorder="1" applyAlignment="1">
      <alignment horizontal="right"/>
    </xf>
    <xf numFmtId="164" fontId="1" fillId="9" borderId="16" xfId="2" applyNumberFormat="1" applyFont="1" applyFill="1" applyBorder="1" applyAlignment="1">
      <alignment horizontal="right"/>
    </xf>
    <xf numFmtId="168" fontId="1" fillId="9" borderId="11" xfId="2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7" fillId="2" borderId="6" xfId="1" applyNumberFormat="1" applyFont="1" applyFill="1" applyBorder="1" applyAlignment="1">
      <alignment horizontal="right"/>
    </xf>
    <xf numFmtId="0" fontId="14" fillId="10" borderId="13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14" xfId="0" applyFont="1" applyFill="1" applyBorder="1"/>
    <xf numFmtId="164" fontId="1" fillId="10" borderId="13" xfId="2" applyNumberFormat="1" applyFont="1" applyFill="1" applyBorder="1"/>
    <xf numFmtId="3" fontId="1" fillId="10" borderId="0" xfId="2" applyNumberFormat="1" applyFont="1" applyFill="1" applyBorder="1" applyAlignment="1">
      <alignment horizontal="center"/>
    </xf>
    <xf numFmtId="9" fontId="1" fillId="10" borderId="15" xfId="3" applyFont="1" applyFill="1" applyBorder="1" applyAlignment="1">
      <alignment horizontal="center"/>
    </xf>
    <xf numFmtId="9" fontId="1" fillId="10" borderId="0" xfId="3" applyFont="1" applyFill="1" applyBorder="1" applyAlignment="1">
      <alignment horizontal="center"/>
    </xf>
    <xf numFmtId="164" fontId="1" fillId="10" borderId="15" xfId="2" applyNumberFormat="1" applyFont="1" applyFill="1" applyBorder="1" applyAlignment="1">
      <alignment horizontal="right"/>
    </xf>
    <xf numFmtId="165" fontId="1" fillId="10" borderId="14" xfId="1" applyNumberFormat="1" applyFont="1" applyFill="1" applyBorder="1" applyAlignment="1">
      <alignment horizontal="center"/>
    </xf>
    <xf numFmtId="3" fontId="1" fillId="10" borderId="0" xfId="2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right"/>
    </xf>
    <xf numFmtId="0" fontId="1" fillId="2" borderId="14" xfId="0" applyFont="1" applyFill="1" applyBorder="1" applyAlignment="1">
      <alignment horizontal="right"/>
    </xf>
    <xf numFmtId="0" fontId="32" fillId="2" borderId="0" xfId="0" applyFont="1" applyFill="1" applyBorder="1"/>
    <xf numFmtId="0" fontId="19" fillId="2" borderId="14" xfId="0" applyFont="1" applyFill="1" applyBorder="1" applyAlignment="1">
      <alignment horizontal="left"/>
    </xf>
    <xf numFmtId="9" fontId="1" fillId="0" borderId="0" xfId="3" applyFont="1" applyFill="1" applyBorder="1" applyAlignment="1">
      <alignment horizontal="right"/>
    </xf>
    <xf numFmtId="0" fontId="1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6" fillId="2" borderId="0" xfId="0" applyFont="1" applyFill="1" applyBorder="1" applyAlignment="1">
      <alignment horizontal="right"/>
    </xf>
    <xf numFmtId="0" fontId="16" fillId="2" borderId="14" xfId="0" applyFont="1" applyFill="1" applyBorder="1" applyAlignment="1">
      <alignment horizontal="right"/>
    </xf>
    <xf numFmtId="165" fontId="16" fillId="2" borderId="14" xfId="1" applyNumberFormat="1" applyFont="1" applyFill="1" applyBorder="1" applyAlignment="1">
      <alignment horizontal="right"/>
    </xf>
    <xf numFmtId="0" fontId="17" fillId="2" borderId="13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33" fillId="2" borderId="0" xfId="0" applyFont="1" applyFill="1" applyBorder="1"/>
    <xf numFmtId="0" fontId="16" fillId="0" borderId="13" xfId="0" applyFont="1" applyFill="1" applyBorder="1" applyAlignment="1">
      <alignment horizontal="center"/>
    </xf>
    <xf numFmtId="0" fontId="16" fillId="2" borderId="14" xfId="0" applyFont="1" applyFill="1" applyBorder="1" applyAlignment="1">
      <alignment horizontal="center"/>
    </xf>
    <xf numFmtId="3" fontId="34" fillId="0" borderId="0" xfId="2" applyNumberFormat="1" applyFont="1" applyFill="1" applyBorder="1" applyAlignment="1">
      <alignment horizontal="right"/>
    </xf>
    <xf numFmtId="0" fontId="34" fillId="2" borderId="0" xfId="0" applyFont="1" applyFill="1" applyBorder="1" applyAlignment="1">
      <alignment horizontal="right"/>
    </xf>
    <xf numFmtId="0" fontId="17" fillId="2" borderId="14" xfId="0" applyFont="1" applyFill="1" applyBorder="1" applyAlignment="1">
      <alignment horizontal="left"/>
    </xf>
    <xf numFmtId="9" fontId="7" fillId="0" borderId="15" xfId="3" applyFont="1" applyFill="1" applyBorder="1" applyAlignment="1">
      <alignment horizontal="right" wrapText="1"/>
    </xf>
    <xf numFmtId="164" fontId="7" fillId="0" borderId="15" xfId="2" applyNumberFormat="1" applyFont="1" applyFill="1" applyBorder="1" applyAlignment="1">
      <alignment horizontal="right"/>
    </xf>
    <xf numFmtId="9" fontId="7" fillId="0" borderId="0" xfId="3" applyFont="1" applyFill="1" applyBorder="1" applyAlignment="1">
      <alignment horizontal="right"/>
    </xf>
    <xf numFmtId="0" fontId="23" fillId="2" borderId="14" xfId="0" applyFont="1" applyFill="1" applyBorder="1"/>
    <xf numFmtId="0" fontId="23" fillId="2" borderId="0" xfId="0" applyFont="1" applyFill="1" applyBorder="1" applyAlignment="1">
      <alignment horizontal="right"/>
    </xf>
    <xf numFmtId="9" fontId="23" fillId="2" borderId="15" xfId="3" applyFont="1" applyFill="1" applyBorder="1" applyAlignment="1">
      <alignment horizontal="right"/>
    </xf>
    <xf numFmtId="164" fontId="23" fillId="2" borderId="15" xfId="2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right"/>
    </xf>
    <xf numFmtId="164" fontId="23" fillId="2" borderId="13" xfId="2" applyNumberFormat="1" applyFont="1" applyFill="1" applyBorder="1"/>
    <xf numFmtId="165" fontId="23" fillId="2" borderId="14" xfId="1" applyNumberFormat="1" applyFont="1" applyFill="1" applyBorder="1" applyAlignment="1">
      <alignment horizontal="right"/>
    </xf>
    <xf numFmtId="0" fontId="14" fillId="11" borderId="13" xfId="0" applyFont="1" applyFill="1" applyBorder="1" applyAlignment="1"/>
    <xf numFmtId="0" fontId="14" fillId="11" borderId="0" xfId="0" applyFont="1" applyFill="1" applyBorder="1" applyAlignment="1"/>
    <xf numFmtId="0" fontId="14" fillId="11" borderId="14" xfId="0" applyFont="1" applyFill="1" applyBorder="1" applyAlignment="1"/>
    <xf numFmtId="164" fontId="14" fillId="11" borderId="13" xfId="2" applyNumberFormat="1" applyFont="1" applyFill="1" applyBorder="1"/>
    <xf numFmtId="0" fontId="14" fillId="11" borderId="0" xfId="0" applyFont="1" applyFill="1" applyBorder="1" applyAlignment="1">
      <alignment horizontal="center"/>
    </xf>
    <xf numFmtId="9" fontId="14" fillId="11" borderId="15" xfId="3" applyFont="1" applyFill="1" applyBorder="1" applyAlignment="1">
      <alignment horizontal="center"/>
    </xf>
    <xf numFmtId="164" fontId="14" fillId="11" borderId="15" xfId="2" applyNumberFormat="1" applyFont="1" applyFill="1" applyBorder="1" applyAlignment="1">
      <alignment horizontal="right"/>
    </xf>
    <xf numFmtId="0" fontId="14" fillId="11" borderId="14" xfId="0" applyFont="1" applyFill="1" applyBorder="1" applyAlignment="1">
      <alignment horizontal="center"/>
    </xf>
    <xf numFmtId="0" fontId="14" fillId="11" borderId="0" xfId="0" applyFont="1" applyFill="1" applyBorder="1" applyAlignment="1">
      <alignment horizontal="right"/>
    </xf>
    <xf numFmtId="165" fontId="14" fillId="11" borderId="14" xfId="1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14" xfId="0" applyFont="1" applyFill="1" applyBorder="1" applyAlignment="1">
      <alignment horizontal="right"/>
    </xf>
    <xf numFmtId="165" fontId="1" fillId="0" borderId="14" xfId="1" applyNumberFormat="1" applyFont="1" applyFill="1" applyBorder="1" applyAlignment="1">
      <alignment horizontal="right"/>
    </xf>
    <xf numFmtId="0" fontId="19" fillId="0" borderId="0" xfId="0" applyFont="1" applyFill="1" applyBorder="1"/>
    <xf numFmtId="0" fontId="26" fillId="0" borderId="0" xfId="0" applyFont="1" applyFill="1" applyBorder="1"/>
    <xf numFmtId="164" fontId="23" fillId="0" borderId="15" xfId="2" applyNumberFormat="1" applyFont="1" applyFill="1" applyBorder="1" applyAlignment="1">
      <alignment horizontal="right"/>
    </xf>
    <xf numFmtId="0" fontId="1" fillId="8" borderId="13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3" fillId="8" borderId="14" xfId="0" applyFont="1" applyFill="1" applyBorder="1" applyAlignment="1">
      <alignment horizontal="right"/>
    </xf>
    <xf numFmtId="164" fontId="3" fillId="8" borderId="13" xfId="2" applyNumberFormat="1" applyFont="1" applyFill="1" applyBorder="1"/>
    <xf numFmtId="168" fontId="3" fillId="8" borderId="0" xfId="1" applyNumberFormat="1" applyFont="1" applyFill="1" applyBorder="1" applyAlignment="1">
      <alignment horizontal="right"/>
    </xf>
    <xf numFmtId="164" fontId="3" fillId="8" borderId="15" xfId="2" applyNumberFormat="1" applyFont="1" applyFill="1" applyBorder="1"/>
    <xf numFmtId="168" fontId="3" fillId="8" borderId="14" xfId="1" applyNumberFormat="1" applyFont="1" applyFill="1" applyBorder="1" applyAlignment="1">
      <alignment horizontal="right"/>
    </xf>
    <xf numFmtId="166" fontId="3" fillId="8" borderId="0" xfId="1" applyNumberFormat="1" applyFont="1" applyFill="1" applyBorder="1" applyAlignment="1">
      <alignment horizontal="right"/>
    </xf>
    <xf numFmtId="166" fontId="3" fillId="8" borderId="14" xfId="1" applyNumberFormat="1" applyFont="1" applyFill="1" applyBorder="1" applyAlignment="1">
      <alignment horizontal="right"/>
    </xf>
    <xf numFmtId="164" fontId="7" fillId="2" borderId="14" xfId="0" applyNumberFormat="1" applyFont="1" applyFill="1" applyBorder="1" applyAlignment="1">
      <alignment horizontal="left"/>
    </xf>
    <xf numFmtId="169" fontId="3" fillId="2" borderId="13" xfId="3" applyNumberFormat="1" applyFont="1" applyFill="1" applyBorder="1" applyAlignment="1">
      <alignment horizontal="right"/>
    </xf>
    <xf numFmtId="169" fontId="3" fillId="2" borderId="0" xfId="3" applyNumberFormat="1" applyFont="1" applyFill="1" applyBorder="1" applyAlignment="1">
      <alignment horizontal="right"/>
    </xf>
    <xf numFmtId="165" fontId="28" fillId="2" borderId="15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164" fontId="3" fillId="2" borderId="15" xfId="2" applyNumberFormat="1" applyFont="1" applyFill="1" applyBorder="1" applyAlignment="1">
      <alignment horizontal="right"/>
    </xf>
    <xf numFmtId="165" fontId="3" fillId="2" borderId="14" xfId="1" applyNumberFormat="1" applyFont="1" applyFill="1" applyBorder="1" applyAlignment="1">
      <alignment horizontal="right"/>
    </xf>
    <xf numFmtId="0" fontId="1" fillId="2" borderId="13" xfId="0" applyFont="1" applyFill="1" applyBorder="1"/>
    <xf numFmtId="169" fontId="7" fillId="2" borderId="13" xfId="3" applyNumberFormat="1" applyFont="1" applyFill="1" applyBorder="1" applyAlignment="1">
      <alignment horizontal="right"/>
    </xf>
    <xf numFmtId="170" fontId="7" fillId="2" borderId="0" xfId="1" applyNumberFormat="1" applyFont="1" applyFill="1" applyBorder="1" applyAlignment="1">
      <alignment horizontal="right"/>
    </xf>
    <xf numFmtId="165" fontId="7" fillId="2" borderId="15" xfId="1" applyNumberFormat="1" applyFont="1" applyFill="1" applyBorder="1" applyAlignment="1">
      <alignment horizontal="right"/>
    </xf>
    <xf numFmtId="43" fontId="7" fillId="2" borderId="15" xfId="0" applyNumberFormat="1" applyFont="1" applyFill="1" applyBorder="1" applyAlignment="1">
      <alignment horizontal="right"/>
    </xf>
    <xf numFmtId="170" fontId="7" fillId="0" borderId="14" xfId="1" applyNumberFormat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/>
    </xf>
    <xf numFmtId="0" fontId="14" fillId="12" borderId="0" xfId="0" applyFont="1" applyFill="1" applyBorder="1" applyAlignment="1">
      <alignment horizontal="center"/>
    </xf>
    <xf numFmtId="0" fontId="14" fillId="12" borderId="14" xfId="0" applyFont="1" applyFill="1" applyBorder="1"/>
    <xf numFmtId="164" fontId="14" fillId="12" borderId="13" xfId="2" applyNumberFormat="1" applyFont="1" applyFill="1" applyBorder="1"/>
    <xf numFmtId="3" fontId="14" fillId="12" borderId="0" xfId="2" applyNumberFormat="1" applyFont="1" applyFill="1" applyBorder="1" applyAlignment="1">
      <alignment horizontal="center"/>
    </xf>
    <xf numFmtId="9" fontId="14" fillId="12" borderId="15" xfId="3" applyFont="1" applyFill="1" applyBorder="1" applyAlignment="1">
      <alignment horizontal="center"/>
    </xf>
    <xf numFmtId="9" fontId="14" fillId="12" borderId="0" xfId="3" applyFont="1" applyFill="1" applyBorder="1" applyAlignment="1">
      <alignment horizontal="center"/>
    </xf>
    <xf numFmtId="164" fontId="14" fillId="12" borderId="15" xfId="2" applyNumberFormat="1" applyFont="1" applyFill="1" applyBorder="1" applyAlignment="1">
      <alignment horizontal="right"/>
    </xf>
    <xf numFmtId="165" fontId="14" fillId="12" borderId="14" xfId="1" applyNumberFormat="1" applyFont="1" applyFill="1" applyBorder="1" applyAlignment="1">
      <alignment horizontal="center"/>
    </xf>
    <xf numFmtId="3" fontId="14" fillId="12" borderId="0" xfId="2" applyNumberFormat="1" applyFont="1" applyFill="1" applyBorder="1" applyAlignment="1">
      <alignment horizontal="right"/>
    </xf>
    <xf numFmtId="164" fontId="1" fillId="2" borderId="13" xfId="2" applyNumberFormat="1" applyFont="1" applyFill="1" applyBorder="1" applyAlignment="1">
      <alignment horizontal="center"/>
    </xf>
    <xf numFmtId="0" fontId="27" fillId="2" borderId="13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36" fillId="2" borderId="14" xfId="0" applyFont="1" applyFill="1" applyBorder="1" applyAlignment="1">
      <alignment horizontal="right"/>
    </xf>
    <xf numFmtId="168" fontId="36" fillId="2" borderId="0" xfId="2" applyNumberFormat="1" applyFont="1" applyFill="1" applyBorder="1" applyAlignment="1">
      <alignment horizontal="right"/>
    </xf>
    <xf numFmtId="9" fontId="36" fillId="2" borderId="15" xfId="3" applyFont="1" applyFill="1" applyBorder="1" applyAlignment="1">
      <alignment horizontal="right"/>
    </xf>
    <xf numFmtId="9" fontId="36" fillId="2" borderId="0" xfId="3" applyFont="1" applyFill="1" applyBorder="1" applyAlignment="1">
      <alignment horizontal="right"/>
    </xf>
    <xf numFmtId="164" fontId="36" fillId="2" borderId="15" xfId="2" applyNumberFormat="1" applyFont="1" applyFill="1" applyBorder="1" applyAlignment="1">
      <alignment horizontal="right"/>
    </xf>
    <xf numFmtId="168" fontId="36" fillId="2" borderId="14" xfId="2" applyNumberFormat="1" applyFont="1" applyFill="1" applyBorder="1" applyAlignment="1">
      <alignment horizontal="right"/>
    </xf>
    <xf numFmtId="164" fontId="3" fillId="8" borderId="15" xfId="2" applyNumberFormat="1" applyFont="1" applyFill="1" applyBorder="1" applyAlignment="1">
      <alignment horizontal="right"/>
    </xf>
    <xf numFmtId="165" fontId="7" fillId="2" borderId="13" xfId="1" applyNumberFormat="1" applyFont="1" applyFill="1" applyBorder="1" applyAlignment="1">
      <alignment horizontal="center"/>
    </xf>
    <xf numFmtId="170" fontId="7" fillId="2" borderId="14" xfId="1" applyNumberFormat="1" applyFont="1" applyFill="1" applyBorder="1" applyAlignment="1">
      <alignment horizontal="right"/>
    </xf>
    <xf numFmtId="169" fontId="7" fillId="2" borderId="13" xfId="3" applyNumberFormat="1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0" fontId="28" fillId="2" borderId="14" xfId="0" applyNumberFormat="1" applyFont="1" applyFill="1" applyBorder="1" applyAlignment="1">
      <alignment horizontal="right"/>
    </xf>
    <xf numFmtId="169" fontId="28" fillId="2" borderId="0" xfId="3" applyNumberFormat="1" applyFont="1" applyFill="1" applyBorder="1"/>
    <xf numFmtId="164" fontId="28" fillId="2" borderId="15" xfId="2" applyNumberFormat="1" applyFont="1" applyFill="1" applyBorder="1"/>
    <xf numFmtId="9" fontId="28" fillId="2" borderId="14" xfId="3" applyFont="1" applyFill="1" applyBorder="1" applyAlignment="1">
      <alignment horizontal="center"/>
    </xf>
    <xf numFmtId="0" fontId="1" fillId="0" borderId="13" xfId="0" applyFont="1" applyFill="1" applyBorder="1"/>
    <xf numFmtId="0" fontId="8" fillId="0" borderId="14" xfId="0" applyFont="1" applyFill="1" applyBorder="1"/>
    <xf numFmtId="0" fontId="1" fillId="2" borderId="15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left"/>
    </xf>
    <xf numFmtId="164" fontId="1" fillId="2" borderId="9" xfId="2" applyNumberFormat="1" applyFont="1" applyFill="1" applyBorder="1"/>
    <xf numFmtId="168" fontId="1" fillId="2" borderId="10" xfId="2" applyNumberFormat="1" applyFont="1" applyFill="1" applyBorder="1" applyAlignment="1">
      <alignment horizontal="right"/>
    </xf>
    <xf numFmtId="9" fontId="1" fillId="2" borderId="16" xfId="3" applyFont="1" applyFill="1" applyBorder="1" applyAlignment="1">
      <alignment horizontal="right"/>
    </xf>
    <xf numFmtId="164" fontId="1" fillId="2" borderId="16" xfId="2" applyNumberFormat="1" applyFont="1" applyFill="1" applyBorder="1" applyAlignment="1">
      <alignment horizontal="right"/>
    </xf>
    <xf numFmtId="168" fontId="1" fillId="2" borderId="11" xfId="2" applyNumberFormat="1" applyFont="1" applyFill="1" applyBorder="1" applyAlignment="1">
      <alignment horizontal="right"/>
    </xf>
    <xf numFmtId="165" fontId="1" fillId="2" borderId="0" xfId="1" applyNumberFormat="1" applyFont="1" applyFill="1" applyBorder="1"/>
    <xf numFmtId="0" fontId="1" fillId="2" borderId="0" xfId="0" applyFont="1" applyFill="1" applyAlignment="1">
      <alignment horizontal="right"/>
    </xf>
    <xf numFmtId="165" fontId="1" fillId="2" borderId="0" xfId="0" applyNumberFormat="1" applyFont="1" applyFill="1"/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0" fontId="19" fillId="2" borderId="0" xfId="0" applyFont="1" applyFill="1" applyAlignment="1">
      <alignment horizontal="left"/>
    </xf>
    <xf numFmtId="0" fontId="37" fillId="0" borderId="24" xfId="2" applyNumberFormat="1" applyFont="1" applyFill="1" applyBorder="1" applyAlignment="1" applyProtection="1">
      <alignment horizontal="right"/>
      <protection locked="0"/>
    </xf>
    <xf numFmtId="0" fontId="37" fillId="0" borderId="24" xfId="0" applyFont="1" applyFill="1" applyBorder="1" applyAlignment="1">
      <alignment horizontal="center"/>
    </xf>
    <xf numFmtId="164" fontId="1" fillId="2" borderId="0" xfId="2" applyNumberFormat="1" applyFont="1" applyFill="1"/>
    <xf numFmtId="165" fontId="1" fillId="2" borderId="0" xfId="1" applyNumberFormat="1" applyFont="1" applyFill="1"/>
    <xf numFmtId="3" fontId="1" fillId="2" borderId="0" xfId="0" applyNumberFormat="1" applyFont="1" applyFill="1"/>
    <xf numFmtId="9" fontId="3" fillId="8" borderId="20" xfId="3" applyFont="1" applyFill="1" applyBorder="1"/>
    <xf numFmtId="9" fontId="3" fillId="8" borderId="18" xfId="3" applyFont="1" applyFill="1" applyBorder="1"/>
    <xf numFmtId="9" fontId="3" fillId="8" borderId="15" xfId="3" applyFont="1" applyFill="1" applyBorder="1" applyAlignment="1">
      <alignment horizontal="right"/>
    </xf>
    <xf numFmtId="9" fontId="3" fillId="8" borderId="0" xfId="3" applyFont="1" applyFill="1" applyBorder="1"/>
    <xf numFmtId="0" fontId="40" fillId="2" borderId="0" xfId="1" applyNumberFormat="1" applyFont="1" applyFill="1" applyAlignment="1">
      <alignment horizontal="centerContinuous"/>
    </xf>
    <xf numFmtId="0" fontId="1" fillId="2" borderId="0" xfId="0" applyFont="1" applyFill="1" applyBorder="1" applyAlignment="1"/>
    <xf numFmtId="164" fontId="41" fillId="2" borderId="15" xfId="2" applyNumberFormat="1" applyFont="1" applyFill="1" applyBorder="1" applyAlignment="1">
      <alignment horizontal="right"/>
    </xf>
    <xf numFmtId="171" fontId="3" fillId="2" borderId="0" xfId="1" applyNumberFormat="1" applyFont="1" applyFill="1" applyAlignment="1">
      <alignment horizontal="centerContinuous"/>
    </xf>
    <xf numFmtId="9" fontId="26" fillId="2" borderId="15" xfId="3" applyFont="1" applyFill="1" applyBorder="1" applyAlignment="1">
      <alignment horizontal="right" wrapText="1"/>
    </xf>
    <xf numFmtId="3" fontId="6" fillId="2" borderId="0" xfId="0" applyNumberFormat="1" applyFont="1" applyFill="1" applyAlignment="1">
      <alignment horizontal="centerContinuous"/>
    </xf>
    <xf numFmtId="165" fontId="3" fillId="2" borderId="0" xfId="0" applyNumberFormat="1" applyFont="1" applyFill="1" applyAlignment="1">
      <alignment horizontal="centerContinuous"/>
    </xf>
    <xf numFmtId="9" fontId="1" fillId="2" borderId="25" xfId="3" applyFont="1" applyFill="1" applyBorder="1" applyAlignment="1">
      <alignment horizontal="right"/>
    </xf>
    <xf numFmtId="3" fontId="1" fillId="2" borderId="13" xfId="0" applyNumberFormat="1" applyFont="1" applyFill="1" applyBorder="1" applyAlignment="1">
      <alignment horizontal="center"/>
    </xf>
    <xf numFmtId="0" fontId="1" fillId="2" borderId="25" xfId="0" applyFont="1" applyFill="1" applyBorder="1"/>
    <xf numFmtId="164" fontId="1" fillId="0" borderId="9" xfId="2" applyNumberFormat="1" applyFont="1" applyFill="1" applyBorder="1" applyAlignment="1">
      <alignment horizontal="center" vertical="center"/>
    </xf>
    <xf numFmtId="164" fontId="1" fillId="0" borderId="10" xfId="2" applyNumberFormat="1" applyFont="1" applyFill="1" applyBorder="1" applyAlignment="1">
      <alignment horizontal="center" vertical="center"/>
    </xf>
    <xf numFmtId="164" fontId="1" fillId="0" borderId="11" xfId="2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textRotation="90" wrapText="1"/>
    </xf>
    <xf numFmtId="0" fontId="7" fillId="8" borderId="21" xfId="0" applyFont="1" applyFill="1" applyBorder="1" applyAlignment="1">
      <alignment horizontal="center"/>
    </xf>
    <xf numFmtId="0" fontId="7" fillId="8" borderId="22" xfId="0" applyFont="1" applyFill="1" applyBorder="1" applyAlignment="1">
      <alignment horizontal="center"/>
    </xf>
    <xf numFmtId="0" fontId="7" fillId="8" borderId="23" xfId="0" applyFont="1" applyFill="1" applyBorder="1" applyAlignment="1">
      <alignment horizontal="center"/>
    </xf>
    <xf numFmtId="164" fontId="9" fillId="3" borderId="1" xfId="2" applyNumberFormat="1" applyFont="1" applyFill="1" applyBorder="1" applyAlignment="1">
      <alignment horizontal="center" vertical="center"/>
    </xf>
    <xf numFmtId="164" fontId="9" fillId="3" borderId="2" xfId="2" applyNumberFormat="1" applyFont="1" applyFill="1" applyBorder="1" applyAlignment="1">
      <alignment horizontal="center" vertical="center"/>
    </xf>
    <xf numFmtId="164" fontId="9" fillId="3" borderId="3" xfId="2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64" fontId="7" fillId="0" borderId="4" xfId="2" applyNumberFormat="1" applyFont="1" applyFill="1" applyBorder="1" applyAlignment="1">
      <alignment horizontal="center" vertical="center"/>
    </xf>
    <xf numFmtId="165" fontId="7" fillId="2" borderId="4" xfId="1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indent="1"/>
    </xf>
    <xf numFmtId="0" fontId="19" fillId="2" borderId="0" xfId="0" applyNumberFormat="1" applyFont="1" applyFill="1" applyBorder="1" applyAlignment="1">
      <alignment horizontal="left" inden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1</xdr:row>
      <xdr:rowOff>60960</xdr:rowOff>
    </xdr:from>
    <xdr:ext cx="18630900" cy="623248"/>
    <xdr:sp macro="" textlink="">
      <xdr:nvSpPr>
        <xdr:cNvPr id="2" name="TextBox 1"/>
        <xdr:cNvSpPr txBox="1"/>
      </xdr:nvSpPr>
      <xdr:spPr>
        <a:xfrm>
          <a:off x="739140" y="251460"/>
          <a:ext cx="18630900" cy="6232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600">
              <a:solidFill>
                <a:srgbClr val="008080"/>
              </a:solidFill>
              <a:latin typeface="Arial" panose="020B0604020202020204" pitchFamily="34" charset="0"/>
              <a:cs typeface="Arial" panose="020B0604020202020204" pitchFamily="34" charset="0"/>
            </a:rPr>
            <a:t>Exhibit 1 Savings and Expenditures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62"/>
    <pageSetUpPr autoPageBreaks="0"/>
  </sheetPr>
  <dimension ref="A2:AM138"/>
  <sheetViews>
    <sheetView showGridLines="0" tabSelected="1" topLeftCell="A91" zoomScaleNormal="100" workbookViewId="0">
      <selection activeCell="I122" sqref="I122"/>
    </sheetView>
  </sheetViews>
  <sheetFormatPr defaultColWidth="9.140625" defaultRowHeight="15" x14ac:dyDescent="0.2"/>
  <cols>
    <col min="1" max="1" width="9.140625" style="5"/>
    <col min="2" max="2" width="5.42578125" style="1" customWidth="1"/>
    <col min="3" max="3" width="12.85546875" style="2" customWidth="1"/>
    <col min="4" max="4" width="5.28515625" style="2" customWidth="1"/>
    <col min="5" max="5" width="6.140625" style="2" customWidth="1"/>
    <col min="6" max="6" width="30.140625" style="2" customWidth="1"/>
    <col min="7" max="7" width="2.42578125" style="3" customWidth="1"/>
    <col min="8" max="8" width="23.5703125" style="2" customWidth="1"/>
    <col min="9" max="9" width="20.5703125" style="2" customWidth="1"/>
    <col min="10" max="10" width="16" style="2" customWidth="1"/>
    <col min="11" max="11" width="11.85546875" style="2" customWidth="1"/>
    <col min="12" max="12" width="20.85546875" style="2" customWidth="1"/>
    <col min="13" max="13" width="19.42578125" style="2" customWidth="1"/>
    <col min="14" max="14" width="2.42578125" style="3" customWidth="1"/>
    <col min="15" max="15" width="19.28515625" style="2" customWidth="1"/>
    <col min="16" max="16" width="24" style="2" bestFit="1" customWidth="1"/>
    <col min="17" max="17" width="13" style="2" customWidth="1"/>
    <col min="18" max="18" width="16.85546875" style="2" customWidth="1"/>
    <col min="19" max="19" width="18.85546875" style="2" bestFit="1" customWidth="1"/>
    <col min="20" max="20" width="26.7109375" style="2" customWidth="1"/>
    <col min="21" max="21" width="9.140625" style="2"/>
    <col min="22" max="22" width="18.7109375" style="2" bestFit="1" customWidth="1"/>
    <col min="23" max="23" width="15.28515625" style="2" bestFit="1" customWidth="1"/>
    <col min="24" max="39" width="9.140625" style="2"/>
    <col min="40" max="16384" width="9.140625" style="5"/>
  </cols>
  <sheetData>
    <row r="2" spans="2:39" x14ac:dyDescent="0.2">
      <c r="P2" s="4"/>
    </row>
    <row r="3" spans="2:39" ht="33.75" x14ac:dyDescent="0.5">
      <c r="L3" s="6">
        <v>2023</v>
      </c>
      <c r="P3" s="7"/>
    </row>
    <row r="4" spans="2:39" s="16" customFormat="1" x14ac:dyDescent="0.2">
      <c r="B4" s="8"/>
      <c r="C4" s="9"/>
      <c r="D4" s="9"/>
      <c r="E4" s="9"/>
      <c r="F4" s="9"/>
      <c r="G4" s="3"/>
      <c r="H4" s="10"/>
      <c r="I4" s="11"/>
      <c r="J4" s="3"/>
      <c r="K4" s="9"/>
      <c r="L4" s="9"/>
      <c r="M4" s="3"/>
      <c r="N4" s="3"/>
      <c r="O4" s="12"/>
      <c r="P4" s="3"/>
      <c r="Q4" s="3"/>
      <c r="R4" s="9"/>
      <c r="S4" s="9"/>
      <c r="T4" s="3"/>
      <c r="U4" s="13"/>
      <c r="V4" s="14"/>
      <c r="W4" s="15"/>
      <c r="X4" s="15"/>
      <c r="Y4" s="13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</row>
    <row r="5" spans="2:39" s="16" customFormat="1" x14ac:dyDescent="0.2">
      <c r="B5" s="8"/>
      <c r="C5" s="9"/>
      <c r="D5" s="9"/>
      <c r="E5" s="9"/>
      <c r="F5" s="9"/>
      <c r="G5" s="3"/>
      <c r="H5" s="10"/>
      <c r="J5" s="3"/>
      <c r="K5" s="9"/>
      <c r="L5" s="9"/>
      <c r="M5" s="3"/>
      <c r="N5" s="3"/>
      <c r="O5" s="12"/>
      <c r="P5" s="3"/>
      <c r="Q5" s="3"/>
      <c r="R5" s="9"/>
      <c r="S5" s="9"/>
      <c r="T5" s="3"/>
      <c r="U5" s="13"/>
      <c r="V5" s="14"/>
      <c r="W5" s="15"/>
      <c r="X5" s="15"/>
      <c r="Y5" s="13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</row>
    <row r="6" spans="2:39" s="16" customFormat="1" x14ac:dyDescent="0.2">
      <c r="B6" s="8"/>
      <c r="C6" s="11" t="s">
        <v>0</v>
      </c>
      <c r="D6" s="9"/>
      <c r="E6" s="9"/>
      <c r="F6" s="9"/>
      <c r="G6" s="3"/>
      <c r="H6" s="10"/>
      <c r="J6" s="3"/>
      <c r="K6" s="9"/>
      <c r="L6" s="9"/>
      <c r="M6" s="3"/>
      <c r="N6" s="3"/>
      <c r="O6" s="12"/>
      <c r="P6" s="3"/>
      <c r="Q6" s="3"/>
      <c r="R6" s="414"/>
      <c r="S6" s="9"/>
      <c r="T6" s="3"/>
      <c r="U6" s="13"/>
      <c r="V6" s="14"/>
      <c r="W6" s="15"/>
      <c r="X6" s="15"/>
      <c r="Y6" s="13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</row>
    <row r="7" spans="2:39" s="16" customFormat="1" x14ac:dyDescent="0.2">
      <c r="B7" s="8"/>
      <c r="C7" s="11" t="s">
        <v>76</v>
      </c>
      <c r="D7" s="9"/>
      <c r="E7" s="9"/>
      <c r="F7" s="9"/>
      <c r="G7" s="3"/>
      <c r="H7" s="12"/>
      <c r="I7" s="3"/>
      <c r="J7" s="3"/>
      <c r="K7" s="413"/>
      <c r="L7" s="9"/>
      <c r="M7" s="3"/>
      <c r="N7" s="3"/>
      <c r="O7" s="17"/>
      <c r="P7" s="3"/>
      <c r="Q7" s="3"/>
      <c r="R7" s="9"/>
      <c r="S7" s="9"/>
      <c r="T7" s="3"/>
      <c r="U7" s="13"/>
      <c r="V7" s="14"/>
      <c r="W7" s="15"/>
      <c r="X7" s="15"/>
      <c r="Y7" s="13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</row>
    <row r="8" spans="2:39" x14ac:dyDescent="0.2">
      <c r="K8" s="403"/>
    </row>
    <row r="9" spans="2:39" ht="10.5" customHeight="1" thickBot="1" x14ac:dyDescent="0.25"/>
    <row r="10" spans="2:39" s="23" customFormat="1" ht="20.25" customHeight="1" thickBot="1" x14ac:dyDescent="0.25">
      <c r="B10" s="18"/>
      <c r="C10" s="19">
        <f>12/12</f>
        <v>1</v>
      </c>
      <c r="D10" s="20"/>
      <c r="E10" s="20"/>
      <c r="F10" s="21" t="s">
        <v>77</v>
      </c>
      <c r="G10" s="3"/>
      <c r="H10" s="425" t="s">
        <v>1</v>
      </c>
      <c r="I10" s="426"/>
      <c r="J10" s="426"/>
      <c r="K10" s="426"/>
      <c r="L10" s="426"/>
      <c r="M10" s="427"/>
      <c r="N10" s="3"/>
      <c r="O10" s="425" t="s">
        <v>2</v>
      </c>
      <c r="P10" s="426"/>
      <c r="Q10" s="426"/>
      <c r="R10" s="426"/>
      <c r="S10" s="426"/>
      <c r="T10" s="427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</row>
    <row r="11" spans="2:39" s="26" customFormat="1" ht="46.5" customHeight="1" x14ac:dyDescent="0.2">
      <c r="B11" s="24"/>
      <c r="C11" s="428" t="s">
        <v>3</v>
      </c>
      <c r="D11" s="430" t="s">
        <v>4</v>
      </c>
      <c r="E11" s="431"/>
      <c r="F11" s="432"/>
      <c r="G11" s="3"/>
      <c r="H11" s="436" t="s">
        <v>5</v>
      </c>
      <c r="I11" s="436"/>
      <c r="J11" s="437" t="s">
        <v>6</v>
      </c>
      <c r="K11" s="437"/>
      <c r="L11" s="438" t="s">
        <v>7</v>
      </c>
      <c r="M11" s="439"/>
      <c r="N11" s="3"/>
      <c r="O11" s="436" t="s">
        <v>5</v>
      </c>
      <c r="P11" s="436"/>
      <c r="Q11" s="437" t="s">
        <v>6</v>
      </c>
      <c r="R11" s="437"/>
      <c r="S11" s="440" t="s">
        <v>8</v>
      </c>
      <c r="T11" s="440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 spans="2:39" s="26" customFormat="1" ht="16.5" customHeight="1" thickBot="1" x14ac:dyDescent="0.25">
      <c r="B12" s="24"/>
      <c r="C12" s="429"/>
      <c r="D12" s="433"/>
      <c r="E12" s="434"/>
      <c r="F12" s="435"/>
      <c r="G12" s="3"/>
      <c r="H12" s="418" t="s">
        <v>9</v>
      </c>
      <c r="I12" s="419"/>
      <c r="J12" s="419"/>
      <c r="K12" s="419"/>
      <c r="L12" s="419"/>
      <c r="M12" s="420"/>
      <c r="N12" s="3"/>
      <c r="O12" s="418" t="s">
        <v>9</v>
      </c>
      <c r="P12" s="419"/>
      <c r="Q12" s="419"/>
      <c r="R12" s="419"/>
      <c r="S12" s="419"/>
      <c r="T12" s="420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 spans="2:39" s="39" customFormat="1" ht="41.25" customHeight="1" x14ac:dyDescent="0.2">
      <c r="B13" s="27"/>
      <c r="C13" s="28"/>
      <c r="D13" s="29"/>
      <c r="E13" s="29"/>
      <c r="F13" s="30"/>
      <c r="G13" s="3"/>
      <c r="H13" s="31" t="s">
        <v>10</v>
      </c>
      <c r="I13" s="32" t="s">
        <v>11</v>
      </c>
      <c r="J13" s="33" t="s">
        <v>12</v>
      </c>
      <c r="K13" s="34" t="s">
        <v>13</v>
      </c>
      <c r="L13" s="35" t="s">
        <v>14</v>
      </c>
      <c r="M13" s="36" t="s">
        <v>15</v>
      </c>
      <c r="N13" s="3"/>
      <c r="O13" s="31" t="s">
        <v>10</v>
      </c>
      <c r="P13" s="32" t="s">
        <v>16</v>
      </c>
      <c r="Q13" s="33" t="s">
        <v>12</v>
      </c>
      <c r="R13" s="34" t="s">
        <v>13</v>
      </c>
      <c r="S13" s="35" t="s">
        <v>14</v>
      </c>
      <c r="T13" s="37" t="s">
        <v>17</v>
      </c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</row>
    <row r="14" spans="2:39" s="50" customFormat="1" ht="15.75" customHeight="1" x14ac:dyDescent="0.2">
      <c r="B14" s="40"/>
      <c r="C14" s="41"/>
      <c r="D14" s="42"/>
      <c r="E14" s="42"/>
      <c r="F14" s="43" t="s">
        <v>18</v>
      </c>
      <c r="G14" s="3"/>
      <c r="H14" s="44"/>
      <c r="I14" s="45"/>
      <c r="J14" s="46"/>
      <c r="K14" s="42"/>
      <c r="L14" s="47"/>
      <c r="M14" s="48"/>
      <c r="N14" s="3"/>
      <c r="O14" s="44"/>
      <c r="P14" s="45"/>
      <c r="Q14" s="46"/>
      <c r="R14" s="42"/>
      <c r="S14" s="47"/>
      <c r="T14" s="48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</row>
    <row r="15" spans="2:39" s="50" customFormat="1" x14ac:dyDescent="0.2">
      <c r="B15" s="40"/>
      <c r="C15" s="51">
        <v>201</v>
      </c>
      <c r="D15" s="52" t="s">
        <v>19</v>
      </c>
      <c r="E15" s="53"/>
      <c r="F15" s="54"/>
      <c r="G15" s="3"/>
      <c r="H15" s="55">
        <v>7493689.6899999995</v>
      </c>
      <c r="I15" s="56">
        <v>1457.3834600000002</v>
      </c>
      <c r="J15" s="57">
        <f>IF(L15=0, " ", H15/L15)</f>
        <v>0.92746517671075257</v>
      </c>
      <c r="K15" s="58">
        <f>IF(M15=0, " ", I15/M15)</f>
        <v>0.72893949653487233</v>
      </c>
      <c r="L15" s="59">
        <v>8079753.1575000007</v>
      </c>
      <c r="M15" s="60">
        <v>1999.3201999999999</v>
      </c>
      <c r="N15" s="3"/>
      <c r="O15" s="55">
        <v>2001793.93</v>
      </c>
      <c r="P15" s="56">
        <v>30267.860000000011</v>
      </c>
      <c r="Q15" s="57">
        <f>O15/S15</f>
        <v>1.582213588675053</v>
      </c>
      <c r="R15" s="58">
        <f>P15/T15</f>
        <v>1.5545233562205623</v>
      </c>
      <c r="S15" s="59">
        <v>1265185.6514999999</v>
      </c>
      <c r="T15" s="61">
        <v>19470.830000000002</v>
      </c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</row>
    <row r="16" spans="2:39" s="50" customFormat="1" x14ac:dyDescent="0.2">
      <c r="B16" s="40"/>
      <c r="C16" s="51"/>
      <c r="D16" s="53"/>
      <c r="E16" s="53"/>
      <c r="F16" s="52"/>
      <c r="G16" s="3"/>
      <c r="H16" s="55"/>
      <c r="I16" s="56"/>
      <c r="J16" s="57"/>
      <c r="K16" s="58"/>
      <c r="L16" s="59"/>
      <c r="M16" s="60"/>
      <c r="N16" s="3"/>
      <c r="O16" s="55"/>
      <c r="P16" s="56"/>
      <c r="Q16" s="57"/>
      <c r="R16" s="58"/>
      <c r="S16" s="59"/>
      <c r="T16" s="61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</row>
    <row r="17" spans="2:39" s="50" customFormat="1" x14ac:dyDescent="0.2">
      <c r="B17" s="40"/>
      <c r="C17" s="51">
        <v>214</v>
      </c>
      <c r="D17" s="62" t="s">
        <v>20</v>
      </c>
      <c r="E17" s="49"/>
      <c r="F17" s="54"/>
      <c r="G17" s="3"/>
      <c r="H17" s="63">
        <f>SUM(H18:H25)</f>
        <v>24073485.869999997</v>
      </c>
      <c r="I17" s="64">
        <f>SUM(I18:I25)</f>
        <v>69966.936140000005</v>
      </c>
      <c r="J17" s="65">
        <f>IF(L17=0, " ", H17/L17)</f>
        <v>1.253248560222987</v>
      </c>
      <c r="K17" s="66">
        <f>IF($M$17=0, " ",I17/$M$17)</f>
        <v>0.93521816219169274</v>
      </c>
      <c r="L17" s="67">
        <f>SUM(L18:L25)</f>
        <v>19208867.765000001</v>
      </c>
      <c r="M17" s="68">
        <f>SUM(M18:M25)</f>
        <v>74813.491620000001</v>
      </c>
      <c r="N17" s="3"/>
      <c r="O17" s="63">
        <f>SUM(O18:O25)</f>
        <v>11018970.25</v>
      </c>
      <c r="P17" s="64">
        <f>SUM(P18:P25)</f>
        <v>2252393.7699999688</v>
      </c>
      <c r="Q17" s="57">
        <f>O17/S17</f>
        <v>0.97238272926948721</v>
      </c>
      <c r="R17" s="58">
        <f>P17/T17</f>
        <v>0.82229990428347111</v>
      </c>
      <c r="S17" s="67">
        <f>SUM(S18:S24)</f>
        <v>11331927.149999999</v>
      </c>
      <c r="T17" s="69">
        <f>SUM(T18:T24)</f>
        <v>2739139.0395</v>
      </c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</row>
    <row r="18" spans="2:39" s="83" customFormat="1" x14ac:dyDescent="0.2">
      <c r="B18" s="70"/>
      <c r="C18" s="71"/>
      <c r="D18" s="72"/>
      <c r="E18" s="73" t="s">
        <v>79</v>
      </c>
      <c r="F18" s="74"/>
      <c r="G18" s="3"/>
      <c r="H18" s="75">
        <v>905997.6</v>
      </c>
      <c r="I18" s="88">
        <v>927.89010000000894</v>
      </c>
      <c r="J18" s="77">
        <f>IF(L18=0, " ", H18/L18)</f>
        <v>1.2270932422475589</v>
      </c>
      <c r="K18" s="78">
        <f>IF(M18=0, " ",I18/M18)</f>
        <v>1.4657282262240503</v>
      </c>
      <c r="L18" s="79">
        <v>738328.245</v>
      </c>
      <c r="M18" s="80">
        <v>633.05739999999992</v>
      </c>
      <c r="N18" s="3"/>
      <c r="O18" s="75"/>
      <c r="P18" s="76"/>
      <c r="Q18" s="77"/>
      <c r="R18" s="81"/>
      <c r="S18" s="79"/>
      <c r="T18" s="82"/>
    </row>
    <row r="19" spans="2:39" s="83" customFormat="1" x14ac:dyDescent="0.2">
      <c r="B19" s="70"/>
      <c r="C19" s="71"/>
      <c r="D19" s="72"/>
      <c r="E19" s="73" t="s">
        <v>21</v>
      </c>
      <c r="F19" s="74"/>
      <c r="G19" s="3"/>
      <c r="H19" s="75">
        <v>5398566.2799999993</v>
      </c>
      <c r="I19" s="88">
        <v>9195.67</v>
      </c>
      <c r="J19" s="77">
        <f t="shared" ref="J19:J22" si="0">IF(L19=0, " ", H19/L19)</f>
        <v>1.055630324296966</v>
      </c>
      <c r="K19" s="78">
        <f t="shared" ref="K19:K29" si="1">IF(M19=0, " ",I19/M19)</f>
        <v>0.98974741591957582</v>
      </c>
      <c r="L19" s="79">
        <v>5114068.9649999999</v>
      </c>
      <c r="M19" s="80">
        <v>9290.9259999999995</v>
      </c>
      <c r="N19" s="3"/>
      <c r="O19" s="75">
        <v>4517227.75</v>
      </c>
      <c r="P19" s="76">
        <v>628052.2399999731</v>
      </c>
      <c r="Q19" s="77">
        <f>O19/S19</f>
        <v>0.97643984470339762</v>
      </c>
      <c r="R19" s="81">
        <f>P19/T19</f>
        <v>1.0070877365035782</v>
      </c>
      <c r="S19" s="79">
        <v>4626222.2649999997</v>
      </c>
      <c r="T19" s="82">
        <v>623632.1</v>
      </c>
    </row>
    <row r="20" spans="2:39" s="83" customFormat="1" x14ac:dyDescent="0.2">
      <c r="B20" s="70"/>
      <c r="C20" s="71"/>
      <c r="D20" s="72"/>
      <c r="E20" s="73" t="s">
        <v>22</v>
      </c>
      <c r="F20" s="74"/>
      <c r="G20" s="3"/>
      <c r="H20" s="75">
        <v>730981.49000000011</v>
      </c>
      <c r="I20" s="88">
        <v>781.05046999999786</v>
      </c>
      <c r="J20" s="77">
        <f t="shared" si="0"/>
        <v>0.5932936037048594</v>
      </c>
      <c r="K20" s="78">
        <f t="shared" si="1"/>
        <v>0.539029731883507</v>
      </c>
      <c r="L20" s="79">
        <v>1232073.7749999999</v>
      </c>
      <c r="M20" s="80">
        <v>1448.9932999999996</v>
      </c>
      <c r="N20" s="3"/>
      <c r="O20" s="75">
        <v>521049.66</v>
      </c>
      <c r="P20" s="76">
        <v>71248.519999999495</v>
      </c>
      <c r="Q20" s="77">
        <f t="shared" ref="Q20:R24" si="2">O20/S20</f>
        <v>0.95639499515354931</v>
      </c>
      <c r="R20" s="81">
        <f>P20/T20</f>
        <v>1.0916067866412054</v>
      </c>
      <c r="S20" s="79">
        <v>544805.92500000005</v>
      </c>
      <c r="T20" s="82">
        <v>65269.4</v>
      </c>
    </row>
    <row r="21" spans="2:39" s="83" customFormat="1" x14ac:dyDescent="0.2">
      <c r="B21" s="70"/>
      <c r="C21" s="71"/>
      <c r="D21" s="72"/>
      <c r="E21" s="73" t="s">
        <v>23</v>
      </c>
      <c r="F21" s="74"/>
      <c r="G21" s="3"/>
      <c r="H21" s="75">
        <v>1132161.7799999998</v>
      </c>
      <c r="I21" s="88">
        <v>816.39629999999988</v>
      </c>
      <c r="J21" s="77">
        <f t="shared" si="0"/>
        <v>1.2413089120091299</v>
      </c>
      <c r="K21" s="78">
        <f t="shared" si="1"/>
        <v>0.98587870883599593</v>
      </c>
      <c r="L21" s="79">
        <v>912070.93500000006</v>
      </c>
      <c r="M21" s="80">
        <v>828.09</v>
      </c>
      <c r="N21" s="3"/>
      <c r="O21" s="75">
        <v>0</v>
      </c>
      <c r="P21" s="76">
        <v>5920.5000000000964</v>
      </c>
      <c r="Q21" s="77"/>
      <c r="R21" s="81">
        <f t="shared" si="2"/>
        <v>0.96930255402752075</v>
      </c>
      <c r="S21" s="79">
        <v>0</v>
      </c>
      <c r="T21" s="82">
        <v>6108</v>
      </c>
    </row>
    <row r="22" spans="2:39" s="83" customFormat="1" x14ac:dyDescent="0.2">
      <c r="B22" s="70"/>
      <c r="C22" s="71"/>
      <c r="D22" s="72"/>
      <c r="E22" s="73" t="s">
        <v>78</v>
      </c>
      <c r="F22" s="74"/>
      <c r="G22" s="3"/>
      <c r="H22" s="75">
        <v>1414466.1600000001</v>
      </c>
      <c r="I22" s="88">
        <v>1243.921</v>
      </c>
      <c r="J22" s="77">
        <f t="shared" si="0"/>
        <v>1.3199619035603152</v>
      </c>
      <c r="K22" s="78">
        <f>IF(M22=0, " ",I22/M22)</f>
        <v>1.6318212228941742</v>
      </c>
      <c r="L22" s="85">
        <v>1071596.2</v>
      </c>
      <c r="M22" s="84">
        <v>762.29</v>
      </c>
      <c r="N22" s="411"/>
      <c r="O22" s="75">
        <v>1848641.9899999998</v>
      </c>
      <c r="P22" s="76">
        <v>292932.59999999643</v>
      </c>
      <c r="Q22" s="77">
        <f t="shared" si="2"/>
        <v>0.98023059101283472</v>
      </c>
      <c r="R22" s="81">
        <f t="shared" si="2"/>
        <v>1.1564572997338605</v>
      </c>
      <c r="S22" s="79">
        <v>1885925.625</v>
      </c>
      <c r="T22" s="82">
        <v>253301.7</v>
      </c>
    </row>
    <row r="23" spans="2:39" s="90" customFormat="1" x14ac:dyDescent="0.2">
      <c r="B23" s="70"/>
      <c r="C23" s="71"/>
      <c r="D23" s="86"/>
      <c r="E23" s="73" t="s">
        <v>80</v>
      </c>
      <c r="F23" s="73"/>
      <c r="G23" s="3"/>
      <c r="H23" s="75">
        <v>1472828.3900000001</v>
      </c>
      <c r="I23" s="88">
        <v>1355.914199999999</v>
      </c>
      <c r="J23" s="77">
        <f t="shared" ref="J23:J29" si="3">IF(L23=0, " ", H23/L23)</f>
        <v>1.1365418956316904</v>
      </c>
      <c r="K23" s="78">
        <f t="shared" si="1"/>
        <v>1.0158982248917225</v>
      </c>
      <c r="L23" s="85">
        <v>1295885.7</v>
      </c>
      <c r="M23" s="80">
        <v>1334.6949199999995</v>
      </c>
      <c r="N23" s="3"/>
      <c r="O23" s="87">
        <v>2608874.8900000006</v>
      </c>
      <c r="P23" s="88">
        <v>227436.20999999993</v>
      </c>
      <c r="Q23" s="89">
        <f t="shared" si="2"/>
        <v>0.97354573261381716</v>
      </c>
      <c r="R23" s="81">
        <f t="shared" si="2"/>
        <v>0.90346453457983178</v>
      </c>
      <c r="S23" s="79">
        <v>2679766.1399999997</v>
      </c>
      <c r="T23" s="82">
        <v>251737.83950000006</v>
      </c>
      <c r="U23" s="90" t="s">
        <v>24</v>
      </c>
    </row>
    <row r="24" spans="2:39" s="90" customFormat="1" x14ac:dyDescent="0.2">
      <c r="B24" s="70"/>
      <c r="C24" s="71"/>
      <c r="D24" s="86"/>
      <c r="E24" s="73" t="s">
        <v>81</v>
      </c>
      <c r="F24" s="73"/>
      <c r="G24" s="3"/>
      <c r="H24" s="75">
        <v>1680087.7099999997</v>
      </c>
      <c r="I24" s="88">
        <v>30805.31077</v>
      </c>
      <c r="J24" s="77">
        <f t="shared" si="3"/>
        <v>0.805920039982292</v>
      </c>
      <c r="K24" s="78">
        <f t="shared" si="1"/>
        <v>0.65908910696412992</v>
      </c>
      <c r="L24" s="85">
        <v>2084682.8800000001</v>
      </c>
      <c r="M24" s="80">
        <v>46739.22</v>
      </c>
      <c r="N24" s="3"/>
      <c r="O24" s="87">
        <v>1522919.44</v>
      </c>
      <c r="P24" s="88">
        <v>1026803.7</v>
      </c>
      <c r="Q24" s="89">
        <f t="shared" si="2"/>
        <v>0.95468441013394512</v>
      </c>
      <c r="R24" s="81">
        <f t="shared" si="2"/>
        <v>0.66714987427635808</v>
      </c>
      <c r="S24" s="79">
        <v>1595207.1949999998</v>
      </c>
      <c r="T24" s="82">
        <v>1539090</v>
      </c>
    </row>
    <row r="25" spans="2:39" s="90" customFormat="1" x14ac:dyDescent="0.2">
      <c r="B25" s="70"/>
      <c r="C25" s="71"/>
      <c r="D25" s="86"/>
      <c r="E25" s="73" t="s">
        <v>82</v>
      </c>
      <c r="F25" s="73"/>
      <c r="G25" s="3"/>
      <c r="H25" s="75">
        <v>11338396.459999999</v>
      </c>
      <c r="I25" s="88">
        <v>24840.783299999999</v>
      </c>
      <c r="J25" s="77">
        <f t="shared" si="3"/>
        <v>1.6772376206690276</v>
      </c>
      <c r="K25" s="78">
        <f>IF(M25=0, " ",I25/M25)</f>
        <v>1.8031639520855502</v>
      </c>
      <c r="L25" s="85">
        <v>6760161.0649999995</v>
      </c>
      <c r="M25" s="80">
        <v>13776.22</v>
      </c>
      <c r="N25" s="3"/>
      <c r="O25" s="87">
        <v>256.51999999999953</v>
      </c>
      <c r="P25" s="88">
        <v>0</v>
      </c>
      <c r="Q25" s="89"/>
      <c r="R25" s="81"/>
      <c r="S25" s="79">
        <v>0</v>
      </c>
      <c r="T25" s="82">
        <v>0</v>
      </c>
    </row>
    <row r="26" spans="2:39" s="102" customFormat="1" ht="12" customHeight="1" x14ac:dyDescent="0.2">
      <c r="B26" s="91"/>
      <c r="C26" s="92">
        <v>215</v>
      </c>
      <c r="D26" s="93" t="s">
        <v>25</v>
      </c>
      <c r="E26" s="94"/>
      <c r="F26" s="95"/>
      <c r="G26" s="3"/>
      <c r="H26" s="96">
        <v>378303.48</v>
      </c>
      <c r="I26" s="56">
        <v>222.583</v>
      </c>
      <c r="J26" s="412">
        <f t="shared" si="3"/>
        <v>0.90488069752289024</v>
      </c>
      <c r="K26" s="98">
        <f t="shared" si="1"/>
        <v>0.61781245489569103</v>
      </c>
      <c r="L26" s="99">
        <v>418070.00750000001</v>
      </c>
      <c r="M26" s="100">
        <v>360.27600000000001</v>
      </c>
      <c r="N26" s="3"/>
      <c r="O26" s="55">
        <v>97728.49</v>
      </c>
      <c r="P26" s="56">
        <v>6482.8</v>
      </c>
      <c r="Q26" s="57">
        <f t="shared" ref="Q26:Q27" si="4">O26/S26</f>
        <v>1.2101926468732576</v>
      </c>
      <c r="R26" s="58">
        <f>P26/T26</f>
        <v>0.9531006498279867</v>
      </c>
      <c r="S26" s="99">
        <v>80754.489999999991</v>
      </c>
      <c r="T26" s="61">
        <v>6801.8</v>
      </c>
      <c r="U26" s="101"/>
      <c r="V26" s="101"/>
      <c r="W26" s="101"/>
      <c r="X26" s="101"/>
      <c r="Y26" s="101"/>
      <c r="Z26" s="101"/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</row>
    <row r="27" spans="2:39" s="102" customFormat="1" x14ac:dyDescent="0.2">
      <c r="B27" s="91"/>
      <c r="C27" s="103" t="s">
        <v>91</v>
      </c>
      <c r="D27" s="409" t="s">
        <v>90</v>
      </c>
      <c r="E27" s="104"/>
      <c r="F27" s="54"/>
      <c r="G27" s="3"/>
      <c r="H27" s="96">
        <v>77977.52</v>
      </c>
      <c r="I27" s="56">
        <v>0</v>
      </c>
      <c r="J27" s="412">
        <f t="shared" si="3"/>
        <v>0.90468979047493081</v>
      </c>
      <c r="K27" s="98" t="str">
        <f t="shared" si="1"/>
        <v xml:space="preserve"> </v>
      </c>
      <c r="L27" s="99">
        <v>86192.55</v>
      </c>
      <c r="M27" s="100">
        <v>0</v>
      </c>
      <c r="N27" s="3"/>
      <c r="O27" s="55">
        <v>88490.97</v>
      </c>
      <c r="P27" s="56">
        <v>0</v>
      </c>
      <c r="Q27" s="57">
        <f t="shared" si="4"/>
        <v>1.1203668341374526</v>
      </c>
      <c r="R27" s="58"/>
      <c r="S27" s="59">
        <v>78983.925000000003</v>
      </c>
      <c r="T27" s="61">
        <v>0</v>
      </c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</row>
    <row r="28" spans="2:39" s="50" customFormat="1" x14ac:dyDescent="0.2">
      <c r="B28" s="91"/>
      <c r="C28" s="103">
        <v>217</v>
      </c>
      <c r="D28" s="62" t="s">
        <v>26</v>
      </c>
      <c r="E28" s="105"/>
      <c r="F28" s="54"/>
      <c r="G28" s="3"/>
      <c r="H28" s="96">
        <v>8712418.6500000004</v>
      </c>
      <c r="I28" s="56">
        <v>6842.4126699999997</v>
      </c>
      <c r="J28" s="412">
        <f t="shared" si="3"/>
        <v>0.90765731018803275</v>
      </c>
      <c r="K28" s="98">
        <f t="shared" si="1"/>
        <v>0.75147186910507124</v>
      </c>
      <c r="L28" s="59">
        <v>9598797.4230000004</v>
      </c>
      <c r="M28" s="100">
        <v>9105.3477200000016</v>
      </c>
      <c r="N28" s="3"/>
      <c r="O28" s="96">
        <v>273257.67</v>
      </c>
      <c r="P28" s="56">
        <v>9847.11</v>
      </c>
      <c r="Q28" s="57">
        <f t="shared" ref="Q28:Q29" si="5">O28/S28</f>
        <v>0.43318244364973368</v>
      </c>
      <c r="R28" s="58">
        <f>P28/T28</f>
        <v>0.26241199955869865</v>
      </c>
      <c r="S28" s="59">
        <v>630814.277</v>
      </c>
      <c r="T28" s="106">
        <v>37525.380000000005</v>
      </c>
      <c r="U28" s="49"/>
      <c r="V28" s="107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</row>
    <row r="29" spans="2:39" s="50" customFormat="1" x14ac:dyDescent="0.2">
      <c r="B29" s="91"/>
      <c r="C29" s="92">
        <v>218</v>
      </c>
      <c r="D29" s="108" t="s">
        <v>27</v>
      </c>
      <c r="E29" s="109"/>
      <c r="F29" s="95"/>
      <c r="G29" s="3"/>
      <c r="H29" s="96">
        <v>2248835.64</v>
      </c>
      <c r="I29" s="56">
        <v>4059.069</v>
      </c>
      <c r="J29" s="412">
        <f t="shared" si="3"/>
        <v>1.0475184459808928</v>
      </c>
      <c r="K29" s="98">
        <f t="shared" si="1"/>
        <v>1.01476725</v>
      </c>
      <c r="L29" s="59">
        <v>2146821.9950000001</v>
      </c>
      <c r="M29" s="100">
        <v>4000</v>
      </c>
      <c r="N29" s="3"/>
      <c r="O29" s="96">
        <v>175349.65</v>
      </c>
      <c r="P29" s="56">
        <v>3599</v>
      </c>
      <c r="Q29" s="57">
        <f t="shared" si="5"/>
        <v>1.1726206736747637</v>
      </c>
      <c r="R29" s="58">
        <f>P29/T29</f>
        <v>0.23993333333333333</v>
      </c>
      <c r="S29" s="59">
        <v>149536.54999999999</v>
      </c>
      <c r="T29" s="106">
        <v>15000</v>
      </c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</row>
    <row r="30" spans="2:39" s="102" customFormat="1" ht="12" customHeight="1" x14ac:dyDescent="0.2">
      <c r="B30" s="91"/>
      <c r="C30" s="92">
        <v>218</v>
      </c>
      <c r="D30" s="441" t="s">
        <v>99</v>
      </c>
      <c r="E30" s="94"/>
      <c r="F30" s="95"/>
      <c r="G30" s="3"/>
      <c r="H30" s="96">
        <v>93208.09</v>
      </c>
      <c r="I30" s="56"/>
      <c r="J30" s="412"/>
      <c r="K30" s="98"/>
      <c r="L30" s="99"/>
      <c r="M30" s="100"/>
      <c r="N30" s="3"/>
      <c r="O30" s="55">
        <v>-68530.94</v>
      </c>
      <c r="P30" s="56"/>
      <c r="Q30" s="57"/>
      <c r="R30" s="58"/>
      <c r="S30" s="99"/>
      <c r="T30" s="6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</row>
    <row r="31" spans="2:39" s="50" customFormat="1" x14ac:dyDescent="0.2">
      <c r="B31" s="91"/>
      <c r="C31" s="92"/>
      <c r="D31" s="108"/>
      <c r="E31" s="109"/>
      <c r="F31" s="95"/>
      <c r="G31" s="3"/>
      <c r="H31" s="96"/>
      <c r="I31" s="56"/>
      <c r="J31" s="412"/>
      <c r="K31" s="98"/>
      <c r="L31" s="59"/>
      <c r="M31" s="100"/>
      <c r="N31" s="3"/>
      <c r="O31" s="96"/>
      <c r="P31" s="56"/>
      <c r="Q31" s="57"/>
      <c r="R31" s="58"/>
      <c r="S31" s="59"/>
      <c r="T31" s="106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</row>
    <row r="32" spans="2:39" s="50" customFormat="1" x14ac:dyDescent="0.2">
      <c r="B32" s="91"/>
      <c r="C32" s="92"/>
      <c r="D32" s="108" t="s">
        <v>96</v>
      </c>
      <c r="E32" s="109"/>
      <c r="F32" s="95"/>
      <c r="G32" s="3"/>
      <c r="H32" s="96"/>
      <c r="I32" s="56"/>
      <c r="J32" s="77"/>
      <c r="K32" s="98"/>
      <c r="L32" s="59"/>
      <c r="M32" s="100"/>
      <c r="N32" s="3"/>
      <c r="O32" s="96">
        <v>25888.809999999998</v>
      </c>
      <c r="P32" s="56">
        <v>0</v>
      </c>
      <c r="Q32" s="57"/>
      <c r="R32" s="58"/>
      <c r="S32" s="59"/>
      <c r="T32" s="106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spans="2:39" s="50" customFormat="1" x14ac:dyDescent="0.2">
      <c r="B33" s="91"/>
      <c r="C33" s="103"/>
      <c r="D33" s="110"/>
      <c r="E33" s="109"/>
      <c r="F33" s="54"/>
      <c r="G33" s="3"/>
      <c r="H33" s="111"/>
      <c r="I33" s="56"/>
      <c r="J33" s="57"/>
      <c r="K33" s="98"/>
      <c r="L33" s="112"/>
      <c r="M33" s="113"/>
      <c r="N33" s="3"/>
      <c r="O33" s="114"/>
      <c r="P33" s="115"/>
      <c r="Q33" s="97"/>
      <c r="R33" s="58"/>
      <c r="S33" s="112"/>
      <c r="T33" s="106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</row>
    <row r="34" spans="2:39" s="50" customFormat="1" x14ac:dyDescent="0.2">
      <c r="B34" s="40"/>
      <c r="C34" s="51"/>
      <c r="D34" s="103"/>
      <c r="E34" s="103"/>
      <c r="F34" s="116" t="s">
        <v>28</v>
      </c>
      <c r="G34" s="3"/>
      <c r="H34" s="117">
        <f>SUM(H15,H17,H26:H30)</f>
        <v>43077918.939999998</v>
      </c>
      <c r="I34" s="118">
        <f>SUM(I17,I15,I26:I29)</f>
        <v>82548.38427000001</v>
      </c>
      <c r="J34" s="65">
        <f>H34/L34</f>
        <v>1.0895182109229291</v>
      </c>
      <c r="K34" s="66">
        <f>I34/M34</f>
        <v>0.9143754405604978</v>
      </c>
      <c r="L34" s="67">
        <f>SUM(L15,L17,L26:L29)</f>
        <v>39538502.897999994</v>
      </c>
      <c r="M34" s="119">
        <f>SUM(M15,M17,M26:M29)</f>
        <v>90278.435540000006</v>
      </c>
      <c r="N34" s="3"/>
      <c r="O34" s="117">
        <f>SUM(O15,O17,O26:O32)</f>
        <v>13612948.830000002</v>
      </c>
      <c r="P34" s="120">
        <f>SUM(P15,P17,P26:P29)</f>
        <v>2302590.5399999684</v>
      </c>
      <c r="Q34" s="65">
        <f>O34/S34</f>
        <v>1.0055954536437144</v>
      </c>
      <c r="R34" s="66">
        <f>P34/T34</f>
        <v>0.8171192257146157</v>
      </c>
      <c r="S34" s="67">
        <f>SUM(S15,S17,S26:S33)</f>
        <v>13537202.043500001</v>
      </c>
      <c r="T34" s="121">
        <f>SUM(T15,T17,T26:T29)</f>
        <v>2817937.0494999997</v>
      </c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</row>
    <row r="35" spans="2:39" s="136" customFormat="1" x14ac:dyDescent="0.2">
      <c r="B35" s="122"/>
      <c r="C35" s="123"/>
      <c r="D35" s="124"/>
      <c r="E35" s="124"/>
      <c r="F35" s="125"/>
      <c r="G35" s="3"/>
      <c r="H35" s="126"/>
      <c r="I35" s="127"/>
      <c r="J35" s="128"/>
      <c r="K35" s="129"/>
      <c r="L35" s="410"/>
      <c r="M35" s="131"/>
      <c r="N35" s="3"/>
      <c r="O35" s="132"/>
      <c r="P35" s="133"/>
      <c r="Q35" s="134"/>
      <c r="R35" s="129"/>
      <c r="S35" s="130"/>
      <c r="T35" s="135"/>
    </row>
    <row r="36" spans="2:39" s="50" customFormat="1" x14ac:dyDescent="0.2">
      <c r="B36" s="40"/>
      <c r="C36" s="137"/>
      <c r="D36" s="138"/>
      <c r="E36" s="138"/>
      <c r="F36" s="139" t="s">
        <v>29</v>
      </c>
      <c r="G36" s="3"/>
      <c r="H36" s="140"/>
      <c r="I36" s="141"/>
      <c r="J36" s="142"/>
      <c r="K36" s="141" t="s">
        <v>30</v>
      </c>
      <c r="L36" s="143"/>
      <c r="M36" s="144"/>
      <c r="N36" s="3"/>
      <c r="O36" s="140"/>
      <c r="P36" s="145"/>
      <c r="Q36" s="142"/>
      <c r="R36" s="138"/>
      <c r="S36" s="146"/>
      <c r="T36" s="144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</row>
    <row r="37" spans="2:39" s="50" customFormat="1" x14ac:dyDescent="0.2">
      <c r="B37" s="40"/>
      <c r="C37" s="51">
        <v>250</v>
      </c>
      <c r="D37" s="147" t="s">
        <v>31</v>
      </c>
      <c r="E37" s="103"/>
      <c r="F37" s="147"/>
      <c r="G37" s="3"/>
      <c r="H37" s="96">
        <v>24159219.980000004</v>
      </c>
      <c r="I37" s="56">
        <v>64580.663</v>
      </c>
      <c r="J37" s="57">
        <f t="shared" ref="J37:J44" si="6">IF(L37=0, " ", H37/L37)</f>
        <v>0.88886613687992611</v>
      </c>
      <c r="K37" s="58">
        <f t="shared" ref="K37:K47" si="7">IF(M37=0, " ", I37/M37)</f>
        <v>0.96317170768083515</v>
      </c>
      <c r="L37" s="59">
        <v>27179818.172400001</v>
      </c>
      <c r="M37" s="60">
        <v>67050</v>
      </c>
      <c r="N37" s="3"/>
      <c r="O37" s="55">
        <v>3303356.57</v>
      </c>
      <c r="P37" s="56">
        <v>621530</v>
      </c>
      <c r="Q37" s="148">
        <f t="shared" ref="Q37:R40" si="8">O37/S37</f>
        <v>1.2262017751891525</v>
      </c>
      <c r="R37" s="58">
        <f t="shared" si="8"/>
        <v>1.2258974358974359</v>
      </c>
      <c r="S37" s="59">
        <v>2693974.7086</v>
      </c>
      <c r="T37" s="61">
        <v>507000</v>
      </c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</row>
    <row r="38" spans="2:39" s="50" customFormat="1" x14ac:dyDescent="0.2">
      <c r="B38" s="40"/>
      <c r="C38" s="51">
        <v>251</v>
      </c>
      <c r="D38" s="149" t="s">
        <v>32</v>
      </c>
      <c r="E38" s="53"/>
      <c r="F38" s="149"/>
      <c r="G38" s="3"/>
      <c r="H38" s="96">
        <v>6041229.1200000001</v>
      </c>
      <c r="I38" s="56">
        <v>19329.108</v>
      </c>
      <c r="J38" s="150">
        <f t="shared" si="6"/>
        <v>0.86113872446501039</v>
      </c>
      <c r="K38" s="58">
        <f t="shared" si="7"/>
        <v>1.1045204571428571</v>
      </c>
      <c r="L38" s="59">
        <v>7015395.9500000002</v>
      </c>
      <c r="M38" s="60">
        <v>17500</v>
      </c>
      <c r="N38" s="3"/>
      <c r="O38" s="55">
        <v>371858.86</v>
      </c>
      <c r="P38" s="56">
        <v>48424</v>
      </c>
      <c r="Q38" s="57">
        <f t="shared" si="8"/>
        <v>1.1623564644312547</v>
      </c>
      <c r="R38" s="58">
        <f t="shared" si="8"/>
        <v>0.53804444444444444</v>
      </c>
      <c r="S38" s="59">
        <v>319918.09000000003</v>
      </c>
      <c r="T38" s="61">
        <v>90000</v>
      </c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</row>
    <row r="39" spans="2:39" s="50" customFormat="1" x14ac:dyDescent="0.2">
      <c r="B39" s="40"/>
      <c r="C39" s="51">
        <v>251</v>
      </c>
      <c r="D39" s="442" t="s">
        <v>100</v>
      </c>
      <c r="E39" s="53"/>
      <c r="F39" s="149"/>
      <c r="G39" s="3"/>
      <c r="H39" s="96">
        <v>-16656.46</v>
      </c>
      <c r="I39" s="56"/>
      <c r="J39" s="150"/>
      <c r="K39" s="58"/>
      <c r="L39" s="59"/>
      <c r="M39" s="60"/>
      <c r="N39" s="3"/>
      <c r="O39" s="55">
        <v>-8020.7</v>
      </c>
      <c r="P39" s="56"/>
      <c r="Q39" s="57"/>
      <c r="R39" s="58"/>
      <c r="S39" s="59"/>
      <c r="T39" s="61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</row>
    <row r="40" spans="2:39" s="50" customFormat="1" x14ac:dyDescent="0.2">
      <c r="B40" s="40"/>
      <c r="C40" s="51">
        <v>253</v>
      </c>
      <c r="D40" s="149" t="s">
        <v>33</v>
      </c>
      <c r="E40" s="103"/>
      <c r="F40" s="149"/>
      <c r="G40" s="3"/>
      <c r="H40" s="96">
        <v>2117111</v>
      </c>
      <c r="I40" s="56">
        <v>15108.363499999999</v>
      </c>
      <c r="J40" s="57">
        <f t="shared" si="6"/>
        <v>0.77435063089945622</v>
      </c>
      <c r="K40" s="58">
        <f t="shared" si="7"/>
        <v>0.94427271874999996</v>
      </c>
      <c r="L40" s="59">
        <v>2734046.9750000001</v>
      </c>
      <c r="M40" s="60">
        <v>16000</v>
      </c>
      <c r="N40" s="3"/>
      <c r="O40" s="55">
        <v>849014.25</v>
      </c>
      <c r="P40" s="56">
        <v>578978</v>
      </c>
      <c r="Q40" s="57">
        <f t="shared" si="8"/>
        <v>0.97991177075597036</v>
      </c>
      <c r="R40" s="58">
        <f t="shared" si="8"/>
        <v>1.4420373599003735</v>
      </c>
      <c r="S40" s="59">
        <v>866419.07500000007</v>
      </c>
      <c r="T40" s="61">
        <v>401500</v>
      </c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</row>
    <row r="41" spans="2:39" s="50" customFormat="1" x14ac:dyDescent="0.2">
      <c r="B41" s="40"/>
      <c r="C41" s="51">
        <v>258</v>
      </c>
      <c r="D41" s="52" t="s">
        <v>34</v>
      </c>
      <c r="E41" s="53"/>
      <c r="F41" s="52"/>
      <c r="G41" s="3"/>
      <c r="H41" s="55">
        <v>1255706.3899999999</v>
      </c>
      <c r="I41" s="56">
        <v>5752.4340000000002</v>
      </c>
      <c r="J41" s="57">
        <f t="shared" si="6"/>
        <v>1.0164947771500592</v>
      </c>
      <c r="K41" s="58">
        <f t="shared" si="7"/>
        <v>3.5247454985067534</v>
      </c>
      <c r="L41" s="151">
        <v>1235329.8986155314</v>
      </c>
      <c r="M41" s="100">
        <v>1632.0139999999999</v>
      </c>
      <c r="N41" s="3"/>
      <c r="O41" s="55"/>
      <c r="P41" s="56"/>
      <c r="Q41" s="57"/>
      <c r="R41" s="58"/>
      <c r="S41" s="59"/>
      <c r="T41" s="61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9"/>
    </row>
    <row r="42" spans="2:39" s="50" customFormat="1" x14ac:dyDescent="0.2">
      <c r="B42" s="40"/>
      <c r="C42" s="51">
        <v>258</v>
      </c>
      <c r="D42" s="52" t="s">
        <v>35</v>
      </c>
      <c r="E42" s="53"/>
      <c r="F42" s="52"/>
      <c r="G42" s="3"/>
      <c r="H42" s="55">
        <v>183573.09</v>
      </c>
      <c r="I42" s="56">
        <v>24.64</v>
      </c>
      <c r="J42" s="148">
        <f t="shared" si="6"/>
        <v>0.43838799428240394</v>
      </c>
      <c r="K42" s="58">
        <f t="shared" si="7"/>
        <v>0.1051768884032236</v>
      </c>
      <c r="L42" s="151">
        <v>418745.70561744116</v>
      </c>
      <c r="M42" s="100">
        <v>234.27199999999999</v>
      </c>
      <c r="N42" s="3"/>
      <c r="O42" s="55"/>
      <c r="P42" s="56"/>
      <c r="Q42" s="57"/>
      <c r="R42" s="58"/>
      <c r="S42" s="59"/>
      <c r="T42" s="61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</row>
    <row r="43" spans="2:39" s="50" customFormat="1" x14ac:dyDescent="0.2">
      <c r="B43" s="40"/>
      <c r="C43" s="51">
        <v>261</v>
      </c>
      <c r="D43" s="52" t="s">
        <v>36</v>
      </c>
      <c r="E43" s="53"/>
      <c r="F43" s="52"/>
      <c r="G43" s="3"/>
      <c r="H43" s="55">
        <v>0</v>
      </c>
      <c r="I43" s="56">
        <v>0</v>
      </c>
      <c r="J43" s="152" t="str">
        <f t="shared" si="6"/>
        <v xml:space="preserve"> </v>
      </c>
      <c r="K43" s="58"/>
      <c r="L43" s="59">
        <v>0</v>
      </c>
      <c r="M43" s="60">
        <v>0</v>
      </c>
      <c r="N43" s="3"/>
      <c r="O43" s="55"/>
      <c r="P43" s="56"/>
      <c r="Q43" s="152"/>
      <c r="R43" s="58"/>
      <c r="S43" s="151">
        <v>0</v>
      </c>
      <c r="T43" s="61">
        <v>0</v>
      </c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</row>
    <row r="44" spans="2:39" s="50" customFormat="1" x14ac:dyDescent="0.2">
      <c r="B44" s="40"/>
      <c r="C44" s="51">
        <v>262</v>
      </c>
      <c r="D44" s="149" t="s">
        <v>37</v>
      </c>
      <c r="E44" s="103"/>
      <c r="F44" s="149"/>
      <c r="G44" s="3"/>
      <c r="H44" s="55">
        <v>17965011.32</v>
      </c>
      <c r="I44" s="56">
        <v>54787.636939999997</v>
      </c>
      <c r="J44" s="57">
        <f t="shared" si="6"/>
        <v>1.1676388350094786</v>
      </c>
      <c r="K44" s="58">
        <f t="shared" si="7"/>
        <v>1.4421453742920074</v>
      </c>
      <c r="L44" s="59">
        <v>15385760.375000002</v>
      </c>
      <c r="M44" s="60">
        <v>37990.3704</v>
      </c>
      <c r="N44" s="408"/>
      <c r="O44" s="55">
        <v>5388957.8000000007</v>
      </c>
      <c r="P44" s="56">
        <v>1003675.9100000001</v>
      </c>
      <c r="Q44" s="57">
        <f>O44/S44</f>
        <v>1.6339096434327431</v>
      </c>
      <c r="R44" s="58">
        <f>P44/T44</f>
        <v>1.7400700933769302</v>
      </c>
      <c r="S44" s="59">
        <v>3298198.1725000003</v>
      </c>
      <c r="T44" s="61">
        <v>576802</v>
      </c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2:39" s="50" customFormat="1" x14ac:dyDescent="0.2">
      <c r="B45" s="40"/>
      <c r="C45" s="51">
        <v>262</v>
      </c>
      <c r="D45" s="442" t="s">
        <v>101</v>
      </c>
      <c r="E45" s="103"/>
      <c r="F45" s="149"/>
      <c r="G45" s="3"/>
      <c r="H45" s="55">
        <v>10393.969999999999</v>
      </c>
      <c r="I45" s="56"/>
      <c r="J45" s="57"/>
      <c r="K45" s="58"/>
      <c r="L45" s="59"/>
      <c r="M45" s="60"/>
      <c r="N45" s="408"/>
      <c r="O45" s="55">
        <v>-10393.969999999999</v>
      </c>
      <c r="P45" s="56"/>
      <c r="Q45" s="57"/>
      <c r="R45" s="58"/>
      <c r="S45" s="59"/>
      <c r="T45" s="61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6" spans="2:39" s="50" customFormat="1" x14ac:dyDescent="0.2">
      <c r="B46" s="40"/>
      <c r="C46" s="51"/>
      <c r="D46" s="53"/>
      <c r="E46" s="53"/>
      <c r="F46" s="52"/>
      <c r="G46" s="3"/>
      <c r="H46" s="111"/>
      <c r="I46" s="153"/>
      <c r="J46" s="57"/>
      <c r="K46" s="58" t="str">
        <f t="shared" si="7"/>
        <v xml:space="preserve"> </v>
      </c>
      <c r="L46" s="59"/>
      <c r="M46" s="60"/>
      <c r="N46" s="3"/>
      <c r="O46" s="111"/>
      <c r="P46" s="115"/>
      <c r="Q46" s="57"/>
      <c r="R46" s="58"/>
      <c r="S46" s="59"/>
      <c r="T46" s="61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</row>
    <row r="47" spans="2:39" s="50" customFormat="1" x14ac:dyDescent="0.2">
      <c r="B47" s="40"/>
      <c r="C47" s="51"/>
      <c r="D47" s="103"/>
      <c r="E47" s="103"/>
      <c r="F47" s="116" t="s">
        <v>38</v>
      </c>
      <c r="G47" s="3"/>
      <c r="H47" s="117">
        <f>SUM(H37:H45)</f>
        <v>51715588.410000004</v>
      </c>
      <c r="I47" s="154">
        <f>SUM(I37:I44)</f>
        <v>159582.84544</v>
      </c>
      <c r="J47" s="155">
        <f>H47/L47</f>
        <v>0.95824446231825744</v>
      </c>
      <c r="K47" s="66">
        <f t="shared" si="7"/>
        <v>1.1365760679135439</v>
      </c>
      <c r="L47" s="67">
        <f>SUM(L37:L44)</f>
        <v>53969097.076632977</v>
      </c>
      <c r="M47" s="119">
        <f>SUM(M37:M44)</f>
        <v>140406.65639999998</v>
      </c>
      <c r="N47" s="3"/>
      <c r="O47" s="117">
        <f>SUM(O37:O45)</f>
        <v>9894772.8100000005</v>
      </c>
      <c r="P47" s="120">
        <f>SUM(P37:P44)</f>
        <v>2252607.91</v>
      </c>
      <c r="Q47" s="65">
        <f>O47/S47</f>
        <v>1.3783880981507735</v>
      </c>
      <c r="R47" s="66">
        <f>P47/T47</f>
        <v>1.4299530566202545</v>
      </c>
      <c r="S47" s="67">
        <f>SUM(S37:S44)</f>
        <v>7178510.0460999999</v>
      </c>
      <c r="T47" s="121">
        <f>SUM(T37:T44)</f>
        <v>1575302</v>
      </c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</row>
    <row r="48" spans="2:39" s="136" customFormat="1" x14ac:dyDescent="0.2">
      <c r="B48" s="122"/>
      <c r="C48" s="123"/>
      <c r="D48" s="124"/>
      <c r="E48" s="124"/>
      <c r="F48" s="156"/>
      <c r="G48" s="3"/>
      <c r="H48" s="132"/>
      <c r="I48" s="157"/>
      <c r="J48" s="128"/>
      <c r="K48" s="129"/>
      <c r="L48" s="130"/>
      <c r="M48" s="131"/>
      <c r="N48" s="3"/>
      <c r="O48" s="132"/>
      <c r="P48" s="158"/>
      <c r="Q48" s="159"/>
      <c r="R48" s="129"/>
      <c r="S48" s="130"/>
      <c r="T48" s="135"/>
    </row>
    <row r="49" spans="1:39" s="50" customFormat="1" x14ac:dyDescent="0.2">
      <c r="B49" s="40"/>
      <c r="C49" s="160"/>
      <c r="D49" s="161"/>
      <c r="E49" s="161"/>
      <c r="F49" s="162" t="s">
        <v>39</v>
      </c>
      <c r="G49" s="3"/>
      <c r="H49" s="163"/>
      <c r="I49" s="164"/>
      <c r="J49" s="165"/>
      <c r="K49" s="166"/>
      <c r="L49" s="167"/>
      <c r="M49" s="168"/>
      <c r="N49" s="3"/>
      <c r="O49" s="163"/>
      <c r="P49" s="169"/>
      <c r="Q49" s="170"/>
      <c r="R49" s="166"/>
      <c r="S49" s="167"/>
      <c r="T49" s="171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9"/>
    </row>
    <row r="50" spans="1:39" s="50" customFormat="1" x14ac:dyDescent="0.2">
      <c r="B50" s="40"/>
      <c r="C50" s="51">
        <v>249</v>
      </c>
      <c r="D50" s="147" t="s">
        <v>40</v>
      </c>
      <c r="E50" s="103"/>
      <c r="F50" s="147"/>
      <c r="G50" s="3"/>
      <c r="H50" s="55">
        <v>423263.74999999994</v>
      </c>
      <c r="I50" s="56">
        <v>-489.26100000000002</v>
      </c>
      <c r="J50" s="172">
        <f>IF(L50=0, " ", H50/L50)</f>
        <v>0.2158121729764671</v>
      </c>
      <c r="K50" s="98">
        <f>I50/M50</f>
        <v>-1.3611378494922799</v>
      </c>
      <c r="L50" s="59">
        <v>1961259.85</v>
      </c>
      <c r="M50" s="173">
        <v>359.45</v>
      </c>
      <c r="N50" s="3"/>
      <c r="O50" s="55">
        <v>4200</v>
      </c>
      <c r="P50" s="174">
        <v>0</v>
      </c>
      <c r="Q50" s="97">
        <f t="shared" ref="Q50" si="9">O50/S50</f>
        <v>4.8166046251675275E-3</v>
      </c>
      <c r="R50" s="58"/>
      <c r="S50" s="59">
        <v>871983.55</v>
      </c>
      <c r="T50" s="106">
        <v>0</v>
      </c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</row>
    <row r="51" spans="1:39" s="50" customFormat="1" x14ac:dyDescent="0.2">
      <c r="B51" s="40"/>
      <c r="C51" s="51">
        <v>249</v>
      </c>
      <c r="D51" s="147" t="s">
        <v>41</v>
      </c>
      <c r="E51" s="103"/>
      <c r="F51" s="147"/>
      <c r="G51" s="3"/>
      <c r="H51" s="55">
        <v>0</v>
      </c>
      <c r="I51" s="56">
        <v>-123.215</v>
      </c>
      <c r="J51" s="175" t="str">
        <f>IF(L51=0, " ", H51/L51)</f>
        <v xml:space="preserve"> </v>
      </c>
      <c r="K51" s="98"/>
      <c r="L51" s="59">
        <v>0</v>
      </c>
      <c r="M51" s="173">
        <v>0</v>
      </c>
      <c r="N51" s="3"/>
      <c r="O51" s="55"/>
      <c r="P51" s="176">
        <v>0</v>
      </c>
      <c r="Q51" s="97"/>
      <c r="R51" s="58"/>
      <c r="S51" s="59">
        <v>0</v>
      </c>
      <c r="T51" s="106">
        <v>0</v>
      </c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</row>
    <row r="52" spans="1:39" s="50" customFormat="1" x14ac:dyDescent="0.2">
      <c r="B52" s="40"/>
      <c r="C52" s="51"/>
      <c r="D52" s="103"/>
      <c r="E52" s="103"/>
      <c r="F52" s="147"/>
      <c r="G52" s="3"/>
      <c r="H52" s="111"/>
      <c r="I52" s="177"/>
      <c r="J52" s="172"/>
      <c r="K52" s="58"/>
      <c r="L52" s="59"/>
      <c r="M52" s="173"/>
      <c r="N52" s="3"/>
      <c r="O52" s="117"/>
      <c r="P52" s="176"/>
      <c r="Q52" s="65"/>
      <c r="R52" s="66"/>
      <c r="S52" s="67"/>
      <c r="T52" s="121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</row>
    <row r="53" spans="1:39" s="50" customFormat="1" x14ac:dyDescent="0.2">
      <c r="B53" s="40"/>
      <c r="C53" s="51"/>
      <c r="D53" s="103"/>
      <c r="E53" s="103"/>
      <c r="F53" s="116" t="s">
        <v>42</v>
      </c>
      <c r="G53" s="3"/>
      <c r="H53" s="117">
        <f>SUM(H50:H51)</f>
        <v>423263.74999999994</v>
      </c>
      <c r="I53" s="118">
        <f>SUM(I50:I52)</f>
        <v>-612.476</v>
      </c>
      <c r="J53" s="155">
        <f>H53/L53</f>
        <v>0.2158121729764671</v>
      </c>
      <c r="K53" s="66">
        <f>I53/M53</f>
        <v>-1.7039254416469607</v>
      </c>
      <c r="L53" s="67">
        <f>SUM(L50:L51)</f>
        <v>1961259.85</v>
      </c>
      <c r="M53" s="119">
        <f>SUM(M50:M51)</f>
        <v>359.45</v>
      </c>
      <c r="N53" s="3"/>
      <c r="O53" s="117">
        <f>SUM(O50:O51)</f>
        <v>4200</v>
      </c>
      <c r="P53" s="176">
        <f>SUM(P50:P52)</f>
        <v>0</v>
      </c>
      <c r="Q53" s="65">
        <f>O53/S53</f>
        <v>4.8166046251675275E-3</v>
      </c>
      <c r="R53" s="66">
        <v>0</v>
      </c>
      <c r="S53" s="67">
        <f>SUM(S50:S51)</f>
        <v>871983.55</v>
      </c>
      <c r="T53" s="121">
        <f>SUM(T50:T51)</f>
        <v>0</v>
      </c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9"/>
    </row>
    <row r="54" spans="1:39" s="136" customFormat="1" x14ac:dyDescent="0.2">
      <c r="B54" s="122"/>
      <c r="C54" s="123"/>
      <c r="D54" s="124"/>
      <c r="E54" s="124"/>
      <c r="F54" s="156"/>
      <c r="G54" s="3"/>
      <c r="H54" s="132"/>
      <c r="I54" s="127"/>
      <c r="J54" s="128"/>
      <c r="K54" s="129"/>
      <c r="L54" s="130"/>
      <c r="M54" s="131"/>
      <c r="N54" s="3"/>
      <c r="O54" s="132"/>
      <c r="P54" s="158"/>
      <c r="Q54" s="159"/>
      <c r="R54" s="129"/>
      <c r="S54" s="130"/>
      <c r="T54" s="135"/>
    </row>
    <row r="55" spans="1:39" s="191" customFormat="1" x14ac:dyDescent="0.2">
      <c r="B55" s="178"/>
      <c r="C55" s="179"/>
      <c r="D55" s="180"/>
      <c r="E55" s="180"/>
      <c r="F55" s="181" t="s">
        <v>43</v>
      </c>
      <c r="G55" s="3"/>
      <c r="H55" s="182"/>
      <c r="I55" s="183"/>
      <c r="J55" s="184"/>
      <c r="K55" s="183"/>
      <c r="L55" s="185"/>
      <c r="M55" s="186"/>
      <c r="N55" s="3"/>
      <c r="O55" s="182"/>
      <c r="P55" s="187"/>
      <c r="Q55" s="184"/>
      <c r="R55" s="183"/>
      <c r="S55" s="188"/>
      <c r="T55" s="189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</row>
    <row r="56" spans="1:39" s="193" customFormat="1" x14ac:dyDescent="0.2">
      <c r="B56" s="40"/>
      <c r="C56" s="51">
        <v>254</v>
      </c>
      <c r="D56" s="54" t="s">
        <v>44</v>
      </c>
      <c r="E56" s="103"/>
      <c r="F56" s="54"/>
      <c r="G56" s="3"/>
      <c r="H56" s="55">
        <v>4151966.21</v>
      </c>
      <c r="I56" s="56">
        <v>14717.8</v>
      </c>
      <c r="J56" s="150">
        <f>IF(L56=0, " ", H56/L56)</f>
        <v>0.84447228391747209</v>
      </c>
      <c r="K56" s="58">
        <f>I56/M56</f>
        <v>1.0061104815080124</v>
      </c>
      <c r="L56" s="59">
        <v>4916640</v>
      </c>
      <c r="M56" s="61">
        <v>14628.41335072881</v>
      </c>
      <c r="N56" s="3"/>
      <c r="O56" s="111"/>
      <c r="P56" s="115"/>
      <c r="Q56" s="150"/>
      <c r="R56" s="58"/>
      <c r="S56" s="59"/>
      <c r="T56" s="61"/>
      <c r="U56" s="192"/>
      <c r="V56" s="192"/>
      <c r="W56" s="192"/>
      <c r="X56" s="192"/>
      <c r="Y56" s="192"/>
      <c r="Z56" s="192"/>
      <c r="AA56" s="192"/>
      <c r="AB56" s="192"/>
      <c r="AC56" s="192"/>
      <c r="AD56" s="192"/>
      <c r="AE56" s="192"/>
      <c r="AF56" s="192"/>
      <c r="AG56" s="192"/>
      <c r="AH56" s="192"/>
      <c r="AI56" s="192"/>
      <c r="AJ56" s="192"/>
      <c r="AK56" s="192"/>
      <c r="AL56" s="192"/>
      <c r="AM56" s="192"/>
    </row>
    <row r="57" spans="1:39" s="193" customFormat="1" x14ac:dyDescent="0.2">
      <c r="B57" s="40"/>
      <c r="C57" s="51"/>
      <c r="D57" s="54" t="s">
        <v>45</v>
      </c>
      <c r="E57" s="103"/>
      <c r="F57" s="54"/>
      <c r="G57" s="3"/>
      <c r="H57" s="55"/>
      <c r="I57" s="56"/>
      <c r="J57" s="150"/>
      <c r="K57" s="58"/>
      <c r="L57" s="59"/>
      <c r="M57" s="61"/>
      <c r="N57" s="3"/>
      <c r="O57" s="55">
        <v>1590238</v>
      </c>
      <c r="P57" s="115">
        <v>0</v>
      </c>
      <c r="Q57" s="150">
        <f>O57/S57</f>
        <v>1.0000012576749615</v>
      </c>
      <c r="R57" s="58"/>
      <c r="S57" s="59">
        <v>1590236</v>
      </c>
      <c r="T57" s="61">
        <v>0</v>
      </c>
      <c r="U57" s="192"/>
      <c r="V57" s="192"/>
      <c r="W57" s="192"/>
      <c r="X57" s="192"/>
      <c r="Y57" s="192"/>
      <c r="Z57" s="192"/>
      <c r="AA57" s="192"/>
      <c r="AB57" s="192"/>
      <c r="AC57" s="192"/>
      <c r="AD57" s="192"/>
      <c r="AE57" s="192"/>
      <c r="AF57" s="192"/>
      <c r="AG57" s="192"/>
      <c r="AH57" s="192"/>
      <c r="AI57" s="192"/>
      <c r="AJ57" s="192"/>
      <c r="AK57" s="192"/>
      <c r="AL57" s="192"/>
      <c r="AM57" s="192"/>
    </row>
    <row r="58" spans="1:39" s="193" customFormat="1" x14ac:dyDescent="0.2">
      <c r="B58" s="40"/>
      <c r="C58" s="51">
        <v>219</v>
      </c>
      <c r="D58" s="49" t="s">
        <v>47</v>
      </c>
      <c r="E58" s="103"/>
      <c r="F58" s="54"/>
      <c r="G58" s="3"/>
      <c r="H58" s="55">
        <v>687105.15</v>
      </c>
      <c r="I58" s="56">
        <v>0</v>
      </c>
      <c r="J58" s="150">
        <f>IF(L58=0, " ", H58/L58)</f>
        <v>1.0353561258020592</v>
      </c>
      <c r="K58" s="58"/>
      <c r="L58" s="59">
        <v>663641.36250000005</v>
      </c>
      <c r="M58" s="61">
        <v>0</v>
      </c>
      <c r="N58" s="3"/>
      <c r="O58" s="111">
        <v>157263.47</v>
      </c>
      <c r="P58" s="115">
        <v>0</v>
      </c>
      <c r="Q58" s="150">
        <f t="shared" ref="Q58" si="10">O58/S58</f>
        <v>0.51965246075875726</v>
      </c>
      <c r="R58" s="58"/>
      <c r="S58" s="59">
        <v>302632.01250000001</v>
      </c>
      <c r="T58" s="61">
        <v>0</v>
      </c>
      <c r="U58" s="192"/>
      <c r="V58" s="192"/>
      <c r="W58" s="192"/>
      <c r="X58" s="192"/>
      <c r="Y58" s="192"/>
      <c r="Z58" s="192"/>
      <c r="AA58" s="192"/>
      <c r="AB58" s="192"/>
      <c r="AC58" s="192"/>
      <c r="AD58" s="192"/>
      <c r="AE58" s="192"/>
      <c r="AF58" s="192"/>
      <c r="AG58" s="192"/>
      <c r="AH58" s="192"/>
      <c r="AI58" s="192"/>
      <c r="AJ58" s="192"/>
      <c r="AK58" s="192"/>
      <c r="AL58" s="192"/>
      <c r="AM58" s="192"/>
    </row>
    <row r="59" spans="1:39" s="193" customFormat="1" x14ac:dyDescent="0.2">
      <c r="B59" s="40"/>
      <c r="C59" s="51">
        <v>292</v>
      </c>
      <c r="D59" s="54" t="s">
        <v>46</v>
      </c>
      <c r="E59" s="103"/>
      <c r="F59" s="54"/>
      <c r="G59" s="3"/>
      <c r="H59" s="55">
        <v>0</v>
      </c>
      <c r="I59" s="56">
        <v>1960.952</v>
      </c>
      <c r="J59" s="150" t="str">
        <f>IF(L59=0, " ", H59/L59)</f>
        <v xml:space="preserve"> </v>
      </c>
      <c r="K59" s="58">
        <f>I59/M59</f>
        <v>0.32682533333333336</v>
      </c>
      <c r="L59" s="59">
        <v>0</v>
      </c>
      <c r="M59" s="61">
        <v>6000</v>
      </c>
      <c r="N59" s="3"/>
      <c r="O59" s="111"/>
      <c r="P59" s="115"/>
      <c r="Q59" s="150"/>
      <c r="R59" s="58"/>
      <c r="S59" s="59"/>
      <c r="T59" s="61"/>
      <c r="U59" s="19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  <c r="AJ59" s="192"/>
      <c r="AK59" s="192"/>
      <c r="AL59" s="192"/>
      <c r="AM59" s="192"/>
    </row>
    <row r="60" spans="1:39" s="193" customFormat="1" ht="9" customHeight="1" x14ac:dyDescent="0.2">
      <c r="B60" s="40"/>
      <c r="C60" s="51"/>
      <c r="D60" s="103"/>
      <c r="E60" s="103"/>
      <c r="F60" s="54"/>
      <c r="G60" s="3"/>
      <c r="H60" s="111"/>
      <c r="I60" s="115"/>
      <c r="J60" s="150"/>
      <c r="K60" s="58"/>
      <c r="L60" s="59"/>
      <c r="M60" s="61"/>
      <c r="N60" s="3"/>
      <c r="O60" s="111"/>
      <c r="P60" s="115"/>
      <c r="Q60" s="150"/>
      <c r="R60" s="415"/>
      <c r="T60" s="61"/>
      <c r="U60" s="19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  <c r="AJ60" s="192"/>
      <c r="AK60" s="192"/>
      <c r="AL60" s="192"/>
      <c r="AM60" s="192"/>
    </row>
    <row r="61" spans="1:39" s="193" customFormat="1" ht="15.75" thickBot="1" x14ac:dyDescent="0.25">
      <c r="B61" s="40"/>
      <c r="C61" s="51"/>
      <c r="D61" s="103"/>
      <c r="E61" s="103"/>
      <c r="F61" s="116" t="s">
        <v>48</v>
      </c>
      <c r="G61" s="3"/>
      <c r="H61" s="117">
        <f>SUM(H56:H59)</f>
        <v>4839071.3600000003</v>
      </c>
      <c r="I61" s="118">
        <f>SUM(I56:I59)</f>
        <v>16678.752</v>
      </c>
      <c r="J61" s="194">
        <f>H61/L61</f>
        <v>0.86717336378753263</v>
      </c>
      <c r="K61" s="58">
        <f>I61/M61</f>
        <v>0.80853295483390797</v>
      </c>
      <c r="L61" s="67">
        <f>SUM(L56:L59)</f>
        <v>5580281.3624999998</v>
      </c>
      <c r="M61" s="69">
        <f>SUM(M56:M59)</f>
        <v>20628.41335072881</v>
      </c>
      <c r="N61" s="3"/>
      <c r="O61" s="117">
        <f>SUM(O56:O59)</f>
        <v>1747501.47</v>
      </c>
      <c r="P61" s="195">
        <f>SUM(P56:P59)</f>
        <v>0</v>
      </c>
      <c r="Q61" s="194">
        <f>O61/S61</f>
        <v>0.92320302232377649</v>
      </c>
      <c r="R61" s="66"/>
      <c r="S61" s="67">
        <f>SUM(S56:S59)</f>
        <v>1892868.0125</v>
      </c>
      <c r="T61" s="69">
        <v>0</v>
      </c>
      <c r="U61" s="192"/>
      <c r="V61" s="192"/>
      <c r="W61" s="192"/>
      <c r="X61" s="192"/>
      <c r="Y61" s="192"/>
      <c r="Z61" s="192"/>
      <c r="AA61" s="192"/>
      <c r="AB61" s="192"/>
      <c r="AC61" s="192"/>
      <c r="AD61" s="192"/>
      <c r="AE61" s="192"/>
      <c r="AF61" s="192"/>
      <c r="AG61" s="192"/>
      <c r="AH61" s="192"/>
      <c r="AI61" s="192"/>
      <c r="AJ61" s="192"/>
      <c r="AK61" s="192"/>
      <c r="AL61" s="192"/>
      <c r="AM61" s="192"/>
    </row>
    <row r="62" spans="1:39" s="210" customFormat="1" ht="15.75" thickBot="1" x14ac:dyDescent="0.25">
      <c r="A62" s="196"/>
      <c r="B62" s="197"/>
      <c r="C62" s="198"/>
      <c r="D62" s="199"/>
      <c r="E62" s="199"/>
      <c r="F62" s="200"/>
      <c r="G62" s="3"/>
      <c r="H62" s="201"/>
      <c r="I62" s="202"/>
      <c r="J62" s="203"/>
      <c r="K62" s="204"/>
      <c r="L62" s="205"/>
      <c r="M62" s="206"/>
      <c r="N62" s="3"/>
      <c r="O62" s="207"/>
      <c r="P62" s="208"/>
      <c r="Q62" s="203"/>
      <c r="R62" s="209"/>
      <c r="S62" s="205"/>
      <c r="T62" s="206"/>
      <c r="U62" s="196"/>
      <c r="V62" s="196"/>
      <c r="W62" s="196"/>
      <c r="X62" s="196"/>
      <c r="Y62" s="196"/>
      <c r="Z62" s="196"/>
      <c r="AA62" s="196"/>
      <c r="AB62" s="196"/>
      <c r="AC62" s="196"/>
    </row>
    <row r="63" spans="1:39" s="193" customFormat="1" x14ac:dyDescent="0.2">
      <c r="B63" s="40"/>
      <c r="C63" s="192"/>
      <c r="D63" s="103"/>
      <c r="E63" s="103"/>
      <c r="F63" s="211"/>
      <c r="G63" s="3"/>
      <c r="H63" s="212"/>
      <c r="I63" s="118"/>
      <c r="J63" s="66"/>
      <c r="K63" s="58"/>
      <c r="L63" s="213"/>
      <c r="M63" s="120"/>
      <c r="N63" s="3"/>
      <c r="O63" s="212"/>
      <c r="P63" s="195"/>
      <c r="Q63" s="66"/>
      <c r="R63" s="66"/>
      <c r="S63" s="213"/>
      <c r="T63" s="120"/>
      <c r="U63" s="192"/>
      <c r="V63" s="192"/>
      <c r="W63" s="192"/>
      <c r="X63" s="192"/>
      <c r="Y63" s="192"/>
      <c r="Z63" s="192"/>
      <c r="AA63" s="192"/>
      <c r="AB63" s="192"/>
      <c r="AC63" s="192"/>
      <c r="AD63" s="192"/>
      <c r="AE63" s="192"/>
      <c r="AF63" s="192"/>
      <c r="AG63" s="192"/>
      <c r="AH63" s="192"/>
      <c r="AI63" s="192"/>
      <c r="AJ63" s="192"/>
      <c r="AK63" s="192"/>
      <c r="AL63" s="192"/>
      <c r="AM63" s="192"/>
    </row>
    <row r="64" spans="1:39" s="193" customFormat="1" x14ac:dyDescent="0.2">
      <c r="B64" s="40"/>
      <c r="C64" s="214" t="s">
        <v>49</v>
      </c>
      <c r="D64" s="103"/>
      <c r="E64" s="103"/>
      <c r="F64" s="211"/>
      <c r="G64" s="3"/>
      <c r="H64" s="212"/>
      <c r="I64" s="118"/>
      <c r="J64" s="66"/>
      <c r="K64" s="58"/>
      <c r="L64" s="213"/>
      <c r="M64" s="120"/>
      <c r="N64" s="3"/>
      <c r="O64" s="212"/>
      <c r="P64" s="195"/>
      <c r="Q64" s="66"/>
      <c r="R64" s="66"/>
      <c r="S64" s="213"/>
      <c r="T64" s="120"/>
      <c r="U64" s="192"/>
      <c r="V64" s="192"/>
      <c r="W64" s="192"/>
      <c r="X64" s="192"/>
      <c r="Y64" s="192"/>
      <c r="Z64" s="192"/>
      <c r="AA64" s="192"/>
      <c r="AB64" s="192"/>
      <c r="AC64" s="192"/>
      <c r="AD64" s="192"/>
      <c r="AE64" s="192"/>
      <c r="AF64" s="192"/>
      <c r="AG64" s="192"/>
      <c r="AH64" s="192"/>
      <c r="AI64" s="192"/>
      <c r="AJ64" s="192"/>
      <c r="AK64" s="192"/>
      <c r="AL64" s="192"/>
      <c r="AM64" s="192"/>
    </row>
    <row r="65" spans="2:39" s="193" customFormat="1" ht="4.5" customHeight="1" thickBot="1" x14ac:dyDescent="0.25">
      <c r="B65" s="40"/>
      <c r="C65" s="215"/>
      <c r="D65" s="216"/>
      <c r="E65" s="216"/>
      <c r="F65" s="217"/>
      <c r="G65" s="3"/>
      <c r="H65" s="218"/>
      <c r="I65" s="219"/>
      <c r="J65" s="220"/>
      <c r="K65" s="221"/>
      <c r="L65" s="222"/>
      <c r="M65" s="223"/>
      <c r="N65" s="3"/>
      <c r="O65" s="218"/>
      <c r="P65" s="224"/>
      <c r="Q65" s="220"/>
      <c r="R65" s="220"/>
      <c r="S65" s="222"/>
      <c r="T65" s="223"/>
      <c r="U65" s="192"/>
      <c r="V65" s="192"/>
      <c r="W65" s="192"/>
      <c r="X65" s="192"/>
      <c r="Y65" s="192"/>
      <c r="Z65" s="192"/>
      <c r="AA65" s="192"/>
      <c r="AB65" s="192"/>
      <c r="AC65" s="192"/>
      <c r="AD65" s="192"/>
      <c r="AE65" s="192"/>
      <c r="AF65" s="192"/>
      <c r="AG65" s="192"/>
      <c r="AH65" s="192"/>
      <c r="AI65" s="192"/>
      <c r="AJ65" s="192"/>
      <c r="AK65" s="192"/>
      <c r="AL65" s="192"/>
      <c r="AM65" s="192"/>
    </row>
    <row r="66" spans="2:39" s="50" customFormat="1" ht="18" customHeight="1" x14ac:dyDescent="0.2">
      <c r="B66" s="421"/>
      <c r="C66" s="225"/>
      <c r="D66" s="226"/>
      <c r="E66" s="226"/>
      <c r="F66" s="227" t="s">
        <v>50</v>
      </c>
      <c r="G66" s="3"/>
      <c r="H66" s="228">
        <f>H112</f>
        <v>120779369.81</v>
      </c>
      <c r="I66" s="229">
        <f t="shared" ref="I66:M66" si="11">I112</f>
        <v>258197.50571000003</v>
      </c>
      <c r="J66" s="404">
        <f>H66/L66</f>
        <v>0.98359971539584368</v>
      </c>
      <c r="K66" s="405">
        <f>I66/M66</f>
        <v>1.025924535846118</v>
      </c>
      <c r="L66" s="230">
        <f t="shared" si="11"/>
        <v>122793213.45817296</v>
      </c>
      <c r="M66" s="231">
        <f t="shared" si="11"/>
        <v>251673</v>
      </c>
      <c r="N66" s="3"/>
      <c r="O66" s="228">
        <f>O112</f>
        <v>27824533.75</v>
      </c>
      <c r="P66" s="229">
        <f t="shared" ref="P66" si="12">P112</f>
        <v>4555198.4499999685</v>
      </c>
      <c r="Q66" s="404">
        <f>O66/S66</f>
        <v>1.0507537705523511</v>
      </c>
      <c r="R66" s="405">
        <f>P66/T66</f>
        <v>1.0368656015926112</v>
      </c>
      <c r="S66" s="230">
        <f>S112</f>
        <v>26480546.184834</v>
      </c>
      <c r="T66" s="231">
        <f>T112</f>
        <v>4393239.0494999997</v>
      </c>
      <c r="U66" s="49"/>
      <c r="V66" s="49"/>
      <c r="W66" s="107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</row>
    <row r="67" spans="2:39" s="50" customFormat="1" ht="14.25" customHeight="1" x14ac:dyDescent="0.2">
      <c r="B67" s="421"/>
      <c r="C67" s="232"/>
      <c r="D67" s="233"/>
      <c r="E67" s="233"/>
      <c r="F67" s="234" t="s">
        <v>51</v>
      </c>
      <c r="G67" s="3"/>
      <c r="H67" s="235"/>
      <c r="I67" s="236">
        <f>I113</f>
        <v>29.474601108447491</v>
      </c>
      <c r="J67" s="237"/>
      <c r="K67" s="238"/>
      <c r="L67" s="239"/>
      <c r="M67" s="240">
        <f>M113</f>
        <v>28.729794520547944</v>
      </c>
      <c r="N67" s="3"/>
      <c r="O67" s="235"/>
      <c r="P67" s="236"/>
      <c r="Q67" s="237"/>
      <c r="R67" s="238"/>
      <c r="S67" s="239"/>
      <c r="T67" s="240"/>
      <c r="U67" s="49"/>
      <c r="V67" s="49"/>
      <c r="W67" s="107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</row>
    <row r="68" spans="2:39" s="241" customFormat="1" ht="15" customHeight="1" x14ac:dyDescent="0.2">
      <c r="B68" s="421"/>
      <c r="C68" s="242"/>
      <c r="D68" s="243"/>
      <c r="E68" s="243"/>
      <c r="F68" s="244"/>
      <c r="G68" s="3"/>
      <c r="H68" s="245">
        <f>J114</f>
        <v>0.98359971539584368</v>
      </c>
      <c r="I68" s="246">
        <f>K114</f>
        <v>1.025924535846118</v>
      </c>
      <c r="J68" s="247"/>
      <c r="K68" s="248"/>
      <c r="L68" s="249"/>
      <c r="M68" s="250"/>
      <c r="N68" s="3"/>
      <c r="O68" s="245">
        <f>Q114</f>
        <v>1.0507537705523511</v>
      </c>
      <c r="P68" s="246">
        <f>R114</f>
        <v>1.0368656015926112</v>
      </c>
      <c r="Q68" s="247"/>
      <c r="R68" s="248"/>
      <c r="S68" s="249"/>
      <c r="T68" s="250"/>
      <c r="U68" s="251"/>
      <c r="V68" s="251"/>
      <c r="W68" s="252"/>
      <c r="X68" s="251"/>
      <c r="Y68" s="251"/>
      <c r="Z68" s="251"/>
      <c r="AA68" s="251"/>
      <c r="AB68" s="251"/>
      <c r="AC68" s="251"/>
      <c r="AD68" s="251"/>
      <c r="AE68" s="251"/>
      <c r="AF68" s="251"/>
      <c r="AG68" s="251"/>
      <c r="AH68" s="251"/>
      <c r="AI68" s="251"/>
      <c r="AJ68" s="251"/>
      <c r="AK68" s="251"/>
      <c r="AL68" s="251"/>
      <c r="AM68" s="251"/>
    </row>
    <row r="69" spans="2:39" s="50" customFormat="1" x14ac:dyDescent="0.2">
      <c r="B69" s="421"/>
      <c r="C69" s="232"/>
      <c r="D69" s="233"/>
      <c r="E69" s="233"/>
      <c r="F69" s="253"/>
      <c r="G69" s="3"/>
      <c r="H69" s="232"/>
      <c r="I69" s="233"/>
      <c r="J69" s="254"/>
      <c r="K69" s="233"/>
      <c r="L69" s="254"/>
      <c r="M69" s="255"/>
      <c r="N69" s="3"/>
      <c r="O69" s="232"/>
      <c r="P69" s="233"/>
      <c r="Q69" s="254"/>
      <c r="R69" s="233"/>
      <c r="S69" s="254"/>
      <c r="T69" s="255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 spans="2:39" s="193" customFormat="1" x14ac:dyDescent="0.2">
      <c r="B70" s="421"/>
      <c r="C70" s="256"/>
      <c r="D70" s="233"/>
      <c r="E70" s="257"/>
      <c r="F70" s="255"/>
      <c r="G70" s="3"/>
      <c r="H70" s="258"/>
      <c r="I70" s="259"/>
      <c r="J70" s="260"/>
      <c r="K70" s="259"/>
      <c r="L70" s="261"/>
      <c r="M70" s="262"/>
      <c r="N70" s="3"/>
      <c r="O70" s="258"/>
      <c r="P70" s="259"/>
      <c r="Q70" s="260"/>
      <c r="R70" s="259"/>
      <c r="S70" s="261"/>
      <c r="T70" s="262"/>
      <c r="U70" s="192"/>
      <c r="V70" s="192"/>
      <c r="W70" s="192"/>
      <c r="X70" s="192"/>
      <c r="Y70" s="192"/>
      <c r="Z70" s="192"/>
      <c r="AA70" s="192"/>
      <c r="AB70" s="192"/>
      <c r="AC70" s="192"/>
      <c r="AD70" s="192"/>
      <c r="AE70" s="192"/>
      <c r="AF70" s="192"/>
      <c r="AG70" s="192"/>
      <c r="AH70" s="192"/>
      <c r="AI70" s="192"/>
      <c r="AJ70" s="192"/>
      <c r="AK70" s="192"/>
      <c r="AL70" s="192"/>
      <c r="AM70" s="192"/>
    </row>
    <row r="71" spans="2:39" s="50" customFormat="1" ht="15.75" thickBot="1" x14ac:dyDescent="0.25">
      <c r="B71" s="421"/>
      <c r="C71" s="263"/>
      <c r="D71" s="264"/>
      <c r="E71" s="264"/>
      <c r="F71" s="265"/>
      <c r="G71" s="3"/>
      <c r="H71" s="266"/>
      <c r="I71" s="267"/>
      <c r="J71" s="268"/>
      <c r="K71" s="269"/>
      <c r="L71" s="270"/>
      <c r="M71" s="271"/>
      <c r="N71" s="3"/>
      <c r="O71" s="266"/>
      <c r="P71" s="267"/>
      <c r="Q71" s="268"/>
      <c r="R71" s="269"/>
      <c r="S71" s="270"/>
      <c r="T71" s="271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spans="2:39" s="193" customFormat="1" x14ac:dyDescent="0.2">
      <c r="B72" s="40"/>
      <c r="C72" s="103"/>
      <c r="D72" s="103"/>
      <c r="E72" s="103"/>
      <c r="F72" s="272"/>
      <c r="G72" s="3"/>
      <c r="H72" s="212"/>
      <c r="I72" s="118"/>
      <c r="J72" s="66"/>
      <c r="K72" s="58"/>
      <c r="L72" s="213"/>
      <c r="M72" s="273"/>
      <c r="N72" s="3"/>
      <c r="O72" s="212"/>
      <c r="P72" s="195"/>
      <c r="Q72" s="66"/>
      <c r="R72" s="66"/>
      <c r="S72" s="213"/>
      <c r="T72" s="273"/>
      <c r="U72" s="192"/>
      <c r="V72" s="192"/>
      <c r="W72" s="192"/>
      <c r="X72" s="192"/>
      <c r="Y72" s="192"/>
      <c r="Z72" s="192"/>
      <c r="AA72" s="192"/>
      <c r="AB72" s="192"/>
      <c r="AC72" s="192"/>
      <c r="AD72" s="192"/>
      <c r="AE72" s="192"/>
      <c r="AF72" s="192"/>
      <c r="AG72" s="192"/>
      <c r="AH72" s="192"/>
      <c r="AI72" s="192"/>
      <c r="AJ72" s="192"/>
      <c r="AK72" s="192"/>
      <c r="AL72" s="192"/>
      <c r="AM72" s="192"/>
    </row>
    <row r="73" spans="2:39" s="193" customFormat="1" x14ac:dyDescent="0.2">
      <c r="B73" s="40"/>
      <c r="C73" s="103"/>
      <c r="D73" s="103"/>
      <c r="E73" s="103"/>
      <c r="F73" s="211"/>
      <c r="G73" s="3"/>
      <c r="H73" s="212"/>
      <c r="I73" s="118"/>
      <c r="J73" s="66"/>
      <c r="K73" s="58"/>
      <c r="L73" s="213"/>
      <c r="M73" s="120"/>
      <c r="N73" s="3"/>
      <c r="O73" s="212"/>
      <c r="P73" s="195"/>
      <c r="Q73" s="66"/>
      <c r="R73" s="66"/>
      <c r="S73" s="213"/>
      <c r="T73" s="120"/>
      <c r="U73" s="192"/>
      <c r="V73" s="192"/>
      <c r="W73" s="192"/>
      <c r="X73" s="192"/>
      <c r="Y73" s="192"/>
      <c r="Z73" s="192"/>
      <c r="AA73" s="192"/>
      <c r="AB73" s="192"/>
      <c r="AC73" s="192"/>
      <c r="AD73" s="192"/>
      <c r="AE73" s="192"/>
      <c r="AF73" s="192"/>
      <c r="AG73" s="192"/>
      <c r="AH73" s="192"/>
      <c r="AI73" s="192"/>
      <c r="AJ73" s="192"/>
      <c r="AK73" s="192"/>
      <c r="AL73" s="192"/>
      <c r="AM73" s="192"/>
    </row>
    <row r="74" spans="2:39" s="193" customFormat="1" ht="14.25" customHeight="1" x14ac:dyDescent="0.2">
      <c r="B74" s="40"/>
      <c r="C74" s="274"/>
      <c r="D74" s="275"/>
      <c r="E74" s="275"/>
      <c r="F74" s="276" t="s">
        <v>52</v>
      </c>
      <c r="G74" s="3"/>
      <c r="H74" s="277"/>
      <c r="I74" s="278"/>
      <c r="J74" s="279"/>
      <c r="K74" s="280"/>
      <c r="L74" s="281"/>
      <c r="M74" s="282"/>
      <c r="N74" s="3"/>
      <c r="O74" s="277"/>
      <c r="P74" s="283"/>
      <c r="Q74" s="279"/>
      <c r="R74" s="280"/>
      <c r="S74" s="281"/>
      <c r="T74" s="282"/>
      <c r="U74" s="192"/>
      <c r="V74" s="192"/>
      <c r="W74" s="192"/>
      <c r="X74" s="192"/>
      <c r="Y74" s="192"/>
      <c r="Z74" s="192"/>
      <c r="AA74" s="192"/>
      <c r="AB74" s="192"/>
      <c r="AC74" s="192"/>
      <c r="AD74" s="192"/>
      <c r="AE74" s="192"/>
      <c r="AF74" s="192"/>
      <c r="AG74" s="192"/>
      <c r="AH74" s="192"/>
      <c r="AI74" s="192"/>
      <c r="AJ74" s="192"/>
      <c r="AK74" s="192"/>
      <c r="AL74" s="192"/>
      <c r="AM74" s="192"/>
    </row>
    <row r="75" spans="2:39" s="192" customFormat="1" ht="13.5" customHeight="1" x14ac:dyDescent="0.2">
      <c r="B75" s="284"/>
      <c r="C75" s="285"/>
      <c r="D75" s="62" t="s">
        <v>53</v>
      </c>
      <c r="F75" s="62"/>
      <c r="G75" s="3"/>
      <c r="H75" s="55">
        <v>1106234.0499999998</v>
      </c>
      <c r="I75" s="286"/>
      <c r="J75" s="150">
        <f t="shared" ref="J75:J82" si="13">IF(L75=0, " ", H75/L75)</f>
        <v>1.0454574081268078</v>
      </c>
      <c r="K75" s="286"/>
      <c r="L75" s="151">
        <v>1058134.02</v>
      </c>
      <c r="M75" s="287"/>
      <c r="N75" s="3"/>
      <c r="O75" s="55">
        <v>165292.34</v>
      </c>
      <c r="P75" s="286"/>
      <c r="Q75" s="150">
        <f t="shared" ref="Q75:Q89" si="14">O75/S75</f>
        <v>1.0454131306179331</v>
      </c>
      <c r="R75" s="286"/>
      <c r="S75" s="151">
        <v>158111.97999999998</v>
      </c>
      <c r="T75" s="61"/>
    </row>
    <row r="76" spans="2:39" s="288" customFormat="1" ht="15.75" customHeight="1" x14ac:dyDescent="0.2">
      <c r="B76" s="40"/>
      <c r="C76" s="285"/>
      <c r="D76" s="62" t="s">
        <v>83</v>
      </c>
      <c r="E76" s="192"/>
      <c r="F76" s="289"/>
      <c r="G76" s="3"/>
      <c r="H76" s="55">
        <v>991400.19000000006</v>
      </c>
      <c r="I76" s="56"/>
      <c r="J76" s="150">
        <f t="shared" si="13"/>
        <v>0.93247169698165144</v>
      </c>
      <c r="K76" s="286"/>
      <c r="L76" s="151">
        <v>1063196.0125</v>
      </c>
      <c r="M76" s="287"/>
      <c r="N76" s="3"/>
      <c r="O76" s="55">
        <v>24597.379999999997</v>
      </c>
      <c r="P76" s="56"/>
      <c r="Q76" s="150">
        <f t="shared" si="14"/>
        <v>0.15538465493951892</v>
      </c>
      <c r="R76" s="290"/>
      <c r="S76" s="151">
        <v>158299.93</v>
      </c>
      <c r="T76" s="61"/>
      <c r="U76" s="192"/>
      <c r="V76" s="192"/>
      <c r="W76" s="192"/>
      <c r="X76" s="192"/>
      <c r="Y76" s="192"/>
      <c r="Z76" s="192"/>
      <c r="AA76" s="192"/>
      <c r="AB76" s="192"/>
      <c r="AC76" s="192"/>
      <c r="AD76" s="192"/>
      <c r="AE76" s="192"/>
      <c r="AF76" s="192"/>
      <c r="AG76" s="192"/>
      <c r="AH76" s="192"/>
      <c r="AI76" s="192"/>
      <c r="AJ76" s="192"/>
      <c r="AK76" s="192"/>
      <c r="AL76" s="192"/>
      <c r="AM76" s="192"/>
    </row>
    <row r="77" spans="2:39" s="193" customFormat="1" ht="15.75" customHeight="1" x14ac:dyDescent="0.2">
      <c r="B77" s="284"/>
      <c r="C77" s="51"/>
      <c r="D77" s="54" t="s">
        <v>84</v>
      </c>
      <c r="E77" s="103"/>
      <c r="F77" s="54"/>
      <c r="G77" s="3"/>
      <c r="H77" s="55">
        <v>681322.75000000012</v>
      </c>
      <c r="I77" s="291"/>
      <c r="J77" s="150">
        <f t="shared" si="13"/>
        <v>0.93123045691809592</v>
      </c>
      <c r="K77" s="286"/>
      <c r="L77" s="59">
        <v>731637.09899999993</v>
      </c>
      <c r="M77" s="287"/>
      <c r="N77" s="3"/>
      <c r="O77" s="55">
        <v>55294.36</v>
      </c>
      <c r="P77" s="286"/>
      <c r="Q77" s="152">
        <f t="shared" si="14"/>
        <v>0.50600805846491825</v>
      </c>
      <c r="R77" s="286"/>
      <c r="S77" s="59">
        <v>109275.651</v>
      </c>
      <c r="T77" s="61"/>
      <c r="U77" s="192"/>
      <c r="V77" s="192"/>
      <c r="W77" s="192"/>
      <c r="X77" s="192"/>
      <c r="Y77" s="192"/>
      <c r="Z77" s="192"/>
      <c r="AA77" s="192"/>
      <c r="AB77" s="192"/>
      <c r="AC77" s="192"/>
      <c r="AD77" s="192"/>
      <c r="AE77" s="192"/>
      <c r="AF77" s="192"/>
      <c r="AG77" s="192"/>
      <c r="AH77" s="192"/>
      <c r="AI77" s="192"/>
      <c r="AJ77" s="192"/>
      <c r="AK77" s="192"/>
      <c r="AL77" s="192"/>
      <c r="AM77" s="192"/>
    </row>
    <row r="78" spans="2:39" s="193" customFormat="1" ht="16.5" customHeight="1" x14ac:dyDescent="0.2">
      <c r="B78" s="284"/>
      <c r="C78" s="51"/>
      <c r="D78" s="95" t="s">
        <v>54</v>
      </c>
      <c r="E78" s="92"/>
      <c r="F78" s="95"/>
      <c r="G78" s="3"/>
      <c r="H78" s="55">
        <v>864868.02</v>
      </c>
      <c r="I78" s="286"/>
      <c r="J78" s="150">
        <f t="shared" si="13"/>
        <v>0.76247031532209408</v>
      </c>
      <c r="K78" s="286"/>
      <c r="L78" s="59">
        <v>1134297.3</v>
      </c>
      <c r="M78" s="287"/>
      <c r="N78" s="3"/>
      <c r="O78" s="55">
        <v>128018.07999999999</v>
      </c>
      <c r="P78" s="286"/>
      <c r="Q78" s="150">
        <f t="shared" si="14"/>
        <v>0.75476706638123192</v>
      </c>
      <c r="R78" s="286"/>
      <c r="S78" s="59">
        <v>169612.7</v>
      </c>
      <c r="T78" s="61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92"/>
      <c r="AL78" s="192"/>
      <c r="AM78" s="192"/>
    </row>
    <row r="79" spans="2:39" s="193" customFormat="1" x14ac:dyDescent="0.2">
      <c r="B79" s="40"/>
      <c r="C79" s="51"/>
      <c r="D79" s="54" t="s">
        <v>85</v>
      </c>
      <c r="E79" s="103"/>
      <c r="F79" s="54"/>
      <c r="G79" s="3"/>
      <c r="H79" s="55">
        <v>422725.3</v>
      </c>
      <c r="I79" s="286"/>
      <c r="J79" s="152">
        <f t="shared" si="13"/>
        <v>3.4706510673234812</v>
      </c>
      <c r="K79" s="286"/>
      <c r="L79" s="59">
        <v>121800</v>
      </c>
      <c r="M79" s="287"/>
      <c r="N79" s="3"/>
      <c r="O79" s="55">
        <v>57937.329999999994</v>
      </c>
      <c r="P79" s="286"/>
      <c r="Q79" s="150">
        <f t="shared" si="14"/>
        <v>3.1833697802197798</v>
      </c>
      <c r="R79" s="286"/>
      <c r="S79" s="59">
        <v>18200</v>
      </c>
      <c r="T79" s="61"/>
      <c r="U79" s="192"/>
      <c r="V79" s="192"/>
      <c r="W79" s="192"/>
      <c r="X79" s="192"/>
      <c r="Y79" s="192"/>
      <c r="Z79" s="192"/>
      <c r="AA79" s="192"/>
      <c r="AB79" s="192"/>
      <c r="AC79" s="192"/>
      <c r="AD79" s="192"/>
      <c r="AE79" s="192"/>
      <c r="AF79" s="192"/>
      <c r="AG79" s="192"/>
      <c r="AH79" s="192"/>
      <c r="AI79" s="192"/>
      <c r="AJ79" s="192"/>
      <c r="AK79" s="192"/>
      <c r="AL79" s="192"/>
      <c r="AM79" s="192"/>
    </row>
    <row r="80" spans="2:39" s="193" customFormat="1" x14ac:dyDescent="0.2">
      <c r="B80" s="40"/>
      <c r="C80" s="51"/>
      <c r="D80" s="49" t="s">
        <v>86</v>
      </c>
      <c r="E80" s="103"/>
      <c r="F80" s="54"/>
      <c r="G80" s="3"/>
      <c r="H80" s="55">
        <v>-129486.56</v>
      </c>
      <c r="I80" s="286"/>
      <c r="J80" s="152">
        <f t="shared" si="13"/>
        <v>-1.8894891618888274</v>
      </c>
      <c r="K80" s="286"/>
      <c r="L80" s="59">
        <v>68529.929999999993</v>
      </c>
      <c r="M80" s="287"/>
      <c r="N80" s="3"/>
      <c r="O80" s="55">
        <v>-52728.640000000029</v>
      </c>
      <c r="P80" s="286"/>
      <c r="Q80" s="150">
        <f t="shared" si="14"/>
        <v>-0.95927270226612926</v>
      </c>
      <c r="R80" s="286"/>
      <c r="S80" s="59">
        <v>54967.31</v>
      </c>
      <c r="T80" s="61"/>
      <c r="U80" s="192"/>
      <c r="V80" s="192"/>
      <c r="W80" s="192"/>
      <c r="X80" s="192"/>
      <c r="Y80" s="192"/>
      <c r="Z80" s="192"/>
      <c r="AA80" s="192"/>
      <c r="AB80" s="192"/>
      <c r="AC80" s="192"/>
      <c r="AD80" s="192"/>
      <c r="AE80" s="192"/>
      <c r="AF80" s="192"/>
      <c r="AG80" s="192"/>
      <c r="AH80" s="192"/>
      <c r="AI80" s="192"/>
      <c r="AJ80" s="192"/>
      <c r="AK80" s="192"/>
      <c r="AL80" s="192"/>
      <c r="AM80" s="192"/>
    </row>
    <row r="81" spans="2:39" s="292" customFormat="1" ht="15.75" customHeight="1" x14ac:dyDescent="0.2">
      <c r="B81" s="40"/>
      <c r="C81" s="71"/>
      <c r="D81" s="49" t="s">
        <v>55</v>
      </c>
      <c r="F81" s="74"/>
      <c r="G81" s="3"/>
      <c r="H81" s="55">
        <v>874312.45</v>
      </c>
      <c r="I81" s="293"/>
      <c r="J81" s="152">
        <f t="shared" si="13"/>
        <v>1.0440475390121082</v>
      </c>
      <c r="K81" s="293"/>
      <c r="L81" s="59">
        <v>837425.9</v>
      </c>
      <c r="M81" s="294"/>
      <c r="N81" s="3"/>
      <c r="O81" s="55">
        <v>321837.52999999997</v>
      </c>
      <c r="P81" s="293"/>
      <c r="Q81" s="150">
        <f t="shared" si="14"/>
        <v>1.5372704856632686</v>
      </c>
      <c r="R81" s="293"/>
      <c r="S81" s="59">
        <v>209356.47500000001</v>
      </c>
      <c r="T81" s="295"/>
    </row>
    <row r="82" spans="2:39" s="292" customFormat="1" x14ac:dyDescent="0.2">
      <c r="B82" s="40"/>
      <c r="C82" s="296"/>
      <c r="D82" s="49" t="s">
        <v>87</v>
      </c>
      <c r="F82" s="297"/>
      <c r="G82" s="3"/>
      <c r="H82" s="55">
        <v>1291468.7200000002</v>
      </c>
      <c r="I82" s="298"/>
      <c r="J82" s="152">
        <f t="shared" si="13"/>
        <v>0.8207758936367906</v>
      </c>
      <c r="K82" s="298"/>
      <c r="L82" s="59">
        <v>1573473.0149999999</v>
      </c>
      <c r="M82" s="287"/>
      <c r="N82" s="3"/>
      <c r="O82" s="55">
        <v>234156.00000000003</v>
      </c>
      <c r="P82" s="298"/>
      <c r="Q82" s="150">
        <f t="shared" si="14"/>
        <v>1.0403581761671137</v>
      </c>
      <c r="R82" s="298"/>
      <c r="S82" s="59">
        <v>225072.48499999999</v>
      </c>
      <c r="T82" s="61"/>
    </row>
    <row r="83" spans="2:39" s="299" customFormat="1" ht="15.75" customHeight="1" x14ac:dyDescent="0.2">
      <c r="B83" s="40"/>
      <c r="C83" s="51"/>
      <c r="D83" s="49" t="s">
        <v>56</v>
      </c>
      <c r="E83" s="103"/>
      <c r="F83" s="54"/>
      <c r="G83" s="3"/>
      <c r="H83" s="55">
        <v>1044537.27</v>
      </c>
      <c r="I83" s="286"/>
      <c r="J83" s="152">
        <f t="shared" ref="J83:J88" si="15">IF(L83=0, " ", H83/L83)</f>
        <v>0.79611228756531094</v>
      </c>
      <c r="K83" s="286"/>
      <c r="L83" s="59">
        <v>1312047.6675400001</v>
      </c>
      <c r="M83" s="287"/>
      <c r="N83" s="3"/>
      <c r="O83" s="55">
        <v>158686.13999999998</v>
      </c>
      <c r="P83" s="286"/>
      <c r="Q83" s="150">
        <f t="shared" si="14"/>
        <v>0.78936380400794848</v>
      </c>
      <c r="R83" s="286"/>
      <c r="S83" s="59">
        <v>201030.42373399998</v>
      </c>
      <c r="T83" s="61"/>
      <c r="U83" s="192"/>
      <c r="V83" s="192"/>
      <c r="W83" s="192"/>
      <c r="X83" s="192"/>
      <c r="Y83" s="192"/>
      <c r="Z83" s="192"/>
      <c r="AA83" s="192"/>
      <c r="AB83" s="192"/>
      <c r="AC83" s="192"/>
      <c r="AD83" s="192"/>
      <c r="AE83" s="192"/>
      <c r="AF83" s="192"/>
      <c r="AG83" s="192"/>
      <c r="AH83" s="192"/>
      <c r="AI83" s="192"/>
      <c r="AJ83" s="192"/>
      <c r="AK83" s="192"/>
      <c r="AL83" s="192"/>
      <c r="AM83" s="192"/>
    </row>
    <row r="84" spans="2:39" s="299" customFormat="1" ht="15.75" customHeight="1" x14ac:dyDescent="0.2">
      <c r="B84" s="40"/>
      <c r="C84" s="51"/>
      <c r="D84" s="49" t="s">
        <v>92</v>
      </c>
      <c r="E84" s="103"/>
      <c r="F84" s="54"/>
      <c r="G84" s="3"/>
      <c r="H84" s="55">
        <v>61817.440000000002</v>
      </c>
      <c r="I84" s="286"/>
      <c r="J84" s="152">
        <f t="shared" si="15"/>
        <v>0.45083072392030982</v>
      </c>
      <c r="K84" s="286"/>
      <c r="L84" s="59">
        <v>137118.96</v>
      </c>
      <c r="M84" s="287"/>
      <c r="N84" s="3"/>
      <c r="O84" s="55">
        <v>61817.440000000002</v>
      </c>
      <c r="P84" s="286"/>
      <c r="Q84" s="150">
        <f t="shared" si="14"/>
        <v>3.0170979216205347</v>
      </c>
      <c r="R84" s="286"/>
      <c r="S84" s="59">
        <v>20489.04</v>
      </c>
      <c r="T84" s="61"/>
      <c r="U84" s="192"/>
      <c r="V84" s="192"/>
      <c r="W84" s="192"/>
      <c r="X84" s="192"/>
      <c r="Y84" s="192"/>
      <c r="Z84" s="192"/>
      <c r="AA84" s="192"/>
      <c r="AB84" s="192"/>
      <c r="AC84" s="192"/>
      <c r="AD84" s="192"/>
      <c r="AE84" s="192"/>
      <c r="AF84" s="192"/>
      <c r="AG84" s="192"/>
      <c r="AH84" s="192"/>
      <c r="AI84" s="192"/>
      <c r="AJ84" s="192"/>
      <c r="AK84" s="192"/>
      <c r="AL84" s="192"/>
      <c r="AM84" s="192"/>
    </row>
    <row r="85" spans="2:39" s="299" customFormat="1" ht="15.75" customHeight="1" x14ac:dyDescent="0.2">
      <c r="B85" s="40"/>
      <c r="C85" s="51"/>
      <c r="D85" s="49" t="s">
        <v>93</v>
      </c>
      <c r="E85" s="103"/>
      <c r="F85" s="54"/>
      <c r="G85" s="3"/>
      <c r="H85" s="55">
        <v>636406.38</v>
      </c>
      <c r="I85" s="286"/>
      <c r="J85" s="152">
        <f t="shared" si="15"/>
        <v>0.86547367855604429</v>
      </c>
      <c r="K85" s="286"/>
      <c r="L85" s="59">
        <v>735327.25</v>
      </c>
      <c r="M85" s="287"/>
      <c r="N85" s="3"/>
      <c r="O85" s="55">
        <v>119785.03000000001</v>
      </c>
      <c r="P85" s="286"/>
      <c r="Q85" s="150">
        <f t="shared" si="14"/>
        <v>0.88812718058115614</v>
      </c>
      <c r="R85" s="286"/>
      <c r="S85" s="59">
        <v>134873.73500000002</v>
      </c>
      <c r="T85" s="61"/>
      <c r="U85" s="192"/>
      <c r="V85" s="192"/>
      <c r="W85" s="192"/>
      <c r="X85" s="192"/>
      <c r="Y85" s="192"/>
      <c r="Z85" s="192"/>
      <c r="AA85" s="192"/>
      <c r="AB85" s="192"/>
      <c r="AC85" s="192"/>
      <c r="AD85" s="192"/>
      <c r="AE85" s="192"/>
      <c r="AF85" s="192"/>
      <c r="AG85" s="192"/>
      <c r="AH85" s="192"/>
      <c r="AI85" s="192"/>
      <c r="AJ85" s="192"/>
      <c r="AK85" s="192"/>
      <c r="AL85" s="192"/>
      <c r="AM85" s="192"/>
    </row>
    <row r="86" spans="2:39" s="299" customFormat="1" ht="15.75" customHeight="1" x14ac:dyDescent="0.2">
      <c r="B86" s="40"/>
      <c r="C86" s="51"/>
      <c r="D86" s="49" t="s">
        <v>94</v>
      </c>
      <c r="E86" s="103"/>
      <c r="F86" s="54"/>
      <c r="G86" s="3"/>
      <c r="H86" s="55">
        <v>717497.59000000008</v>
      </c>
      <c r="I86" s="286"/>
      <c r="J86" s="152">
        <f>IF(L86=0, " ", H86/L86)</f>
        <v>0.91125685469870477</v>
      </c>
      <c r="K86" s="286"/>
      <c r="L86" s="59">
        <v>787371.40500000003</v>
      </c>
      <c r="M86" s="287"/>
      <c r="N86" s="3"/>
      <c r="O86" s="55">
        <v>155789.63999999998</v>
      </c>
      <c r="P86" s="286"/>
      <c r="Q86" s="150">
        <f t="shared" si="14"/>
        <v>0.79856883667489287</v>
      </c>
      <c r="R86" s="286"/>
      <c r="S86" s="59">
        <v>195086.05</v>
      </c>
      <c r="T86" s="61"/>
      <c r="U86" s="192"/>
      <c r="V86" s="192"/>
      <c r="W86" s="192"/>
      <c r="X86" s="192"/>
      <c r="Y86" s="192"/>
      <c r="Z86" s="192"/>
      <c r="AA86" s="192"/>
      <c r="AB86" s="192"/>
      <c r="AC86" s="192"/>
      <c r="AD86" s="192"/>
      <c r="AE86" s="192"/>
      <c r="AF86" s="192"/>
      <c r="AG86" s="192"/>
      <c r="AH86" s="192"/>
      <c r="AI86" s="192"/>
      <c r="AJ86" s="192"/>
      <c r="AK86" s="192"/>
      <c r="AL86" s="192"/>
      <c r="AM86" s="192"/>
    </row>
    <row r="87" spans="2:39" s="299" customFormat="1" ht="15.75" customHeight="1" x14ac:dyDescent="0.2">
      <c r="B87" s="40"/>
      <c r="C87" s="51"/>
      <c r="D87" s="49" t="s">
        <v>95</v>
      </c>
      <c r="E87" s="103"/>
      <c r="F87" s="54"/>
      <c r="G87" s="3"/>
      <c r="H87" s="55">
        <v>253718.86000000002</v>
      </c>
      <c r="I87" s="286"/>
      <c r="J87" s="152">
        <f t="shared" si="15"/>
        <v>0.74711645014439532</v>
      </c>
      <c r="K87" s="286"/>
      <c r="L87" s="59">
        <v>339597.47499999998</v>
      </c>
      <c r="M87" s="287"/>
      <c r="N87" s="3"/>
      <c r="O87" s="55">
        <v>172341.77999999997</v>
      </c>
      <c r="P87" s="286"/>
      <c r="Q87" s="150">
        <f t="shared" si="14"/>
        <v>0.64962452098036716</v>
      </c>
      <c r="R87" s="286"/>
      <c r="S87" s="59">
        <v>265294.45</v>
      </c>
      <c r="T87" s="61"/>
      <c r="U87" s="192"/>
      <c r="V87" s="192"/>
      <c r="W87" s="192"/>
      <c r="X87" s="192"/>
      <c r="Y87" s="192"/>
      <c r="Z87" s="192"/>
      <c r="AA87" s="192"/>
      <c r="AB87" s="192"/>
      <c r="AC87" s="192"/>
      <c r="AD87" s="192"/>
      <c r="AE87" s="192"/>
      <c r="AF87" s="192"/>
      <c r="AG87" s="192"/>
      <c r="AH87" s="192"/>
      <c r="AI87" s="192"/>
      <c r="AJ87" s="192"/>
      <c r="AK87" s="192"/>
      <c r="AL87" s="192"/>
      <c r="AM87" s="192"/>
    </row>
    <row r="88" spans="2:39" s="292" customFormat="1" x14ac:dyDescent="0.2">
      <c r="B88" s="40"/>
      <c r="C88" s="300"/>
      <c r="D88" s="49" t="s">
        <v>88</v>
      </c>
      <c r="F88" s="301"/>
      <c r="G88" s="3"/>
      <c r="H88" s="55">
        <v>1293094.8000000003</v>
      </c>
      <c r="I88" s="302"/>
      <c r="J88" s="152">
        <f t="shared" si="15"/>
        <v>0.85859317279632585</v>
      </c>
      <c r="K88" s="303"/>
      <c r="L88" s="59">
        <v>1506062.29</v>
      </c>
      <c r="M88" s="287"/>
      <c r="N88" s="3"/>
      <c r="O88" s="55">
        <v>192561.24</v>
      </c>
      <c r="Q88" s="150">
        <f t="shared" si="14"/>
        <v>0.85059000798615647</v>
      </c>
      <c r="S88" s="59">
        <v>226385.495</v>
      </c>
      <c r="T88" s="61"/>
    </row>
    <row r="89" spans="2:39" s="292" customFormat="1" ht="15.75" customHeight="1" x14ac:dyDescent="0.2">
      <c r="B89" s="40"/>
      <c r="C89" s="51"/>
      <c r="D89" s="49" t="s">
        <v>57</v>
      </c>
      <c r="F89" s="304"/>
      <c r="G89" s="3"/>
      <c r="H89" s="55">
        <v>835847.47000000009</v>
      </c>
      <c r="I89" s="286"/>
      <c r="J89" s="152">
        <f>IF(L89=0, " ", H89/L89)</f>
        <v>0.8556682331272778</v>
      </c>
      <c r="K89" s="286"/>
      <c r="L89" s="59">
        <v>976835.92500000005</v>
      </c>
      <c r="M89" s="287"/>
      <c r="N89" s="3"/>
      <c r="O89" s="55">
        <v>172213.53</v>
      </c>
      <c r="P89" s="286"/>
      <c r="Q89" s="150">
        <f t="shared" si="14"/>
        <v>0.85173255473355092</v>
      </c>
      <c r="R89" s="286"/>
      <c r="S89" s="59">
        <v>202192.02499999999</v>
      </c>
      <c r="T89" s="61"/>
      <c r="U89" s="192"/>
      <c r="V89" s="192"/>
      <c r="W89" s="192"/>
      <c r="X89" s="192"/>
      <c r="Y89" s="192"/>
      <c r="Z89" s="192"/>
      <c r="AA89" s="192"/>
      <c r="AB89" s="192"/>
      <c r="AC89" s="192"/>
      <c r="AD89" s="192"/>
      <c r="AE89" s="192"/>
      <c r="AF89" s="192"/>
      <c r="AG89" s="192"/>
      <c r="AH89" s="192"/>
      <c r="AI89" s="192"/>
      <c r="AJ89" s="192"/>
      <c r="AK89" s="192"/>
      <c r="AL89" s="192"/>
      <c r="AM89" s="192"/>
    </row>
    <row r="90" spans="2:39" s="193" customFormat="1" x14ac:dyDescent="0.2">
      <c r="B90" s="40"/>
      <c r="C90" s="51"/>
      <c r="D90" s="49"/>
      <c r="E90" s="103"/>
      <c r="F90" s="54"/>
      <c r="G90" s="3"/>
      <c r="H90" s="111"/>
      <c r="I90" s="286"/>
      <c r="J90" s="152"/>
      <c r="K90" s="286"/>
      <c r="L90" s="59"/>
      <c r="M90" s="287"/>
      <c r="N90" s="3"/>
      <c r="O90" s="111"/>
      <c r="P90" s="286"/>
      <c r="Q90" s="150"/>
      <c r="R90" s="286"/>
      <c r="S90" s="59"/>
      <c r="T90" s="61"/>
      <c r="U90" s="192"/>
      <c r="V90" s="192"/>
      <c r="W90" s="192"/>
      <c r="X90" s="192"/>
      <c r="Y90" s="192"/>
      <c r="Z90" s="192"/>
      <c r="AA90" s="192"/>
      <c r="AB90" s="192"/>
      <c r="AC90" s="192"/>
      <c r="AD90" s="192"/>
      <c r="AE90" s="192"/>
      <c r="AF90" s="192"/>
      <c r="AG90" s="192"/>
      <c r="AH90" s="192"/>
      <c r="AI90" s="192"/>
      <c r="AJ90" s="192"/>
      <c r="AK90" s="192"/>
      <c r="AL90" s="192"/>
      <c r="AM90" s="192"/>
    </row>
    <row r="91" spans="2:39" s="193" customFormat="1" x14ac:dyDescent="0.2">
      <c r="B91" s="40"/>
      <c r="C91" s="51"/>
      <c r="D91" s="103"/>
      <c r="E91" s="103"/>
      <c r="F91" s="116" t="s">
        <v>58</v>
      </c>
      <c r="G91" s="3"/>
      <c r="H91" s="117">
        <f>SUM(H75:H90)</f>
        <v>10945764.73</v>
      </c>
      <c r="I91" s="64"/>
      <c r="J91" s="305">
        <f>H91/L91</f>
        <v>0.88394521245766799</v>
      </c>
      <c r="K91" s="211"/>
      <c r="L91" s="306">
        <f>SUM(L75:L90)</f>
        <v>12382854.24904</v>
      </c>
      <c r="M91" s="116"/>
      <c r="N91" s="3"/>
      <c r="O91" s="117">
        <f>SUM(O75:O90)</f>
        <v>1967599.18</v>
      </c>
      <c r="P91" s="64"/>
      <c r="Q91" s="305">
        <f>O91/S91</f>
        <v>0.83790101799219519</v>
      </c>
      <c r="R91" s="307"/>
      <c r="S91" s="306">
        <f>SUM(S75:S90)</f>
        <v>2348247.7497339998</v>
      </c>
      <c r="T91" s="69"/>
      <c r="U91" s="192"/>
      <c r="V91" s="192"/>
      <c r="W91" s="192"/>
      <c r="X91" s="192"/>
      <c r="Y91" s="192"/>
      <c r="Z91" s="192"/>
      <c r="AA91" s="192"/>
      <c r="AB91" s="192"/>
      <c r="AC91" s="192"/>
      <c r="AD91" s="192"/>
      <c r="AE91" s="192"/>
      <c r="AF91" s="192"/>
      <c r="AG91" s="192"/>
      <c r="AH91" s="192"/>
      <c r="AI91" s="192"/>
      <c r="AJ91" s="192"/>
      <c r="AK91" s="192"/>
      <c r="AL91" s="192"/>
      <c r="AM91" s="192"/>
    </row>
    <row r="92" spans="2:39" s="196" customFormat="1" ht="12.75" customHeight="1" x14ac:dyDescent="0.2">
      <c r="B92" s="122"/>
      <c r="C92" s="123"/>
      <c r="D92" s="124"/>
      <c r="E92" s="124"/>
      <c r="F92" s="308"/>
      <c r="G92" s="3"/>
      <c r="H92" s="132"/>
      <c r="I92" s="309"/>
      <c r="J92" s="310"/>
      <c r="K92" s="309"/>
      <c r="L92" s="311"/>
      <c r="M92" s="312"/>
      <c r="N92" s="3"/>
      <c r="O92" s="313"/>
      <c r="P92" s="309"/>
      <c r="Q92" s="310"/>
      <c r="R92" s="309"/>
      <c r="S92" s="311"/>
      <c r="T92" s="314"/>
    </row>
    <row r="93" spans="2:39" s="193" customFormat="1" ht="16.5" customHeight="1" x14ac:dyDescent="0.2">
      <c r="B93" s="40"/>
      <c r="C93" s="315"/>
      <c r="D93" s="316"/>
      <c r="E93" s="316"/>
      <c r="F93" s="317" t="s">
        <v>59</v>
      </c>
      <c r="G93" s="3"/>
      <c r="H93" s="318"/>
      <c r="I93" s="319"/>
      <c r="J93" s="320"/>
      <c r="K93" s="319"/>
      <c r="L93" s="321"/>
      <c r="M93" s="322"/>
      <c r="N93" s="3"/>
      <c r="O93" s="318"/>
      <c r="P93" s="323"/>
      <c r="Q93" s="320"/>
      <c r="R93" s="319"/>
      <c r="S93" s="321"/>
      <c r="T93" s="324"/>
      <c r="U93" s="192"/>
      <c r="V93" s="192"/>
      <c r="W93" s="192"/>
      <c r="X93" s="192"/>
      <c r="Y93" s="192"/>
      <c r="Z93" s="192"/>
      <c r="AA93" s="192"/>
      <c r="AB93" s="192"/>
      <c r="AC93" s="192"/>
      <c r="AD93" s="192"/>
      <c r="AE93" s="192"/>
      <c r="AF93" s="192"/>
      <c r="AG93" s="192"/>
      <c r="AH93" s="192"/>
      <c r="AI93" s="192"/>
      <c r="AJ93" s="192"/>
      <c r="AK93" s="192"/>
      <c r="AL93" s="192"/>
      <c r="AM93" s="192"/>
    </row>
    <row r="94" spans="2:39" s="193" customFormat="1" ht="15" customHeight="1" x14ac:dyDescent="0.2">
      <c r="B94" s="40"/>
      <c r="C94" s="51"/>
      <c r="D94" s="54" t="s">
        <v>60</v>
      </c>
      <c r="E94" s="103"/>
      <c r="F94" s="54"/>
      <c r="G94" s="3"/>
      <c r="H94" s="55">
        <v>655915.44999999995</v>
      </c>
      <c r="I94" s="291"/>
      <c r="J94" s="150">
        <f>IF(L94=0, " ", H94/L94)</f>
        <v>1.3331447787854447</v>
      </c>
      <c r="K94" s="286"/>
      <c r="L94" s="151">
        <v>492006.16499999998</v>
      </c>
      <c r="M94" s="287"/>
      <c r="N94" s="3"/>
      <c r="O94" s="55">
        <v>96269.739999999991</v>
      </c>
      <c r="P94" s="286"/>
      <c r="Q94" s="152">
        <f>O94/S94</f>
        <v>1.3679324895713871</v>
      </c>
      <c r="R94" s="286"/>
      <c r="S94" s="151">
        <v>70376.09</v>
      </c>
      <c r="T94" s="61"/>
      <c r="U94" s="192"/>
      <c r="V94" s="192"/>
      <c r="W94" s="192"/>
      <c r="X94" s="192"/>
      <c r="Y94" s="192"/>
      <c r="Z94" s="192"/>
      <c r="AA94" s="192"/>
      <c r="AB94" s="192"/>
      <c r="AC94" s="192"/>
      <c r="AD94" s="192"/>
      <c r="AE94" s="192"/>
      <c r="AF94" s="192"/>
      <c r="AG94" s="192"/>
      <c r="AH94" s="192"/>
      <c r="AI94" s="192"/>
      <c r="AJ94" s="192"/>
      <c r="AK94" s="192"/>
      <c r="AL94" s="192"/>
      <c r="AM94" s="192"/>
    </row>
    <row r="95" spans="2:39" s="193" customFormat="1" ht="12.75" customHeight="1" x14ac:dyDescent="0.2">
      <c r="B95" s="40"/>
      <c r="C95" s="51"/>
      <c r="D95" s="54" t="s">
        <v>61</v>
      </c>
      <c r="E95" s="103"/>
      <c r="F95" s="54"/>
      <c r="G95" s="3"/>
      <c r="H95" s="55">
        <v>432588.18999999989</v>
      </c>
      <c r="I95" s="291"/>
      <c r="J95" s="150">
        <f>IF(L95=0, " ", H95/L95)</f>
        <v>0.77055832848047312</v>
      </c>
      <c r="K95" s="286"/>
      <c r="L95" s="151">
        <v>561395.77500000014</v>
      </c>
      <c r="M95" s="287"/>
      <c r="N95" s="3"/>
      <c r="O95" s="55">
        <v>68987.73</v>
      </c>
      <c r="P95" s="286"/>
      <c r="Q95" s="152">
        <f t="shared" ref="Q95:Q96" si="16">O95/S95</f>
        <v>0.82239150473450939</v>
      </c>
      <c r="R95" s="286"/>
      <c r="S95" s="151">
        <v>83886.725000000006</v>
      </c>
      <c r="T95" s="61"/>
      <c r="U95" s="192"/>
      <c r="V95" s="192"/>
      <c r="W95" s="192"/>
      <c r="X95" s="192"/>
      <c r="Y95" s="192"/>
      <c r="Z95" s="192"/>
      <c r="AA95" s="192"/>
      <c r="AB95" s="192"/>
      <c r="AC95" s="192"/>
      <c r="AD95" s="192"/>
      <c r="AE95" s="192"/>
      <c r="AF95" s="192"/>
      <c r="AG95" s="192"/>
      <c r="AH95" s="192"/>
      <c r="AI95" s="192"/>
      <c r="AJ95" s="192"/>
      <c r="AK95" s="192"/>
      <c r="AL95" s="192"/>
      <c r="AM95" s="192"/>
    </row>
    <row r="96" spans="2:39" s="193" customFormat="1" ht="12.75" customHeight="1" x14ac:dyDescent="0.2">
      <c r="B96" s="40"/>
      <c r="C96" s="51"/>
      <c r="D96" s="54" t="s">
        <v>62</v>
      </c>
      <c r="E96" s="103"/>
      <c r="F96" s="54"/>
      <c r="G96" s="3"/>
      <c r="H96" s="55">
        <v>189366.72</v>
      </c>
      <c r="I96" s="291"/>
      <c r="J96" s="152">
        <f>IF(L96=0, " ", H96/L96)</f>
        <v>0.84289472573069446</v>
      </c>
      <c r="K96" s="286"/>
      <c r="L96" s="151">
        <v>224662.36200000002</v>
      </c>
      <c r="M96" s="287"/>
      <c r="N96" s="3"/>
      <c r="O96" s="55">
        <v>29807.079999999994</v>
      </c>
      <c r="P96" s="286"/>
      <c r="Q96" s="152">
        <f t="shared" si="16"/>
        <v>0.88790195648895898</v>
      </c>
      <c r="R96" s="286"/>
      <c r="S96" s="151">
        <v>33570.237999999998</v>
      </c>
      <c r="T96" s="61"/>
      <c r="U96" s="192"/>
      <c r="V96" s="192"/>
      <c r="W96" s="192"/>
      <c r="X96" s="192"/>
      <c r="Y96" s="192"/>
      <c r="Z96" s="192"/>
      <c r="AA96" s="192"/>
      <c r="AB96" s="192"/>
      <c r="AC96" s="192"/>
      <c r="AD96" s="192"/>
      <c r="AE96" s="192"/>
      <c r="AF96" s="192"/>
      <c r="AG96" s="192"/>
      <c r="AH96" s="192"/>
      <c r="AI96" s="192"/>
      <c r="AJ96" s="192"/>
      <c r="AK96" s="192"/>
      <c r="AL96" s="192"/>
      <c r="AM96" s="192"/>
    </row>
    <row r="97" spans="2:39" s="330" customFormat="1" x14ac:dyDescent="0.2">
      <c r="B97" s="40"/>
      <c r="C97" s="325"/>
      <c r="D97" s="95" t="s">
        <v>63</v>
      </c>
      <c r="E97" s="92"/>
      <c r="F97" s="95"/>
      <c r="G97" s="3"/>
      <c r="H97" s="55">
        <v>1712153.7</v>
      </c>
      <c r="I97" s="108"/>
      <c r="J97" s="152">
        <f>IF(L97=0, " ", H97/L97)</f>
        <v>1.0217230508200659</v>
      </c>
      <c r="K97" s="326"/>
      <c r="L97" s="151">
        <v>1675751.27</v>
      </c>
      <c r="M97" s="327"/>
      <c r="N97" s="3"/>
      <c r="O97" s="55">
        <v>368686.97</v>
      </c>
      <c r="P97" s="326"/>
      <c r="Q97" s="152">
        <f>O97/S97</f>
        <v>1.0131498138247377</v>
      </c>
      <c r="R97" s="326"/>
      <c r="S97" s="151">
        <v>363901.73</v>
      </c>
      <c r="T97" s="328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9"/>
      <c r="AI97" s="329"/>
      <c r="AJ97" s="329"/>
      <c r="AK97" s="329"/>
      <c r="AL97" s="329"/>
      <c r="AM97" s="329"/>
    </row>
    <row r="98" spans="2:39" s="330" customFormat="1" ht="15.75" customHeight="1" x14ac:dyDescent="0.2">
      <c r="B98" s="40"/>
      <c r="C98" s="325"/>
      <c r="D98" s="95" t="s">
        <v>64</v>
      </c>
      <c r="E98" s="92"/>
      <c r="F98" s="95"/>
      <c r="G98" s="3"/>
      <c r="H98" s="55">
        <v>58639.31</v>
      </c>
      <c r="I98" s="108"/>
      <c r="J98" s="152">
        <f>IF(L98=0, " ", H98/L98)</f>
        <v>0.39092873333333333</v>
      </c>
      <c r="K98" s="326"/>
      <c r="L98" s="151">
        <v>150000</v>
      </c>
      <c r="M98" s="327"/>
      <c r="N98" s="3"/>
      <c r="O98" s="55">
        <v>8762.19</v>
      </c>
      <c r="P98" s="326"/>
      <c r="Q98" s="152"/>
      <c r="R98" s="326"/>
      <c r="S98" s="151"/>
      <c r="T98" s="328"/>
      <c r="U98" s="329"/>
      <c r="V98" s="329"/>
      <c r="W98" s="329"/>
      <c r="X98" s="329"/>
      <c r="Y98" s="329"/>
      <c r="Z98" s="329"/>
      <c r="AA98" s="329"/>
      <c r="AB98" s="329"/>
      <c r="AC98" s="329"/>
      <c r="AD98" s="329"/>
      <c r="AE98" s="329"/>
      <c r="AF98" s="329"/>
      <c r="AG98" s="329"/>
      <c r="AH98" s="329"/>
      <c r="AI98" s="329"/>
      <c r="AJ98" s="329"/>
      <c r="AK98" s="329"/>
      <c r="AL98" s="329"/>
      <c r="AM98" s="329"/>
    </row>
    <row r="99" spans="2:39" s="193" customFormat="1" ht="16.5" customHeight="1" x14ac:dyDescent="0.2">
      <c r="B99" s="40"/>
      <c r="C99" s="51"/>
      <c r="D99" s="49"/>
      <c r="E99" s="103"/>
      <c r="F99" s="54"/>
      <c r="G99" s="3"/>
      <c r="H99" s="111"/>
      <c r="I99" s="291"/>
      <c r="J99" s="150"/>
      <c r="K99" s="286"/>
      <c r="L99" s="59"/>
      <c r="M99" s="287"/>
      <c r="N99" s="3"/>
      <c r="O99" s="111"/>
      <c r="P99" s="286"/>
      <c r="Q99" s="150"/>
      <c r="R99" s="286"/>
      <c r="S99" s="59"/>
      <c r="T99" s="61"/>
      <c r="U99" s="192"/>
      <c r="V99" s="192"/>
      <c r="W99" s="192"/>
      <c r="X99" s="192"/>
      <c r="Y99" s="192"/>
      <c r="Z99" s="192"/>
      <c r="AA99" s="192"/>
      <c r="AB99" s="192"/>
      <c r="AC99" s="192"/>
      <c r="AD99" s="192"/>
      <c r="AE99" s="192"/>
      <c r="AF99" s="192"/>
      <c r="AG99" s="192"/>
      <c r="AH99" s="192"/>
      <c r="AI99" s="192"/>
      <c r="AJ99" s="192"/>
      <c r="AK99" s="192"/>
      <c r="AL99" s="192"/>
      <c r="AM99" s="192"/>
    </row>
    <row r="100" spans="2:39" s="193" customFormat="1" ht="12.75" customHeight="1" x14ac:dyDescent="0.2">
      <c r="B100" s="40"/>
      <c r="C100" s="51"/>
      <c r="D100" s="103"/>
      <c r="E100" s="103"/>
      <c r="F100" s="116" t="s">
        <v>65</v>
      </c>
      <c r="G100" s="3"/>
      <c r="H100" s="117">
        <f>SUM(H94:H98)</f>
        <v>3048663.3699999996</v>
      </c>
      <c r="I100" s="211"/>
      <c r="J100" s="194">
        <f>H100/L100</f>
        <v>0.98223083790881871</v>
      </c>
      <c r="K100" s="211"/>
      <c r="L100" s="306">
        <f>SUM(L94:L98)</f>
        <v>3103815.5720000002</v>
      </c>
      <c r="M100" s="116"/>
      <c r="N100" s="3"/>
      <c r="O100" s="117">
        <f>SUM(O94:O98)</f>
        <v>572513.70999999985</v>
      </c>
      <c r="P100" s="211"/>
      <c r="Q100" s="194">
        <f>O100/S100</f>
        <v>1.0376610785475886</v>
      </c>
      <c r="R100" s="211"/>
      <c r="S100" s="306">
        <f>SUM(S94:S98)</f>
        <v>551734.78300000005</v>
      </c>
      <c r="T100" s="69"/>
      <c r="U100" s="192"/>
      <c r="V100" s="192"/>
      <c r="W100" s="192"/>
      <c r="X100" s="192"/>
      <c r="Y100" s="192"/>
      <c r="Z100" s="192"/>
      <c r="AA100" s="192"/>
      <c r="AB100" s="192"/>
      <c r="AC100" s="192"/>
      <c r="AD100" s="192"/>
      <c r="AE100" s="192"/>
      <c r="AF100" s="192"/>
      <c r="AG100" s="192"/>
      <c r="AH100" s="192"/>
      <c r="AI100" s="192"/>
      <c r="AJ100" s="192"/>
      <c r="AK100" s="192"/>
      <c r="AL100" s="192"/>
      <c r="AM100" s="192"/>
    </row>
    <row r="101" spans="2:39" s="196" customFormat="1" ht="12.75" customHeight="1" x14ac:dyDescent="0.2">
      <c r="B101" s="122"/>
      <c r="C101" s="123"/>
      <c r="D101" s="124"/>
      <c r="E101" s="124"/>
      <c r="F101" s="308"/>
      <c r="G101" s="3"/>
      <c r="H101" s="132"/>
      <c r="I101" s="309"/>
      <c r="J101" s="310"/>
      <c r="K101" s="309"/>
      <c r="L101" s="331"/>
      <c r="M101" s="312"/>
      <c r="N101" s="3"/>
      <c r="O101" s="313"/>
      <c r="P101" s="309"/>
      <c r="Q101" s="310"/>
      <c r="R101" s="309"/>
      <c r="S101" s="331"/>
      <c r="T101" s="314"/>
    </row>
    <row r="102" spans="2:39" s="50" customFormat="1" x14ac:dyDescent="0.2">
      <c r="B102" s="40"/>
      <c r="C102" s="332"/>
      <c r="D102" s="333"/>
      <c r="E102" s="333"/>
      <c r="F102" s="334" t="s">
        <v>66</v>
      </c>
      <c r="G102" s="3"/>
      <c r="H102" s="335">
        <f>SUM(H34,H47,H61,H91,H100,H53)</f>
        <v>114050270.56</v>
      </c>
      <c r="I102" s="336">
        <f>SUM(I34,I47,I53,I61)</f>
        <v>258197.50571000003</v>
      </c>
      <c r="J102" s="406"/>
      <c r="K102" s="407"/>
      <c r="L102" s="337">
        <f>SUM(L34,L47,L53,L61,L91,L100)</f>
        <v>116535811.00817296</v>
      </c>
      <c r="M102" s="338">
        <f>SUM(M34,M47,M53,M61)</f>
        <v>251672.9552907288</v>
      </c>
      <c r="N102" s="3"/>
      <c r="O102" s="335">
        <f>SUM(O34,O47,O61,O91,O100,O53)</f>
        <v>27799536</v>
      </c>
      <c r="P102" s="339">
        <f>SUM(P34,P47,P61)</f>
        <v>4555198.4499999685</v>
      </c>
      <c r="Q102" s="406"/>
      <c r="R102" s="407"/>
      <c r="S102" s="337">
        <f>SUM(S34,S47,S53,S61,S91,S100)</f>
        <v>26380546.184834</v>
      </c>
      <c r="T102" s="340">
        <f>SUM(T34,T47,T53,)</f>
        <v>4393239.0494999997</v>
      </c>
      <c r="U102" s="49"/>
      <c r="V102" s="49"/>
      <c r="W102" s="107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</row>
    <row r="103" spans="2:39" s="50" customFormat="1" ht="19.5" customHeight="1" x14ac:dyDescent="0.2">
      <c r="B103" s="40"/>
      <c r="C103" s="51"/>
      <c r="D103" s="103"/>
      <c r="E103" s="103"/>
      <c r="F103" s="341"/>
      <c r="G103" s="3"/>
      <c r="H103" s="342">
        <f>H102/L102</f>
        <v>0.97867144505478543</v>
      </c>
      <c r="I103" s="343">
        <f>I102/M102</f>
        <v>1.0259247180998616</v>
      </c>
      <c r="J103" s="344"/>
      <c r="K103" s="345"/>
      <c r="L103" s="346"/>
      <c r="M103" s="347"/>
      <c r="N103" s="3"/>
      <c r="O103" s="342">
        <f>O102/S102</f>
        <v>1.0537892508071636</v>
      </c>
      <c r="P103" s="343">
        <f>P102/T102</f>
        <v>1.0368656015926112</v>
      </c>
      <c r="Q103" s="344"/>
      <c r="R103" s="345"/>
      <c r="S103" s="346"/>
      <c r="T103" s="347"/>
      <c r="U103" s="49"/>
      <c r="V103" s="49"/>
      <c r="W103" s="107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</row>
    <row r="104" spans="2:39" s="50" customFormat="1" x14ac:dyDescent="0.2">
      <c r="B104" s="40"/>
      <c r="C104" s="348"/>
      <c r="D104" s="49"/>
      <c r="E104" s="49"/>
      <c r="F104" s="116" t="s">
        <v>51</v>
      </c>
      <c r="G104" s="3"/>
      <c r="H104" s="349"/>
      <c r="I104" s="350">
        <f>I102/8760</f>
        <v>29.474601108447491</v>
      </c>
      <c r="J104" s="351"/>
      <c r="K104" s="211"/>
      <c r="L104" s="352"/>
      <c r="M104" s="353">
        <f>M102/8760</f>
        <v>28.729789416749863</v>
      </c>
      <c r="N104" s="3"/>
      <c r="O104" s="349"/>
      <c r="P104" s="350"/>
      <c r="Q104" s="351"/>
      <c r="R104" s="211"/>
      <c r="S104" s="352"/>
      <c r="T104" s="69"/>
      <c r="U104" s="49"/>
      <c r="V104" s="49"/>
      <c r="W104" s="107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/>
      <c r="AL104" s="49"/>
      <c r="AM104" s="49"/>
    </row>
    <row r="105" spans="2:39" s="193" customFormat="1" x14ac:dyDescent="0.2">
      <c r="B105" s="40"/>
      <c r="C105" s="354"/>
      <c r="D105" s="355"/>
      <c r="E105" s="355"/>
      <c r="F105" s="356" t="s">
        <v>98</v>
      </c>
      <c r="G105" s="3"/>
      <c r="H105" s="357"/>
      <c r="I105" s="358"/>
      <c r="J105" s="359"/>
      <c r="K105" s="360"/>
      <c r="L105" s="361"/>
      <c r="M105" s="362"/>
      <c r="N105" s="3"/>
      <c r="O105" s="357"/>
      <c r="P105" s="363"/>
      <c r="Q105" s="359"/>
      <c r="R105" s="360"/>
      <c r="S105" s="361"/>
      <c r="T105" s="362"/>
      <c r="U105" s="192"/>
      <c r="V105" s="192"/>
      <c r="W105" s="192"/>
      <c r="X105" s="192"/>
      <c r="Y105" s="192"/>
      <c r="Z105" s="192"/>
      <c r="AA105" s="192"/>
      <c r="AB105" s="192"/>
      <c r="AC105" s="192"/>
      <c r="AD105" s="192"/>
      <c r="AE105" s="192"/>
      <c r="AF105" s="192"/>
      <c r="AG105" s="192"/>
      <c r="AH105" s="192"/>
      <c r="AI105" s="192"/>
      <c r="AJ105" s="192"/>
      <c r="AK105" s="192"/>
      <c r="AL105" s="192"/>
      <c r="AM105" s="192"/>
    </row>
    <row r="106" spans="2:39" s="193" customFormat="1" x14ac:dyDescent="0.2">
      <c r="B106" s="40"/>
      <c r="C106" s="51">
        <v>150</v>
      </c>
      <c r="D106" s="54" t="s">
        <v>67</v>
      </c>
      <c r="E106" s="103"/>
      <c r="F106" s="54"/>
      <c r="G106" s="3"/>
      <c r="H106" s="55">
        <v>5783528.0499999989</v>
      </c>
      <c r="I106" s="286"/>
      <c r="J106" s="150">
        <f>IF(L106=0, " ", H106/L106)</f>
        <v>1.1918150143915058</v>
      </c>
      <c r="K106" s="286"/>
      <c r="L106" s="59">
        <v>4852706.1500000004</v>
      </c>
      <c r="M106" s="287"/>
      <c r="N106" s="3"/>
      <c r="O106" s="364"/>
      <c r="P106" s="286"/>
      <c r="Q106" s="150"/>
      <c r="R106" s="286"/>
      <c r="S106" s="59"/>
      <c r="T106" s="61"/>
      <c r="U106" s="192"/>
      <c r="V106" s="192"/>
      <c r="W106" s="192"/>
      <c r="X106" s="192"/>
      <c r="Y106" s="192"/>
      <c r="Z106" s="192"/>
      <c r="AA106" s="192"/>
      <c r="AB106" s="192"/>
      <c r="AC106" s="192"/>
      <c r="AD106" s="192"/>
      <c r="AE106" s="192"/>
      <c r="AF106" s="192"/>
      <c r="AG106" s="192"/>
      <c r="AH106" s="192"/>
      <c r="AI106" s="192"/>
      <c r="AJ106" s="192"/>
      <c r="AK106" s="192"/>
      <c r="AL106" s="192"/>
      <c r="AM106" s="192"/>
    </row>
    <row r="107" spans="2:39" s="193" customFormat="1" x14ac:dyDescent="0.2">
      <c r="B107" s="40"/>
      <c r="C107" s="51" t="s">
        <v>97</v>
      </c>
      <c r="D107" s="54" t="s">
        <v>89</v>
      </c>
      <c r="E107" s="103"/>
      <c r="F107" s="54"/>
      <c r="G107" s="3"/>
      <c r="H107" s="111">
        <v>62919.82</v>
      </c>
      <c r="I107" s="286"/>
      <c r="J107" s="150">
        <f>IF(L107=0, " ", H107/L107)</f>
        <v>0.20973273333333334</v>
      </c>
      <c r="K107" s="286"/>
      <c r="L107" s="59">
        <v>300000</v>
      </c>
      <c r="M107" s="287"/>
      <c r="N107" s="3"/>
      <c r="O107" s="111">
        <v>24997.75</v>
      </c>
      <c r="P107" s="286"/>
      <c r="Q107" s="152">
        <f>O107/S107</f>
        <v>0.24997749999999999</v>
      </c>
      <c r="R107" s="286"/>
      <c r="S107" s="59">
        <v>100000</v>
      </c>
      <c r="T107" s="61"/>
      <c r="U107" s="192"/>
      <c r="V107" s="192"/>
      <c r="W107" s="192"/>
      <c r="X107" s="192"/>
      <c r="Y107" s="192"/>
      <c r="Z107" s="192"/>
      <c r="AA107" s="192"/>
      <c r="AB107" s="192"/>
      <c r="AC107" s="192"/>
      <c r="AD107" s="192"/>
      <c r="AE107" s="192"/>
      <c r="AF107" s="192"/>
      <c r="AG107" s="192"/>
      <c r="AH107" s="192"/>
      <c r="AI107" s="192"/>
      <c r="AJ107" s="192"/>
      <c r="AK107" s="192"/>
      <c r="AL107" s="192"/>
      <c r="AM107" s="192"/>
    </row>
    <row r="108" spans="2:39" s="193" customFormat="1" x14ac:dyDescent="0.2">
      <c r="B108" s="40"/>
      <c r="C108" s="416">
        <v>271272</v>
      </c>
      <c r="D108" s="49" t="s">
        <v>68</v>
      </c>
      <c r="E108" s="103"/>
      <c r="F108" s="54"/>
      <c r="G108" s="3"/>
      <c r="H108" s="111">
        <v>882651.38000000012</v>
      </c>
      <c r="I108" s="286"/>
      <c r="J108" s="150"/>
      <c r="K108" s="286"/>
      <c r="L108" s="59">
        <v>1104696.3</v>
      </c>
      <c r="M108" s="287"/>
      <c r="N108" s="3"/>
      <c r="O108" s="111"/>
      <c r="P108" s="286"/>
      <c r="Q108" s="150"/>
      <c r="R108" s="286"/>
      <c r="S108" s="59"/>
      <c r="T108" s="61"/>
      <c r="U108" s="192"/>
      <c r="V108" s="192"/>
      <c r="W108" s="192"/>
      <c r="X108" s="192"/>
      <c r="Y108" s="192"/>
      <c r="Z108" s="192"/>
      <c r="AA108" s="192"/>
      <c r="AB108" s="192"/>
      <c r="AC108" s="192"/>
      <c r="AD108" s="192"/>
      <c r="AE108" s="192"/>
      <c r="AF108" s="192"/>
      <c r="AG108" s="192"/>
      <c r="AH108" s="192"/>
      <c r="AI108" s="192"/>
      <c r="AJ108" s="192"/>
      <c r="AK108" s="192"/>
      <c r="AL108" s="192"/>
      <c r="AM108" s="192"/>
    </row>
    <row r="109" spans="2:39" s="193" customFormat="1" x14ac:dyDescent="0.2">
      <c r="B109" s="40"/>
      <c r="C109" s="51"/>
      <c r="D109" s="49"/>
      <c r="E109" s="103"/>
      <c r="F109" s="54"/>
      <c r="G109" s="3"/>
      <c r="H109" s="111"/>
      <c r="I109" s="286"/>
      <c r="J109" s="150"/>
      <c r="K109" s="286"/>
      <c r="L109" s="59"/>
      <c r="M109" s="287"/>
      <c r="N109" s="3"/>
      <c r="O109" s="111"/>
      <c r="P109" s="286"/>
      <c r="Q109" s="150"/>
      <c r="R109" s="286"/>
      <c r="S109" s="59"/>
      <c r="T109" s="61"/>
      <c r="U109" s="192"/>
      <c r="V109" s="192"/>
      <c r="W109" s="192"/>
      <c r="X109" s="192"/>
      <c r="Y109" s="192"/>
      <c r="Z109" s="192"/>
      <c r="AA109" s="192"/>
      <c r="AB109" s="192"/>
      <c r="AC109" s="192"/>
      <c r="AD109" s="192"/>
      <c r="AE109" s="192"/>
      <c r="AF109" s="192"/>
      <c r="AG109" s="192"/>
      <c r="AH109" s="192"/>
      <c r="AI109" s="192"/>
      <c r="AJ109" s="192"/>
      <c r="AK109" s="192"/>
      <c r="AL109" s="192"/>
      <c r="AM109" s="192"/>
    </row>
    <row r="110" spans="2:39" s="50" customFormat="1" x14ac:dyDescent="0.2">
      <c r="B110" s="40"/>
      <c r="C110" s="51"/>
      <c r="D110" s="103"/>
      <c r="E110" s="103"/>
      <c r="F110" s="116" t="s">
        <v>69</v>
      </c>
      <c r="G110" s="3"/>
      <c r="H110" s="117">
        <f>SUM(H106:H108)</f>
        <v>6729099.2499999991</v>
      </c>
      <c r="I110" s="118">
        <f>SUM(I107:I107)</f>
        <v>0</v>
      </c>
      <c r="J110" s="194">
        <f>H110/L110</f>
        <v>1.0753822059183678</v>
      </c>
      <c r="K110" s="66">
        <f>SUM(K107:K107)</f>
        <v>0</v>
      </c>
      <c r="L110" s="67">
        <f>SUM(L106:L108)</f>
        <v>6257402.4500000002</v>
      </c>
      <c r="M110" s="119"/>
      <c r="N110" s="3"/>
      <c r="O110" s="117">
        <f>SUM(O106:O108)</f>
        <v>24997.75</v>
      </c>
      <c r="P110" s="118">
        <f>SUM(P107:P107)</f>
        <v>0</v>
      </c>
      <c r="Q110" s="194">
        <f>O110/S110</f>
        <v>0.24997749999999999</v>
      </c>
      <c r="R110" s="66">
        <f>SUM(R107:R107)</f>
        <v>0</v>
      </c>
      <c r="S110" s="67">
        <f>SUM(S106:S107)</f>
        <v>100000</v>
      </c>
      <c r="T110" s="119">
        <v>0</v>
      </c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</row>
    <row r="111" spans="2:39" s="136" customFormat="1" x14ac:dyDescent="0.2">
      <c r="B111" s="122"/>
      <c r="C111" s="365"/>
      <c r="D111" s="366"/>
      <c r="E111" s="366"/>
      <c r="F111" s="367"/>
      <c r="G111" s="3"/>
      <c r="H111" s="132"/>
      <c r="I111" s="368"/>
      <c r="J111" s="369"/>
      <c r="K111" s="370"/>
      <c r="L111" s="371"/>
      <c r="M111" s="372"/>
      <c r="N111" s="3"/>
      <c r="O111" s="132"/>
      <c r="P111" s="368"/>
      <c r="Q111" s="369"/>
      <c r="R111" s="370"/>
      <c r="S111" s="371"/>
      <c r="T111" s="372"/>
    </row>
    <row r="112" spans="2:39" s="50" customFormat="1" ht="18" customHeight="1" x14ac:dyDescent="0.2">
      <c r="B112" s="40"/>
      <c r="C112" s="332"/>
      <c r="D112" s="333"/>
      <c r="E112" s="333"/>
      <c r="F112" s="334" t="s">
        <v>50</v>
      </c>
      <c r="G112" s="3"/>
      <c r="H112" s="335">
        <f>SUM(H110+H102)</f>
        <v>120779369.81</v>
      </c>
      <c r="I112" s="336">
        <f>SUM(I102,I110)</f>
        <v>258197.50571000003</v>
      </c>
      <c r="J112" s="406"/>
      <c r="K112" s="407"/>
      <c r="L112" s="373">
        <f>SUM(L102,L110)</f>
        <v>122793213.45817296</v>
      </c>
      <c r="M112" s="338">
        <f>ROUND(SUM(M102,M110),0)</f>
        <v>251673</v>
      </c>
      <c r="N112" s="3"/>
      <c r="O112" s="335">
        <f>SUM(O110+O102)</f>
        <v>27824533.75</v>
      </c>
      <c r="P112" s="339">
        <f>SUM(P102,P110)</f>
        <v>4555198.4499999685</v>
      </c>
      <c r="Q112" s="406"/>
      <c r="R112" s="407"/>
      <c r="S112" s="337">
        <f>SUM(S102,S107:S107)</f>
        <v>26480546.184834</v>
      </c>
      <c r="T112" s="340">
        <f>SUM(T102,T110)</f>
        <v>4393239.0494999997</v>
      </c>
      <c r="U112" s="49"/>
      <c r="V112" s="49"/>
      <c r="W112" s="107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49"/>
      <c r="AM112" s="49"/>
    </row>
    <row r="113" spans="2:39" s="50" customFormat="1" x14ac:dyDescent="0.2">
      <c r="B113" s="40"/>
      <c r="C113" s="348"/>
      <c r="D113" s="49"/>
      <c r="E113" s="49"/>
      <c r="F113" s="116" t="s">
        <v>51</v>
      </c>
      <c r="G113" s="3"/>
      <c r="H113" s="374"/>
      <c r="I113" s="350">
        <f>I112/8760</f>
        <v>29.474601108447491</v>
      </c>
      <c r="J113" s="351"/>
      <c r="K113" s="211"/>
      <c r="L113" s="352"/>
      <c r="M113" s="375">
        <f>M112/8760</f>
        <v>28.729794520547944</v>
      </c>
      <c r="N113" s="3"/>
      <c r="O113" s="376"/>
      <c r="P113" s="350"/>
      <c r="Q113" s="351"/>
      <c r="R113" s="211"/>
      <c r="S113" s="352"/>
      <c r="T113" s="375"/>
      <c r="U113" s="49"/>
      <c r="V113" s="49"/>
      <c r="W113" s="107"/>
      <c r="X113" s="49"/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  <c r="AI113" s="49"/>
      <c r="AJ113" s="49"/>
      <c r="AK113" s="49"/>
      <c r="AL113" s="49"/>
      <c r="AM113" s="49"/>
    </row>
    <row r="114" spans="2:39" s="241" customFormat="1" ht="15" customHeight="1" x14ac:dyDescent="0.2">
      <c r="B114" s="40"/>
      <c r="C114" s="377"/>
      <c r="D114" s="378"/>
      <c r="E114" s="378"/>
      <c r="F114" s="379"/>
      <c r="G114" s="3"/>
      <c r="H114" s="348"/>
      <c r="I114" s="417"/>
      <c r="J114" s="380">
        <f>H112/L112</f>
        <v>0.98359971539584368</v>
      </c>
      <c r="K114" s="380">
        <f>I112/M112</f>
        <v>1.025924535846118</v>
      </c>
      <c r="L114" s="381"/>
      <c r="M114" s="382"/>
      <c r="N114" s="3"/>
      <c r="O114" s="348"/>
      <c r="P114" s="417"/>
      <c r="Q114" s="380">
        <f>O112/S112</f>
        <v>1.0507537705523511</v>
      </c>
      <c r="R114" s="380">
        <f>P112/T112</f>
        <v>1.0368656015926112</v>
      </c>
      <c r="S114" s="381"/>
      <c r="T114" s="382"/>
      <c r="U114" s="251"/>
      <c r="V114" s="251"/>
      <c r="W114" s="252"/>
      <c r="X114" s="251"/>
      <c r="Y114" s="251"/>
      <c r="Z114" s="251"/>
      <c r="AA114" s="251"/>
      <c r="AB114" s="251"/>
      <c r="AC114" s="251"/>
      <c r="AD114" s="251"/>
      <c r="AE114" s="251"/>
      <c r="AF114" s="251"/>
      <c r="AG114" s="251"/>
      <c r="AH114" s="251"/>
      <c r="AI114" s="251"/>
      <c r="AJ114" s="251"/>
      <c r="AK114" s="251"/>
      <c r="AL114" s="251"/>
      <c r="AM114" s="251"/>
    </row>
    <row r="115" spans="2:39" s="50" customFormat="1" x14ac:dyDescent="0.2">
      <c r="B115" s="40"/>
      <c r="C115" s="383"/>
      <c r="D115" s="94"/>
      <c r="E115" s="94"/>
      <c r="F115" s="384"/>
      <c r="G115" s="3"/>
      <c r="H115" s="348"/>
      <c r="I115" s="49"/>
      <c r="J115" s="385"/>
      <c r="K115" s="49"/>
      <c r="L115" s="385"/>
      <c r="M115" s="54"/>
      <c r="N115" s="3"/>
      <c r="O115" s="348"/>
      <c r="P115" s="49"/>
      <c r="Q115" s="385"/>
      <c r="R115" s="49"/>
      <c r="S115" s="385"/>
      <c r="T115" s="54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  <c r="AK115" s="49"/>
      <c r="AL115" s="49"/>
      <c r="AM115" s="49"/>
    </row>
    <row r="116" spans="2:39" s="193" customFormat="1" x14ac:dyDescent="0.2">
      <c r="B116" s="40"/>
      <c r="C116" s="51"/>
      <c r="D116" s="49"/>
      <c r="E116" s="103"/>
      <c r="F116" s="54"/>
      <c r="G116" s="3"/>
      <c r="H116" s="111"/>
      <c r="I116" s="286"/>
      <c r="J116" s="150"/>
      <c r="K116" s="286"/>
      <c r="L116" s="59"/>
      <c r="M116" s="287"/>
      <c r="N116" s="3"/>
      <c r="O116" s="111"/>
      <c r="P116" s="286"/>
      <c r="Q116" s="150"/>
      <c r="R116" s="286"/>
      <c r="S116" s="59"/>
      <c r="T116" s="287"/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  <c r="AF116" s="192"/>
      <c r="AG116" s="192"/>
      <c r="AH116" s="192"/>
      <c r="AI116" s="192"/>
      <c r="AJ116" s="192"/>
      <c r="AK116" s="192"/>
      <c r="AL116" s="192"/>
      <c r="AM116" s="192"/>
    </row>
    <row r="117" spans="2:39" s="193" customFormat="1" x14ac:dyDescent="0.2">
      <c r="B117" s="40"/>
      <c r="C117" s="51"/>
      <c r="D117" s="103"/>
      <c r="E117" s="103"/>
      <c r="F117" s="54"/>
      <c r="G117" s="3"/>
      <c r="H117" s="111"/>
      <c r="I117" s="286"/>
      <c r="J117" s="150"/>
      <c r="K117" s="286"/>
      <c r="L117" s="59"/>
      <c r="M117" s="287"/>
      <c r="N117" s="3"/>
      <c r="O117" s="111"/>
      <c r="P117" s="286"/>
      <c r="Q117" s="150"/>
      <c r="R117" s="286"/>
      <c r="S117" s="59"/>
      <c r="T117" s="287"/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  <c r="AF117" s="192"/>
      <c r="AG117" s="192"/>
      <c r="AH117" s="192"/>
      <c r="AI117" s="192"/>
      <c r="AJ117" s="192"/>
      <c r="AK117" s="192"/>
      <c r="AL117" s="192"/>
      <c r="AM117" s="192"/>
    </row>
    <row r="118" spans="2:39" s="50" customFormat="1" ht="15.75" thickBot="1" x14ac:dyDescent="0.25">
      <c r="B118" s="40"/>
      <c r="C118" s="386"/>
      <c r="D118" s="216"/>
      <c r="E118" s="216"/>
      <c r="F118" s="387"/>
      <c r="G118" s="3"/>
      <c r="H118" s="388"/>
      <c r="I118" s="389"/>
      <c r="J118" s="390"/>
      <c r="K118" s="221"/>
      <c r="L118" s="391"/>
      <c r="M118" s="392"/>
      <c r="N118" s="3"/>
      <c r="O118" s="388"/>
      <c r="P118" s="389"/>
      <c r="Q118" s="390"/>
      <c r="R118" s="221"/>
      <c r="S118" s="391"/>
      <c r="T118" s="392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9"/>
      <c r="AL118" s="49"/>
      <c r="AM118" s="49"/>
    </row>
    <row r="119" spans="2:39" s="50" customFormat="1" x14ac:dyDescent="0.2">
      <c r="B119" s="103"/>
      <c r="C119" s="53"/>
      <c r="D119" s="53"/>
      <c r="E119" s="53"/>
      <c r="F119" s="103"/>
      <c r="G119" s="3"/>
      <c r="H119" s="49"/>
      <c r="I119" s="393"/>
      <c r="J119" s="49"/>
      <c r="K119" s="49"/>
      <c r="L119" s="49"/>
      <c r="M119" s="49"/>
      <c r="N119" s="3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  <c r="AK119" s="49"/>
      <c r="AL119" s="49"/>
      <c r="AM119" s="49"/>
    </row>
    <row r="121" spans="2:39" ht="15" customHeight="1" x14ac:dyDescent="0.2">
      <c r="B121" s="103"/>
      <c r="C121" s="422" t="s">
        <v>70</v>
      </c>
      <c r="D121" s="423"/>
      <c r="E121" s="423"/>
      <c r="F121" s="424"/>
      <c r="O121" s="4"/>
    </row>
    <row r="122" spans="2:39" x14ac:dyDescent="0.2">
      <c r="B122" s="103"/>
      <c r="C122" s="394">
        <v>1</v>
      </c>
      <c r="D122" s="394"/>
      <c r="E122" s="394"/>
      <c r="F122" s="5" t="s">
        <v>102</v>
      </c>
      <c r="H122" s="395"/>
      <c r="I122" s="395"/>
      <c r="O122" s="395"/>
      <c r="P122" s="395"/>
    </row>
    <row r="123" spans="2:39" x14ac:dyDescent="0.2">
      <c r="B123" s="5"/>
      <c r="C123" s="394">
        <v>2</v>
      </c>
      <c r="D123" s="394"/>
      <c r="E123" s="394"/>
      <c r="F123" s="2" t="s">
        <v>71</v>
      </c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</row>
    <row r="124" spans="2:39" x14ac:dyDescent="0.2">
      <c r="B124" s="5"/>
      <c r="C124" s="394"/>
      <c r="D124" s="394"/>
      <c r="E124" s="394"/>
      <c r="F124" s="396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</row>
    <row r="125" spans="2:39" x14ac:dyDescent="0.2">
      <c r="B125" s="5"/>
      <c r="C125" s="394"/>
      <c r="D125" s="394"/>
      <c r="E125" s="394"/>
      <c r="F125" s="396"/>
      <c r="I125" s="397"/>
      <c r="P125" s="397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</row>
    <row r="126" spans="2:39" x14ac:dyDescent="0.2">
      <c r="B126" s="5"/>
      <c r="C126" s="396" t="s">
        <v>72</v>
      </c>
      <c r="D126" s="398"/>
      <c r="E126" s="398"/>
      <c r="F126" s="396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</row>
    <row r="127" spans="2:39" x14ac:dyDescent="0.2">
      <c r="B127" s="5"/>
      <c r="E127" s="399" t="s">
        <v>73</v>
      </c>
      <c r="F127" s="400">
        <v>42650195</v>
      </c>
      <c r="H127" s="401">
        <v>397428.64</v>
      </c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</row>
    <row r="128" spans="2:39" x14ac:dyDescent="0.2">
      <c r="E128" s="399" t="s">
        <v>74</v>
      </c>
      <c r="F128" s="400">
        <v>42650207</v>
      </c>
      <c r="H128" s="401">
        <v>481867.6</v>
      </c>
    </row>
    <row r="129" spans="2:39" x14ac:dyDescent="0.2">
      <c r="B129" s="5"/>
      <c r="E129" s="399" t="s">
        <v>75</v>
      </c>
      <c r="F129" s="400">
        <v>42651700</v>
      </c>
      <c r="H129" s="401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</row>
    <row r="130" spans="2:39" x14ac:dyDescent="0.2">
      <c r="B130" s="5"/>
      <c r="H130" s="401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</row>
    <row r="135" spans="2:39" x14ac:dyDescent="0.2">
      <c r="B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</row>
    <row r="136" spans="2:39" x14ac:dyDescent="0.2">
      <c r="B136" s="5"/>
      <c r="C136" s="53"/>
      <c r="D136" s="53"/>
      <c r="E136" s="53"/>
      <c r="F136" s="1"/>
      <c r="H136" s="401"/>
      <c r="I136" s="402"/>
      <c r="K136" s="403"/>
      <c r="O136" s="401"/>
      <c r="P136" s="402"/>
      <c r="R136" s="403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</row>
    <row r="137" spans="2:39" x14ac:dyDescent="0.2">
      <c r="B137" s="5"/>
      <c r="C137" s="1"/>
      <c r="D137" s="1"/>
      <c r="E137" s="1"/>
      <c r="F137" s="1"/>
      <c r="H137" s="4"/>
      <c r="I137" s="402"/>
      <c r="O137" s="4"/>
      <c r="P137" s="402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</row>
    <row r="138" spans="2:39" ht="14.25" customHeight="1" x14ac:dyDescent="0.2">
      <c r="B138" s="5"/>
      <c r="C138" s="103"/>
      <c r="D138" s="103"/>
      <c r="E138" s="103"/>
      <c r="F138" s="1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</row>
  </sheetData>
  <mergeCells count="14">
    <mergeCell ref="H12:M12"/>
    <mergeCell ref="O12:T12"/>
    <mergeCell ref="B66:B71"/>
    <mergeCell ref="C121:F121"/>
    <mergeCell ref="H10:M10"/>
    <mergeCell ref="O10:T10"/>
    <mergeCell ref="C11:C12"/>
    <mergeCell ref="D11:F12"/>
    <mergeCell ref="H11:I11"/>
    <mergeCell ref="J11:K11"/>
    <mergeCell ref="L11:M11"/>
    <mergeCell ref="O11:P11"/>
    <mergeCell ref="Q11:R11"/>
    <mergeCell ref="S11:T11"/>
  </mergeCells>
  <pageMargins left="0.21" right="0.21" top="0.5" bottom="0.85" header="0.5" footer="0.5"/>
  <pageSetup paperSize="17" scale="45" orientation="landscape" r:id="rId1"/>
  <headerFooter alignWithMargins="0">
    <oddHeader xml:space="preserve">&amp;C
</oddHeader>
    <oddFooter>&amp;L
&amp;R
&amp;G</oddFooter>
  </headerFooter>
  <rowBreaks count="1" manualBreakCount="1">
    <brk id="71" min="1" max="19" man="1"/>
  </row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1EEA83C55D21244A58F152C829FF8BF" ma:contentTypeVersion="44" ma:contentTypeDescription="" ma:contentTypeScope="" ma:versionID="767544a9700ba06602c3c66ff1d908c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2021-10-29T07:00:00+00:00</OpenedDate>
    <SignificantOrder xmlns="dc463f71-b30c-4ab2-9473-d307f9d35888">false</SignificantOrder>
    <Date1 xmlns="dc463f71-b30c-4ab2-9473-d307f9d35888">2024-05-09T07:00:00+00:00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210822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F02D675-CF0A-4D61-8195-E5FF3E26BC1F}"/>
</file>

<file path=customXml/itemProps2.xml><?xml version="1.0" encoding="utf-8"?>
<ds:datastoreItem xmlns:ds="http://schemas.openxmlformats.org/officeDocument/2006/customXml" ds:itemID="{E7F520B2-861B-4C13-9719-50A8532FEE00}"/>
</file>

<file path=customXml/itemProps3.xml><?xml version="1.0" encoding="utf-8"?>
<ds:datastoreItem xmlns:ds="http://schemas.openxmlformats.org/officeDocument/2006/customXml" ds:itemID="{88CE4D5F-7376-4E28-9748-B79E1FDC4347}"/>
</file>

<file path=customXml/itemProps4.xml><?xml version="1.0" encoding="utf-8"?>
<ds:datastoreItem xmlns:ds="http://schemas.openxmlformats.org/officeDocument/2006/customXml" ds:itemID="{3FA585D3-2A4E-4A0C-BBF6-4AA3E98A66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1_CURRENT-year View</vt:lpstr>
      <vt:lpstr>'Exhibit 1_CURRENT-year View'!Print_Area</vt:lpstr>
      <vt:lpstr>'Exhibit 1_CURRENT-year View'!Print_Titles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Lance Rottger</dc:creator>
  <cp:lastModifiedBy>Lance Rottger</cp:lastModifiedBy>
  <cp:lastPrinted>2023-03-14T17:57:43Z</cp:lastPrinted>
  <dcterms:created xsi:type="dcterms:W3CDTF">2023-03-09T21:21:15Z</dcterms:created>
  <dcterms:modified xsi:type="dcterms:W3CDTF">2024-04-09T21:16:07Z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0x0101006E56B4D1795A2E4DB2F0B01679ED314A0091EEA83C55D21244A58F152C829FF8BF</vt:lpwstr>
  </property>
  <property fmtid="{D5CDD505-2E9C-101B-9397-08002B2CF9AE}" pid="3" name="_docset_NoMedatataSyncRequired">
    <vt:lpwstr>False</vt:lpwstr>
  </property>
</Properties>
</file>