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5600" windowHeight="7485"/>
  </bookViews>
  <sheets>
    <sheet name="ADJ 1.04 Electric" sheetId="1" r:id="rId1"/>
    <sheet name="ADJ 1.04 Gas" sheetId="2" r:id="rId2"/>
    <sheet name="Response to Staff 390" sheetId="3" r:id="rId3"/>
    <sheet name="PC Att A Schedule M's 2011" sheetId="6" state="hidden" r:id="rId4"/>
  </sheets>
  <definedNames>
    <definedName name="_Fill" localSheetId="3" hidden="1">#REF!</definedName>
    <definedName name="_Fill" hidden="1">#REF!</definedName>
    <definedName name="_Key1" localSheetId="3" hidden="1">#REF!</definedName>
    <definedName name="_Key1" hidden="1">#REF!</definedName>
    <definedName name="_Order1" hidden="1">255</definedName>
    <definedName name="_Order2" hidden="1">255</definedName>
    <definedName name="Z_6E1B8C45_B07F_11D2_B0DC_0000832CDFF0_.wvu.Cols" localSheetId="0" hidden="1">'ADJ 1.04 Electric'!#REF!,'ADJ 1.04 Electric'!#REF!</definedName>
    <definedName name="Z_6E1B8C45_B07F_11D2_B0DC_0000832CDFF0_.wvu.Cols" localSheetId="1" hidden="1">'ADJ 1.04 Gas'!#REF!,'ADJ 1.04 Gas'!#REF!</definedName>
    <definedName name="Z_6E1B8C45_B07F_11D2_B0DC_0000832CDFF0_.wvu.PrintArea" localSheetId="0" hidden="1">'ADJ 1.04 Electric'!$E:$E</definedName>
    <definedName name="Z_6E1B8C45_B07F_11D2_B0DC_0000832CDFF0_.wvu.PrintArea" localSheetId="1" hidden="1">'ADJ 1.04 Gas'!$E:$E</definedName>
    <definedName name="Z_6E1B8C45_B07F_11D2_B0DC_0000832CDFF0_.wvu.PrintTitles" localSheetId="0" hidden="1">'ADJ 1.04 Electric'!$A:$D,'ADJ 1.04 Electric'!$1:$9</definedName>
    <definedName name="Z_6E1B8C45_B07F_11D2_B0DC_0000832CDFF0_.wvu.PrintTitles" localSheetId="1" hidden="1">'ADJ 1.04 Gas'!$A:$D,'ADJ 1.04 Gas'!$1:$9</definedName>
    <definedName name="Z_A15D1962_B049_11D2_8670_0000832CEEE8_.wvu.Cols" localSheetId="0" hidden="1">'ADJ 1.04 Electric'!#REF!</definedName>
    <definedName name="Z_A15D1962_B049_11D2_8670_0000832CEEE8_.wvu.Cols" localSheetId="1" hidden="1">'ADJ 1.04 Gas'!#REF!</definedName>
  </definedNames>
  <calcPr calcId="145621"/>
</workbook>
</file>

<file path=xl/calcChain.xml><?xml version="1.0" encoding="utf-8"?>
<calcChain xmlns="http://schemas.openxmlformats.org/spreadsheetml/2006/main">
  <c r="I87" i="6" l="1"/>
  <c r="I25" i="6"/>
  <c r="I12" i="6"/>
  <c r="I27" i="6" s="1"/>
  <c r="I91" i="6" s="1"/>
  <c r="I98" i="6" s="1"/>
  <c r="I102" i="6" s="1"/>
  <c r="I109" i="6" s="1"/>
  <c r="I116" i="6" s="1"/>
  <c r="I125" i="6" s="1"/>
  <c r="I128" i="6" s="1"/>
  <c r="F12" i="3" l="1"/>
  <c r="A3" i="3" l="1"/>
  <c r="A2" i="3"/>
  <c r="A1" i="3"/>
  <c r="E51" i="2"/>
  <c r="E51" i="1"/>
  <c r="E49" i="1"/>
  <c r="C12" i="3"/>
  <c r="C25" i="3"/>
  <c r="E24" i="3"/>
  <c r="F24" i="3" s="1"/>
  <c r="A23" i="3"/>
  <c r="B11" i="3"/>
  <c r="C11" i="3" s="1"/>
  <c r="E10" i="3"/>
  <c r="E23" i="3" s="1"/>
  <c r="B10" i="3"/>
  <c r="B13" i="3" s="1"/>
  <c r="B15" i="3" s="1"/>
  <c r="C10" i="3" l="1"/>
  <c r="C13" i="3" s="1"/>
  <c r="C15" i="3" s="1"/>
  <c r="B23" i="3"/>
  <c r="B26" i="3" s="1"/>
  <c r="B28" i="3" s="1"/>
  <c r="E26" i="3"/>
  <c r="E28" i="3" s="1"/>
  <c r="F23" i="3"/>
  <c r="F26" i="3" s="1"/>
  <c r="F28" i="3" s="1"/>
  <c r="E13" i="3"/>
  <c r="E15" i="3" s="1"/>
  <c r="C23" i="3"/>
  <c r="C26" i="3" s="1"/>
  <c r="C28" i="3" s="1"/>
  <c r="F10" i="3"/>
  <c r="F13" i="3" s="1"/>
  <c r="F15" i="3" s="1"/>
  <c r="E45" i="2" l="1"/>
  <c r="E34" i="2"/>
  <c r="E28" i="2"/>
  <c r="E22" i="2"/>
  <c r="E46" i="2" s="1"/>
  <c r="E15" i="2"/>
  <c r="E48" i="2" l="1"/>
  <c r="E56" i="2" s="1"/>
  <c r="E43" i="1"/>
  <c r="E44" i="1" s="1"/>
  <c r="E33" i="1"/>
  <c r="E27" i="1"/>
  <c r="E16" i="1"/>
  <c r="E18" i="1" s="1"/>
  <c r="E46" i="1" l="1"/>
  <c r="E54" i="1" s="1"/>
</calcChain>
</file>

<file path=xl/comments1.xml><?xml version="1.0" encoding="utf-8"?>
<comments xmlns="http://schemas.openxmlformats.org/spreadsheetml/2006/main">
  <authors>
    <author>C Hughbanks</author>
  </authors>
  <commentList>
    <comment ref="T12" authorId="0">
      <text>
        <r>
          <rPr>
            <b/>
            <sz val="10"/>
            <color indexed="81"/>
            <rFont val="Tahoma"/>
            <family val="2"/>
          </rPr>
          <t>JMcCauley:</t>
        </r>
        <r>
          <rPr>
            <sz val="10"/>
            <color indexed="81"/>
            <rFont val="Tahoma"/>
            <family val="2"/>
          </rPr>
          <t xml:space="preserve">
Should be $0 b/c pre-tax income should be same for book &amp; tax</t>
        </r>
      </text>
    </comment>
    <comment ref="P93" authorId="0">
      <text>
        <r>
          <rPr>
            <b/>
            <sz val="10"/>
            <color indexed="81"/>
            <rFont val="Tahoma"/>
            <family val="2"/>
          </rPr>
          <t>C Hughbanks:</t>
        </r>
        <r>
          <rPr>
            <sz val="10"/>
            <color indexed="81"/>
            <rFont val="Tahoma"/>
            <family val="2"/>
          </rPr>
          <t xml:space="preserve">
From Yvonne's SIT Schedule (you'll need to request this from her). Take the "Accrual During Year" amount.</t>
        </r>
      </text>
    </comment>
    <comment ref="C116" authorId="0">
      <text>
        <r>
          <rPr>
            <b/>
            <sz val="10"/>
            <color indexed="81"/>
            <rFont val="Tahoma"/>
            <family val="2"/>
          </rPr>
          <t>JMcCauley:</t>
        </r>
        <r>
          <rPr>
            <sz val="10"/>
            <color indexed="81"/>
            <rFont val="Tahoma"/>
            <family val="2"/>
          </rPr>
          <t xml:space="preserve">
All FIT payments should be received via memo from Yvonne throughout the year.</t>
        </r>
      </text>
    </comment>
    <comment ref="C118" authorId="0">
      <text>
        <r>
          <rPr>
            <b/>
            <sz val="10"/>
            <color indexed="81"/>
            <rFont val="Tahoma"/>
            <family val="2"/>
          </rPr>
          <t>JMcCauley:</t>
        </r>
        <r>
          <rPr>
            <sz val="10"/>
            <color indexed="81"/>
            <rFont val="Tahoma"/>
            <family val="2"/>
          </rPr>
          <t xml:space="preserve">
From accrual registers.</t>
        </r>
      </text>
    </comment>
  </commentList>
</comments>
</file>

<file path=xl/sharedStrings.xml><?xml version="1.0" encoding="utf-8"?>
<sst xmlns="http://schemas.openxmlformats.org/spreadsheetml/2006/main" count="450" uniqueCount="275">
  <si>
    <t xml:space="preserve">AVISTA UTILITIES  </t>
  </si>
  <si>
    <t xml:space="preserve">WASHINGTON ELECTRIC RESULTS  </t>
  </si>
  <si>
    <t>TWELVE MONTHS ENDED DECEMBER 31, 2011</t>
  </si>
  <si>
    <t xml:space="preserve">(000'S OF DOLLARS)  </t>
  </si>
  <si>
    <t>FIT</t>
  </si>
  <si>
    <t>Line</t>
  </si>
  <si>
    <t>Correction</t>
  </si>
  <si>
    <t>No.</t>
  </si>
  <si>
    <t>DESCRIPTION</t>
  </si>
  <si>
    <t xml:space="preserve">Adjustment Number </t>
  </si>
  <si>
    <t xml:space="preserve">REVENUES  </t>
  </si>
  <si>
    <t xml:space="preserve">Total General Business  </t>
  </si>
  <si>
    <t xml:space="preserve">Interdepartmental Sales  </t>
  </si>
  <si>
    <t xml:space="preserve">Sales for Resale  </t>
  </si>
  <si>
    <t xml:space="preserve">Total Sales of Electricity  </t>
  </si>
  <si>
    <t xml:space="preserve">Other Revenue  </t>
  </si>
  <si>
    <t xml:space="preserve">Total Electric Revenue  </t>
  </si>
  <si>
    <t xml:space="preserve">EXPENSES  </t>
  </si>
  <si>
    <t xml:space="preserve">Production and Transmission  </t>
  </si>
  <si>
    <t xml:space="preserve">Operating Expenses  </t>
  </si>
  <si>
    <t xml:space="preserve">Purchased Power  </t>
  </si>
  <si>
    <t xml:space="preserve">Depreciation/Amortization  </t>
  </si>
  <si>
    <t>Regulatory Amortization</t>
  </si>
  <si>
    <t xml:space="preserve">Taxes  </t>
  </si>
  <si>
    <t xml:space="preserve">Total Production &amp; Transmission  </t>
  </si>
  <si>
    <t xml:space="preserve">Distribution  </t>
  </si>
  <si>
    <t>Depreciation/Amortization</t>
  </si>
  <si>
    <t xml:space="preserve">Total Distribution  </t>
  </si>
  <si>
    <t xml:space="preserve">Customer Accounting  </t>
  </si>
  <si>
    <t xml:space="preserve">Customer Service &amp; Information  </t>
  </si>
  <si>
    <t xml:space="preserve">Sales Expenses  </t>
  </si>
  <si>
    <t xml:space="preserve">Administrative &amp; General  </t>
  </si>
  <si>
    <t xml:space="preserve">Total Admin. &amp; General  </t>
  </si>
  <si>
    <t xml:space="preserve">Total Electric Expenses  </t>
  </si>
  <si>
    <t xml:space="preserve">OPERATING INCOME BEFORE FIT  </t>
  </si>
  <si>
    <t xml:space="preserve">FEDERAL INCOME TAX  </t>
  </si>
  <si>
    <t xml:space="preserve">Current Accrual </t>
  </si>
  <si>
    <t>Debt Interest</t>
  </si>
  <si>
    <t xml:space="preserve">Deferred Income Taxes  </t>
  </si>
  <si>
    <t>Amortized ITC - Noxon</t>
  </si>
  <si>
    <t xml:space="preserve">NET OPERATING INCOME  </t>
  </si>
  <si>
    <t xml:space="preserve">RATE BASE  </t>
  </si>
  <si>
    <t xml:space="preserve">WASHINGTON NATURAL GAS RESULTS  </t>
  </si>
  <si>
    <t>REVENUES</t>
  </si>
  <si>
    <t>Total General Business</t>
  </si>
  <si>
    <t>Total Transportation</t>
  </si>
  <si>
    <t>Other Revenues</t>
  </si>
  <si>
    <t>Total Gas Revenues</t>
  </si>
  <si>
    <t>EXPENSES</t>
  </si>
  <si>
    <t>Production Expenses</t>
  </si>
  <si>
    <t>City Gate Purchases</t>
  </si>
  <si>
    <t>Purchased Gas Expense</t>
  </si>
  <si>
    <t>Net Nat Gas Storage Trans</t>
  </si>
  <si>
    <t>Total Production</t>
  </si>
  <si>
    <t>Underground Storage</t>
  </si>
  <si>
    <t>Operating Expenses</t>
  </si>
  <si>
    <t>Taxes</t>
  </si>
  <si>
    <t>Total Underground Storage</t>
  </si>
  <si>
    <t>Distribution</t>
  </si>
  <si>
    <t>Total Distribution</t>
  </si>
  <si>
    <t>Customer Accounting</t>
  </si>
  <si>
    <t>Customer Service &amp; Information</t>
  </si>
  <si>
    <t>Sales Expenses</t>
  </si>
  <si>
    <t>Administrative &amp; General</t>
  </si>
  <si>
    <t>Regulatory Amortizations</t>
  </si>
  <si>
    <t>Total Admin. &amp; General</t>
  </si>
  <si>
    <t>Total Gas Expense</t>
  </si>
  <si>
    <t>OPERATING INCOME BEFORE FIT</t>
  </si>
  <si>
    <t>FEDERAL INCOME TAX</t>
  </si>
  <si>
    <t>Current Accrual</t>
  </si>
  <si>
    <t>Deferred FIT</t>
  </si>
  <si>
    <t>Amort ITC</t>
  </si>
  <si>
    <t>NET OPERATING INCOME</t>
  </si>
  <si>
    <t>Electric</t>
  </si>
  <si>
    <t>Natural Gas</t>
  </si>
  <si>
    <t>FIT Expense</t>
  </si>
  <si>
    <t>Originally Filed</t>
  </si>
  <si>
    <t>Revised</t>
  </si>
  <si>
    <t xml:space="preserve">   Per Results</t>
  </si>
  <si>
    <t xml:space="preserve">   Adjustments:</t>
  </si>
  <si>
    <t xml:space="preserve">   Injuries and Damages - Restate to Actual</t>
  </si>
  <si>
    <t xml:space="preserve">   Production Tax Credit Restatement</t>
  </si>
  <si>
    <t xml:space="preserve">   Sch M - AFUDC (Not included in ROO in error)</t>
  </si>
  <si>
    <t xml:space="preserve">   Net Adjustment</t>
  </si>
  <si>
    <t>Restated FIT Expense</t>
  </si>
  <si>
    <t>DFIT Expense</t>
  </si>
  <si>
    <t xml:space="preserve">   Prior Period True-Up</t>
  </si>
  <si>
    <t xml:space="preserve">   Removed Prior Period Adjustments (Included in ROO in error)</t>
  </si>
  <si>
    <t>Restated DFIT Expense</t>
  </si>
  <si>
    <t>Note:  There were no changes proposed to ITC, therefore, a reconciliation was not provided.</t>
  </si>
  <si>
    <t>This adjustment reflects corrections to</t>
  </si>
  <si>
    <t>federal income tax uncovered during</t>
  </si>
  <si>
    <t>discovery.</t>
  </si>
  <si>
    <t xml:space="preserve">Meal Disallowances </t>
  </si>
  <si>
    <t xml:space="preserve">Tax Depreciation </t>
  </si>
  <si>
    <t>Other</t>
  </si>
  <si>
    <t>Current Tax Accrual Reconciliation - GL vs. TAX</t>
  </si>
  <si>
    <t>Account # 236000.ZZ.ZZ - TAXES ACCRUED - FEDERAL</t>
  </si>
  <si>
    <t>Debit (Credit) From a P&amp;L Perspective</t>
  </si>
  <si>
    <t>CORP</t>
  </si>
  <si>
    <t>201112 End Bal</t>
  </si>
  <si>
    <t>Corp</t>
  </si>
  <si>
    <t>Current</t>
  </si>
  <si>
    <t>Operating/</t>
  </si>
  <si>
    <t>2011</t>
  </si>
  <si>
    <t xml:space="preserve">Description </t>
  </si>
  <si>
    <t>General Ledger</t>
  </si>
  <si>
    <t>Turnaround</t>
  </si>
  <si>
    <t>Effective Tax Rate</t>
  </si>
  <si>
    <t>Non-Operating</t>
  </si>
  <si>
    <t>Book Income Before Taxes</t>
  </si>
  <si>
    <t>FIT, DFIT, DSIT, ITC</t>
  </si>
  <si>
    <t>Equity Earnings in Subs</t>
  </si>
  <si>
    <t>SIT Accrual</t>
  </si>
  <si>
    <t>Permanent Differences</t>
  </si>
  <si>
    <t>401(k) ESOP Dividends</t>
  </si>
  <si>
    <t>Employee Stock Ownership Plan's Dividends that are reinvested by the employee</t>
  </si>
  <si>
    <t>Non-Op</t>
  </si>
  <si>
    <t>Penalties</t>
  </si>
  <si>
    <t>Penalties we have accrued</t>
  </si>
  <si>
    <t>Political Contribution</t>
  </si>
  <si>
    <t>Political Contributions/lobbying expenses incurred</t>
  </si>
  <si>
    <t>Benefits</t>
  </si>
  <si>
    <t xml:space="preserve">Tax Free Reimbursement. This was for cumulative health benefits incurred and paid for an early retiree.  </t>
  </si>
  <si>
    <t>Officers Life Insurance - Cash Surrender Value</t>
  </si>
  <si>
    <t xml:space="preserve"> For book purposes, the monthly accrual is expensed.  But for tax return purposes, the cash paid is deducted.  This creates a timing difference and deferred tax asset. </t>
  </si>
  <si>
    <t>Allowed 50% of Employee Business Meals</t>
  </si>
  <si>
    <t>Operating</t>
  </si>
  <si>
    <t>BETC Interest</t>
  </si>
  <si>
    <t>Interest on Oregon Business Energy Tax Credits</t>
  </si>
  <si>
    <t>BETC - Oregon Purchased Tax Credits</t>
  </si>
  <si>
    <t>Oregon Business Energy Tax Credits- Adjustment for deduction 87% of purchased credits only</t>
  </si>
  <si>
    <t xml:space="preserve">Manufacturing  Deduction </t>
  </si>
  <si>
    <t>Domestic Production Activities Deduction. Businesses with "qualified production activities" can take a tax deduction of a certain % depending on the calendar year from net income.</t>
  </si>
  <si>
    <t>Stock Options Exercised</t>
  </si>
  <si>
    <t>Total Permanent Differences</t>
  </si>
  <si>
    <t>Taxable Income Before Temporary Items</t>
  </si>
  <si>
    <t>Temporary Differences</t>
  </si>
  <si>
    <t>Officers Life Insurance - Benefit Accrual</t>
  </si>
  <si>
    <t>Greater than 12 month</t>
  </si>
  <si>
    <t>Stock Options - Equity Accrued</t>
  </si>
  <si>
    <t xml:space="preserve"> Upon adoption of SFAS 123R, compensation expense is recorded for the unvested Performance Share Awards over the remaining vesting period.  DFIT is recorded at 35%, as the expense is not deductible for the tax return until the awards are settled and cash is paid.  Upon settlement of the Performance Share Awards, the temporary difference should be relieved (DR 214050) and common stock should be issued (CR 201000) for the value of the award settled.  The corresponding DFIT will be reversed, and current FIT will be booked.  </t>
  </si>
  <si>
    <t>Stock Options - Liability Accrued</t>
  </si>
  <si>
    <t xml:space="preserve">The awards outstanding under the performance share grants include a dividend component that is paid in cash.  This component of the performance share grants is accounted for as liability award under the guidance of SFAS 123R.  These liability awards are revalued on a quarterly basis taking into account the number of awards outstanding, historical dividend rate, and the change in the value of the Company¿s common stock relative to an external benchmark.  Over the life of these awards, the cumulative amount of compensation expense recognized will match the actual cash paid. </t>
  </si>
  <si>
    <t>12 months or less</t>
  </si>
  <si>
    <t>Vacation Pay Accrual / Paid Time Off</t>
  </si>
  <si>
    <t>We take into account several different variables when booking, and truing-up, the DFIT on paid time off expenses: 9 ½ month payment estimate, O&amp;M percentages, true-ups, etc.  The temporary difference account is not used in its entirety; the change in the account is modified for the aforementioned variables.
The tax code states that paid time off (vacation) expenses are deductible if paid within 9 ½ months following the end of the tax year.  In addition, we only deduct the O&amp;M piece of our paid time off accrual; the Capital piece is capitalized.  Avista¿s O&amp;M estimate, based on prior year¿s tax returns, is 64%</t>
  </si>
  <si>
    <t>Rathdrum Turbine Sales Tax Amort</t>
  </si>
  <si>
    <t>To amortize refund for overpayment of the Rathdrum Turbine Construction's Sale Tax for a period of 2-95 thru 1-20</t>
  </si>
  <si>
    <t>ARAM</t>
  </si>
  <si>
    <t>Exchange Power Amort - WNP3</t>
  </si>
  <si>
    <t xml:space="preserve"> The investment in exchange power represents the Company¿s previous investment in Washington Public Power Supply System Project 3 (WNP-3), a nuclear project that was terminated prior to completion. Under a settlement agreement with the Bonneville Power Administration in 1985, Avista Utilities began receiving power in 1987, for a 32.5-year period, related to its investment in WNP-3. Through a settlement agreement with the Washington Utilities and Transportation Commission (WUTC) in the Washington jurisdiction, Avista Utilities is amortizing the recoverable portion of its investment in WNP-3 (recorded as investment in exchange power) over a 32.5 year period beginning in 1987.</t>
  </si>
  <si>
    <t>Bad Debts</t>
  </si>
  <si>
    <t>Customer Uncollectables</t>
  </si>
  <si>
    <t>BPA Residential Exchange</t>
  </si>
  <si>
    <t xml:space="preserve"> The Residential Exchange Program provides access to the benefits of low-cost federal hydroelectricity to residential and small-farm customers of the region¿s investor-owned utilities. The Bonneville Power Administration (BPA) administers the Residential Exchange Program. We have executed an agreement with the BPA in settlement of each party¿s rights and obligations related to the Residential Exchange Program for the period October 1, 2001 through September 30, 2011. The benefits that we receive under the agreement with the BPA are passed through directly to our residential and small-farm customers via a credit to their monthly electric bills. </t>
  </si>
  <si>
    <t>CIAC</t>
  </si>
  <si>
    <t>Contributions in Aid of Construction</t>
  </si>
  <si>
    <t>CSS Temp Service Fees</t>
  </si>
  <si>
    <t>New construction/customer's temporary service fees</t>
  </si>
  <si>
    <t>CS2 Retention</t>
  </si>
  <si>
    <t xml:space="preserve">. Effective September 2004, as ordered by the Idaho Public Utilities Commission (IPUC) with order #29602, we began recording the 10 year levelized return on Coyote Springs 2 in Idaho. </t>
  </si>
  <si>
    <t>Deferred Comp</t>
  </si>
  <si>
    <t xml:space="preserve"> The deferred compensation accrual is expensed monthly for book purposes, and not deducted on the tax return until paid.  Therefore, we have generated a timing difference that must be deferred upon.  Additionally, there is an unrealized G/(L) component that Corporate Accounting backs out to estimate the monthly Schedule M for deferred compensation.  The unrealized G/(L) worksheet is maintained by the Treasury &amp; Trust department.</t>
  </si>
  <si>
    <t>Deferred Gas</t>
  </si>
  <si>
    <t xml:space="preserve">The Purchased Gas Adjustment (PGA) records changes in the cost of natural gas purchased by Avista to serve customers.  Avista files annually to increase or decrease the PGA rates.  </t>
  </si>
  <si>
    <t>Deferred Power - Idaho PCA</t>
  </si>
  <si>
    <t xml:space="preserve"> The Power Cost Adjustment (PCA) is the difference between Avista's actual cost of generating and purchasing power to serve customers and the cost currently included in customer base rates.  The difference is caused primarily by changes in purchase power and fuel costs and variations in hydro generations.  Avista files annually to increase or decrease the PCA rates.  </t>
  </si>
  <si>
    <t>WA Deferred Power Costs</t>
  </si>
  <si>
    <t xml:space="preserve"> Energy Recovery Mechanism (ERM) is the difference between Avista's actual cost of generating and purchasing power to serve customers and the cost currently included in customer base rates.  The difference is caused primarily by changes in purchase power and fuel costs, as well as variations in hydro generation.  Avista can file periodically to change the surcharge rates and deferrals.   186280,290</t>
  </si>
  <si>
    <t>Boulder Park Disallowance</t>
  </si>
  <si>
    <t xml:space="preserve">Gas costs associated with the Boulder Park plant.  As these costs were not allowed in rate base, a deferred tax asset was setup and will be amortized over 25 years.  </t>
  </si>
  <si>
    <t>Kettle Falls</t>
  </si>
  <si>
    <t>Kettle Falls Disallowed Plant- amortization through 2018</t>
  </si>
  <si>
    <t>DSM Amortization &amp; Lost Margin</t>
  </si>
  <si>
    <t xml:space="preserve">  The IRS position is that costs must be capitalized and amortized for income tax purposes. </t>
  </si>
  <si>
    <t>DSM Tariff</t>
  </si>
  <si>
    <t>Oregon SB 408</t>
  </si>
  <si>
    <t xml:space="preserve"> In September 2006, the Oregon Public Utility Commssion (OPUC) issued final rules related to Oregon SB408.  SB 408 states that if the difference between income taxes collected and paid applicable to Oregon utility operations exceeds $100,000, the difference must either be surcharged or rebated to customers.  </t>
  </si>
  <si>
    <t>Noxon Spill</t>
  </si>
  <si>
    <t xml:space="preserve">  An oil spill was discovered at Noxon on Feb 26, 2009.  The spill is known and measurable event since it has occurred in the past, and costs can be estimated for the environmental remediation efforts. </t>
  </si>
  <si>
    <t>NE Tank Spill</t>
  </si>
  <si>
    <t xml:space="preserve">During 2005, Avista had a Northeast Combustion Turbine Oil Spill, which has environmental remediation repercussions. In Sept, 2005, Avista recorded the intitial remediation accrual and related DFIT.  Avista also recorded amounts in anticipation of recoveries from the spill. Since that time, the accrual has been increased, decreased, paid down, etc </t>
  </si>
  <si>
    <t>FAS 87</t>
  </si>
  <si>
    <t xml:space="preserve">Monthly pension accrual.  The monthly accrual is deductable at 65% of the temporary difference.  </t>
  </si>
  <si>
    <t>FAS 106 &amp; HRA</t>
  </si>
  <si>
    <t xml:space="preserve"> The temporary difference account is not used in its entirety; only the O&amp;M piece of our medical/HRA accrual is deductible; the Capital piece is capitalized.  Avista's O&amp;M estimate, based on prior year's tax returns, is 64%.   Accordingly, the monthly pension accrual is deductible at 64% of the temporary difference account.  </t>
  </si>
  <si>
    <t>Clark Fork PME</t>
  </si>
  <si>
    <t xml:space="preserve"> The Clark Fork PM&amp;E journal records the allowed expenses of the Clark Fork Settlement Agreement expenditures for Idaho.  </t>
  </si>
  <si>
    <t xml:space="preserve">A. This account shall include the tax deferrals resulting from adoption of the principle of comprehensive interperiod income tax allocation described in General Instruction 18 of this system of accounts which are related to all property other than accelerated amortization property.B. This account shall be credited and accounts 410.1, Provision for Deferred Income Taxes, Utility Operating Income, or 410.2, Provision for Deferred Income Taxes, Other Income and Deductions, as appropriate, shall be debited with tax effects related to property described in paragraph A above where taxable income is lower than pretax accounting income </t>
  </si>
  <si>
    <t>Book Depreciation</t>
  </si>
  <si>
    <t>WPNG ACQ Adj Book Amort</t>
  </si>
  <si>
    <t>Basic American Food Book Amort</t>
  </si>
  <si>
    <t>Capitalized Transportation</t>
  </si>
  <si>
    <t>AFUDC</t>
  </si>
  <si>
    <t>Injuries &amp; Damages</t>
  </si>
  <si>
    <t xml:space="preserve">Claims are estimated on a monthly journal based on known differences. For Tax, claims are deducted when paid, creating a timing difference. </t>
  </si>
  <si>
    <t>Airplane</t>
  </si>
  <si>
    <t>Avista owns the airplane for Tax Depreciation purposes- it is a lease for book purposes only.</t>
  </si>
  <si>
    <t>Office Building</t>
  </si>
  <si>
    <t>Avista orginally owned the corporate headquarters office building and central operating facily in Spokane Since 1958.  These facilities were sold in 1986 and leased back for a term of 25 years (thru 2011).  The gain on sale was deferred and amortized over the 25 year period, to correspond with the term of the lease.</t>
  </si>
  <si>
    <t>Nez Perce</t>
  </si>
  <si>
    <t xml:space="preserve"> The tribe sued because they alleged the dams were damaging fish runs. Per the settlement, Avista set up a regulatory liability and agreement dictating the accounting treatment. WA &amp; ID have different treatments. </t>
  </si>
  <si>
    <t>Non-Monetary Power Purchases</t>
  </si>
  <si>
    <t>Non Monetary exchanges and storage of energy</t>
  </si>
  <si>
    <t>PGE - Spokane Energy</t>
  </si>
  <si>
    <t>Contract Amortization between Spokane Energy/PGE and Avista</t>
  </si>
  <si>
    <t>Amort of Interest Rate Swaps</t>
  </si>
  <si>
    <t xml:space="preserve"> The Interest Rate Swap Amortizations originate as interest rate settlements, and are amortized over the life of the issued debt.  Swaps will be amortized over a 10 year period. </t>
  </si>
  <si>
    <t>Reacquired Debt</t>
  </si>
  <si>
    <t xml:space="preserve"> The DFIT on FMB &amp; MTN Debt is generated through debt reacquisition, unamortized issuance costs, and/or any premiums paid on debt.  These items are deductible for tax, and are fully deferred on.  
The PCB DFIT is a fixed amount based on a schedule from Damien Lysiak, Treasury &amp; Trust.  The amount is expected to change in January 2009.  The amount rarely changes, but period inquiry should occur
</t>
  </si>
  <si>
    <t>SERP</t>
  </si>
  <si>
    <t xml:space="preserve">The supplemental executive retirement plan benefit accrual is made on a monthly basis, with estimates received from Watson Wyatt, our plan administrator.  The deferred arises because the actual for book purposes and the tax deduction (cash basis) create timing differences. </t>
  </si>
  <si>
    <t>Decoupling Mechanism</t>
  </si>
  <si>
    <t xml:space="preserve"> Decoupling is a mechanism allowing Avista to separate in rates its fixed costs from the costs of purchasing natural gas to serve customers.  Decoupling allows the company to recover a portion of fixed costs not recovered because of reduced energy usage by customers.  </t>
  </si>
  <si>
    <t>Montana Settlement</t>
  </si>
  <si>
    <t xml:space="preserve">In October 2007, we entered into a settlement with the State of Montana regarding the use of the Noxon Rapids and Cabinet Gorge hydroelectric projects located on the Clark Fork River.  The terms of the settlement require us to make rental payments.  These items are being treated as deferred items because Avista has approved deferred accounting treatment with the WUTC &amp; IPUC. </t>
  </si>
  <si>
    <t>Chicago Climate Exchange (Carbon Credits)</t>
  </si>
  <si>
    <t xml:space="preserve">  In December 2007, Avista became a member of the Chicago Climate Exchange (CCX). The initial membership fee of $200,000 was paid in December 2007; annual membership fees of $35,000 thereafter.  
Idaho included the credits in the 2008 rate case, stipulating that the proceeds be amortized over two years. The Idaho portion is 35.41%. Determination of the Washington piece (64.59%)  </t>
  </si>
  <si>
    <t>Wartsila Units</t>
  </si>
  <si>
    <t xml:space="preserve">  In January, 2006 per docket UE-050482, the Wartsila Units had an unrecovered balance in WA of $1,531,344.25.  The unrecovered balance is being straight line amortized over the next 10 years.  </t>
  </si>
  <si>
    <t>Unbilled Revenue</t>
  </si>
  <si>
    <t xml:space="preserve"> Unbilled revenues are generated because the billing cycle does not always coincide with the calendar month.  Avista's Resource Accounting department takes billed revenues, applies a calculation and estimates calandar revenues. The estimated piece of calendar reveunues is the ubilled revenue piece. </t>
  </si>
  <si>
    <t>Grid West / RTO</t>
  </si>
  <si>
    <t xml:space="preserve">Regional Transmission Organization Deposits. FERC Order No. 2000 required all utilities subject to FERC regulation to file a proposal form to a Regional Transmission Organization (RTO), or a description of efforts to participate in a RTO, and any existing obstacles to RTO participation.  Avista has been participating in discussions with utilities and others in the Pacific Northwest to develop the structure of an independently-governed transmission organization for the region.  The costs associated with this are deferred. </t>
  </si>
  <si>
    <t>CDA Lake Settlement</t>
  </si>
  <si>
    <t xml:space="preserve"> An encompassing settlement was reached with the Coeur D Alene Tribe on 12/16/2008 associated with past and ongoing storage of water on Tribal lands (South lake CDA-Post Falls Dam). </t>
  </si>
  <si>
    <t>Spokane River Relicense</t>
  </si>
  <si>
    <t xml:space="preserve"> The parties have agreed to defer as a regulatory asset Idaho &amp; Washington¿s share of the depreciation/amortization associated with the relicensing costs and related protection, mitigation or enhancement expenditures in regards to the Spokane River settlement. </t>
  </si>
  <si>
    <t>Lancaster Deferral Op</t>
  </si>
  <si>
    <t xml:space="preserve"> Lancaster Generation. The company will recognize monthly, the net cost of Lancaster based on daily and long term transactions, tracking both the net costs and benefits of operating the plant.  This account is specific to the Lancaster Power Purchase Agreement (PPA).</t>
  </si>
  <si>
    <t>CNC Transmission</t>
  </si>
  <si>
    <t>Effective October 2011, pursuant to Order No. 32371, Avista began amortizing ID's portion of the CNC expenses in equal amounts over 36 months.</t>
  </si>
  <si>
    <t>Def CS2 &amp; Colstrip</t>
  </si>
  <si>
    <t xml:space="preserve">The Washington Utilities and Transportation Commission (UTC) approved the Settlement Stipulation (Docket UE-110876) filed by the parties with an effective date of January 1, 2012, approving amortization of the Washington portion of the CNC expenses in equal amounts over 36 months beginning January 1, 2012. </t>
  </si>
  <si>
    <t xml:space="preserve">Noxon Amortization </t>
  </si>
  <si>
    <t xml:space="preserve">Renewable energy production credit for efficiency improvements. The improvements are due to the replacement of a unit runner at the Noxon Rapids development.  </t>
  </si>
  <si>
    <t>Idaho DSIT Amort</t>
  </si>
  <si>
    <t>Avista agreed to credit DSIT to electric customers over two years to help offset the rate impact, and for one year to help offset a portion year natural gas rate increase. The deferral will be amortized as the refunds are passed on to customers</t>
  </si>
  <si>
    <t>Lidar O&amp;M Reg Def</t>
  </si>
  <si>
    <r>
      <t>With the settlement of the WA Rate Case on December 16</t>
    </r>
    <r>
      <rPr>
        <vertAlign val="superscript"/>
        <sz val="10"/>
        <rFont val="Arial"/>
        <family val="2"/>
      </rPr>
      <t>th</t>
    </r>
    <r>
      <rPr>
        <sz val="10"/>
        <rFont val="Arial"/>
        <family val="2"/>
      </rPr>
      <t>, 2011 detailing deferral accounting treatment for transmission related NERC compliance costs, the company intends to apply ASC Topic 980.  Amortization of the deferred balance began in January 2012 with approximately 1/36 per month of the total dollars to be spent for 36 months until this treatment is superseded, suspended, or cancelled by regulatory order.  The ID portion of the TLRC plan costs, based on the production transmission ratio, will be recorded and expensed as incurred</t>
    </r>
  </si>
  <si>
    <t>Smart Grid</t>
  </si>
  <si>
    <t>Oregon Reg Fee</t>
  </si>
  <si>
    <t xml:space="preserve">The regulatory fee was reset from .25 percent to .15 percent. Each electric and natural gas public utility must defer the difference between the fees payment calculated at .25 percent and .15 percent.  By July 1, 2010 each electric and gas utility must submit a proposal and request to amortize all or a portion of the deferral. </t>
  </si>
  <si>
    <t>Roseburg/Medford</t>
  </si>
  <si>
    <t xml:space="preserve"> The Roseburg Reinforcement Project improves the delivery pressure and capacity of natural gas supplies into central and east Roseburg by extending a high pressure natural gas supply. </t>
  </si>
  <si>
    <t>Total Deferred Tax Asset/(Liability)</t>
  </si>
  <si>
    <t>Tax Rate - Federal</t>
  </si>
  <si>
    <t>Taxable (Income) Loss before State Income Taxes</t>
  </si>
  <si>
    <t>Deduction for State Income Taxes</t>
  </si>
  <si>
    <t>Idaho Investment Tax Credit</t>
  </si>
  <si>
    <t>Oregon Generated BETC Credit</t>
  </si>
  <si>
    <t>Oregon Purchased BETC Credit</t>
  </si>
  <si>
    <t>Yvonne's Misc Rounding Issue</t>
  </si>
  <si>
    <t>Federal Taxable (Income) Loss</t>
  </si>
  <si>
    <t>Income Tax Provision Before Credits @ 35%</t>
  </si>
  <si>
    <t>Noxon ITC</t>
  </si>
  <si>
    <t>Cabinet Gorge Tax Credit</t>
  </si>
  <si>
    <t>Deduction for excercised stock options</t>
  </si>
  <si>
    <t xml:space="preserve">Sub To Corp </t>
  </si>
  <si>
    <t>Federal Income Tax Provision</t>
  </si>
  <si>
    <t>2010 Tax Refund Applied to 2011</t>
  </si>
  <si>
    <t>2011 Estimates Paid in 2011</t>
  </si>
  <si>
    <t>Misc Tax Adjustments</t>
  </si>
  <si>
    <t>Net Federal (Payable) Receivable Current Year</t>
  </si>
  <si>
    <t>Prior Vintages Outstanding:</t>
  </si>
  <si>
    <t>2006 Vintage</t>
  </si>
  <si>
    <t>2007 Vintage</t>
  </si>
  <si>
    <t>2008 Vintage</t>
  </si>
  <si>
    <t xml:space="preserve">2009 Vintage </t>
  </si>
  <si>
    <t>2010 Vintage</t>
  </si>
  <si>
    <t>Net Federal (Payable) Receivable Expected</t>
  </si>
  <si>
    <t>Net Federal (Payable) Receivable per Books (at 12/31/2010</t>
  </si>
  <si>
    <t>Delta</t>
  </si>
  <si>
    <t>Avista Response to Staff Data Request No. 390</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</si>
</sst>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_);_(&quot;$&quot;\ \(#,###\);_(* _);_(@_)"/>
    <numFmt numFmtId="165" formatCode="#,###_);\(#,###\)"/>
    <numFmt numFmtId="166" formatCode="#,##0.00;[Red]\(#,##0.00\)"/>
    <numFmt numFmtId="167" formatCode="_(* #,##0_);_(* \(#,##0\);_(* &quot;-&quot;??_);_(@_)"/>
    <numFmt numFmtId="168" formatCode="mm/dd/yy;@"/>
    <numFmt numFmtId="169" formatCode="m\o\n\th\ d\,\ yyyy"/>
    <numFmt numFmtId="170" formatCode="#.00"/>
    <numFmt numFmtId="171" formatCode="#."/>
  </numFmts>
  <fonts count="36">
    <font>
      <sz val="10"/>
      <name val="Arial"/>
      <family val="2"/>
    </font>
    <font>
      <sz val="11"/>
      <color theme="1"/>
      <name val="Calibri"/>
      <family val="2"/>
      <scheme val="minor"/>
    </font>
    <font>
      <sz val="11"/>
      <color theme="1"/>
      <name val="Calibri"/>
      <family val="2"/>
      <scheme val="minor"/>
    </font>
    <font>
      <sz val="10"/>
      <name val="Geneva"/>
      <family val="2"/>
    </font>
    <font>
      <sz val="9"/>
      <name val="Times New Roman"/>
      <family val="1"/>
    </font>
    <font>
      <sz val="10"/>
      <name val="Arial"/>
      <family val="2"/>
    </font>
    <font>
      <b/>
      <sz val="9"/>
      <color rgb="FFC00000"/>
      <name val="Times New Roman"/>
      <family val="1"/>
    </font>
    <font>
      <b/>
      <sz val="9"/>
      <name val="Times New Roman"/>
      <family val="1"/>
    </font>
    <font>
      <u/>
      <sz val="7.5"/>
      <color theme="0"/>
      <name val="Arial"/>
      <family val="2"/>
    </font>
    <font>
      <b/>
      <sz val="9"/>
      <color rgb="FF0033CC"/>
      <name val="Times New Roman"/>
      <family val="1"/>
    </font>
    <font>
      <sz val="9"/>
      <color rgb="FF0033CC"/>
      <name val="Times New Roman"/>
      <family val="1"/>
    </font>
    <font>
      <sz val="10"/>
      <name val="Tahoma"/>
      <family val="2"/>
    </font>
    <font>
      <sz val="12"/>
      <color indexed="10"/>
      <name val="Times New Roman"/>
      <family val="1"/>
    </font>
    <font>
      <sz val="12"/>
      <name val="Times New Roman"/>
      <family val="1"/>
    </font>
    <font>
      <sz val="11"/>
      <color indexed="8"/>
      <name val="Calibri"/>
      <family val="2"/>
    </font>
    <font>
      <sz val="10"/>
      <color indexed="8"/>
      <name val="Times New Roman"/>
      <family val="1"/>
    </font>
    <font>
      <b/>
      <sz val="10"/>
      <color indexed="9"/>
      <name val="Times New Roman"/>
      <family val="1"/>
    </font>
    <font>
      <sz val="10"/>
      <name val="Geneva"/>
    </font>
    <font>
      <sz val="9"/>
      <color theme="1"/>
      <name val="Times New Roman"/>
      <family val="1"/>
    </font>
    <font>
      <sz val="9"/>
      <color rgb="FF0000FF"/>
      <name val="Times New Roman"/>
      <family val="1"/>
    </font>
    <font>
      <sz val="12"/>
      <color theme="1"/>
      <name val="Times New Roman"/>
      <family val="1"/>
    </font>
    <font>
      <b/>
      <sz val="12"/>
      <color theme="1"/>
      <name val="Times New Roman"/>
      <family val="1"/>
    </font>
    <font>
      <b/>
      <u/>
      <sz val="12"/>
      <color theme="1"/>
      <name val="Times New Roman"/>
      <family val="1"/>
    </font>
    <font>
      <sz val="10"/>
      <name val="Courier"/>
      <family val="3"/>
    </font>
    <font>
      <b/>
      <sz val="10"/>
      <name val="Times New Roman"/>
      <family val="1"/>
    </font>
    <font>
      <sz val="10"/>
      <name val="Times New Roman"/>
      <family val="1"/>
    </font>
    <font>
      <b/>
      <sz val="10"/>
      <name val="Arial"/>
      <family val="2"/>
    </font>
    <font>
      <sz val="10"/>
      <color rgb="FF000000"/>
      <name val="Arial"/>
      <family val="2"/>
    </font>
    <font>
      <b/>
      <sz val="10"/>
      <color indexed="22"/>
      <name val="Times New Roman"/>
      <family val="1"/>
    </font>
    <font>
      <vertAlign val="superscript"/>
      <sz val="10"/>
      <name val="Arial"/>
      <family val="2"/>
    </font>
    <font>
      <i/>
      <sz val="10"/>
      <name val="times new roman"/>
      <family val="1"/>
    </font>
    <font>
      <i/>
      <sz val="10"/>
      <name val="Arial"/>
      <family val="2"/>
    </font>
    <font>
      <b/>
      <sz val="10"/>
      <color indexed="81"/>
      <name val="Tahoma"/>
      <family val="2"/>
    </font>
    <font>
      <sz val="10"/>
      <color indexed="81"/>
      <name val="Tahoma"/>
      <family val="2"/>
    </font>
    <font>
      <sz val="1"/>
      <color indexed="8"/>
      <name val="Courier"/>
      <family val="3"/>
    </font>
    <font>
      <b/>
      <sz val="1"/>
      <color indexed="8"/>
      <name val="Courier"/>
      <family val="3"/>
    </font>
  </fonts>
  <fills count="6">
    <fill>
      <patternFill patternType="none"/>
    </fill>
    <fill>
      <patternFill patternType="gray125"/>
    </fill>
    <fill>
      <patternFill patternType="solid">
        <fgColor rgb="FFFFFF00"/>
        <bgColor indexed="64"/>
      </patternFill>
    </fill>
    <fill>
      <patternFill patternType="solid">
        <fgColor indexed="41"/>
        <bgColor indexed="64"/>
      </patternFill>
    </fill>
    <fill>
      <patternFill patternType="solid">
        <fgColor indexed="9"/>
      </patternFill>
    </fill>
    <fill>
      <patternFill patternType="solid">
        <fgColor indexed="17"/>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style="thin">
        <color indexed="64"/>
      </top>
      <bottom style="double">
        <color indexed="64"/>
      </bottom>
      <diagonal/>
    </border>
  </borders>
  <cellStyleXfs count="47">
    <xf numFmtId="0" fontId="0" fillId="0" borderId="0"/>
    <xf numFmtId="9" fontId="5" fillId="0" borderId="0" applyFont="0" applyFill="0" applyBorder="0" applyAlignment="0" applyProtection="0"/>
    <xf numFmtId="0" fontId="3" fillId="0" borderId="0"/>
    <xf numFmtId="0" fontId="3" fillId="0" borderId="0"/>
    <xf numFmtId="0" fontId="3" fillId="0" borderId="0"/>
    <xf numFmtId="0" fontId="8" fillId="0" borderId="0" applyNumberFormat="0" applyFill="0" applyBorder="0" applyAlignment="0" applyProtection="0">
      <alignment vertical="top"/>
      <protection locked="0"/>
    </xf>
    <xf numFmtId="0" fontId="3" fillId="0" borderId="0"/>
    <xf numFmtId="43" fontId="5" fillId="0" borderId="0" applyFont="0" applyFill="0" applyBorder="0" applyAlignment="0" applyProtection="0"/>
    <xf numFmtId="43" fontId="11" fillId="0" borderId="0" applyFont="0" applyFill="0" applyBorder="0" applyAlignment="0" applyProtection="0"/>
    <xf numFmtId="44" fontId="5" fillId="0" borderId="0" applyFont="0" applyFill="0" applyBorder="0" applyAlignment="0" applyProtection="0"/>
    <xf numFmtId="0" fontId="12" fillId="3" borderId="0"/>
    <xf numFmtId="0" fontId="2" fillId="0" borderId="0"/>
    <xf numFmtId="0" fontId="2" fillId="0" borderId="0"/>
    <xf numFmtId="0" fontId="2" fillId="0" borderId="0"/>
    <xf numFmtId="0" fontId="13" fillId="0" borderId="0"/>
    <xf numFmtId="0" fontId="5" fillId="0" borderId="0"/>
    <xf numFmtId="0" fontId="5" fillId="0" borderId="0"/>
    <xf numFmtId="0" fontId="5" fillId="0" borderId="0"/>
    <xf numFmtId="0" fontId="14" fillId="0" borderId="0"/>
    <xf numFmtId="0" fontId="5" fillId="0" borderId="0"/>
    <xf numFmtId="0" fontId="14" fillId="0" borderId="0"/>
    <xf numFmtId="0" fontId="14" fillId="0" borderId="0"/>
    <xf numFmtId="0" fontId="2" fillId="0" borderId="0"/>
    <xf numFmtId="166" fontId="15" fillId="4" borderId="0" applyBorder="0">
      <alignment horizontal="right"/>
    </xf>
    <xf numFmtId="0" fontId="16" fillId="5" borderId="0" applyBorder="0"/>
    <xf numFmtId="9" fontId="5" fillId="0" borderId="0" applyFont="0" applyFill="0" applyBorder="0" applyAlignment="0" applyProtection="0"/>
    <xf numFmtId="9" fontId="5" fillId="0" borderId="0" applyFont="0" applyFill="0" applyBorder="0" applyAlignment="0" applyProtection="0"/>
    <xf numFmtId="0" fontId="3" fillId="0" borderId="0"/>
    <xf numFmtId="0" fontId="3" fillId="0" borderId="0"/>
    <xf numFmtId="0" fontId="3" fillId="0" borderId="0"/>
    <xf numFmtId="0" fontId="8" fillId="0" borderId="0" applyNumberFormat="0" applyFill="0" applyBorder="0" applyAlignment="0" applyProtection="0">
      <alignment vertical="top"/>
      <protection locked="0"/>
    </xf>
    <xf numFmtId="0" fontId="17" fillId="0" borderId="0"/>
    <xf numFmtId="0" fontId="17" fillId="0" borderId="0"/>
    <xf numFmtId="0" fontId="8" fillId="0" borderId="0" applyNumberFormat="0" applyFill="0" applyBorder="0" applyAlignment="0" applyProtection="0">
      <alignment vertical="top"/>
      <protection locked="0"/>
    </xf>
    <xf numFmtId="43" fontId="2" fillId="0" borderId="0" applyFont="0" applyFill="0" applyBorder="0" applyAlignment="0" applyProtection="0"/>
    <xf numFmtId="43" fontId="5" fillId="0" borderId="0" applyFont="0" applyFill="0" applyBorder="0" applyAlignment="0" applyProtection="0"/>
    <xf numFmtId="0" fontId="1" fillId="0" borderId="0"/>
    <xf numFmtId="9" fontId="1" fillId="0" borderId="0" applyFont="0" applyFill="0" applyBorder="0" applyAlignment="0" applyProtection="0"/>
    <xf numFmtId="37" fontId="23" fillId="0" borderId="0"/>
    <xf numFmtId="0" fontId="13" fillId="0" borderId="0"/>
    <xf numFmtId="169" fontId="34" fillId="0" borderId="0">
      <protection locked="0"/>
    </xf>
    <xf numFmtId="170" fontId="34" fillId="0" borderId="0">
      <protection locked="0"/>
    </xf>
    <xf numFmtId="171" fontId="35" fillId="0" borderId="0">
      <protection locked="0"/>
    </xf>
    <xf numFmtId="171" fontId="35" fillId="0" borderId="0">
      <protection locked="0"/>
    </xf>
    <xf numFmtId="0" fontId="17" fillId="0" borderId="0"/>
    <xf numFmtId="9" fontId="17" fillId="0" borderId="0" applyFont="0" applyFill="0" applyBorder="0" applyAlignment="0" applyProtection="0"/>
    <xf numFmtId="4" fontId="17" fillId="0" borderId="0" applyFont="0" applyFill="0" applyBorder="0" applyAlignment="0" applyProtection="0"/>
  </cellStyleXfs>
  <cellXfs count="174">
    <xf numFmtId="0" fontId="0" fillId="0" borderId="0" xfId="0"/>
    <xf numFmtId="0" fontId="4" fillId="0" borderId="0" xfId="2" applyNumberFormat="1" applyFont="1" applyAlignment="1">
      <alignment horizontal="left"/>
    </xf>
    <xf numFmtId="0" fontId="4" fillId="0" borderId="0" xfId="2" applyFont="1"/>
    <xf numFmtId="0" fontId="4" fillId="0" borderId="0" xfId="2" applyNumberFormat="1" applyFont="1" applyAlignment="1">
      <alignment horizontal="center"/>
    </xf>
    <xf numFmtId="41" fontId="4" fillId="0" borderId="0" xfId="2" applyNumberFormat="1" applyFont="1"/>
    <xf numFmtId="3" fontId="4" fillId="0" borderId="0" xfId="2" applyNumberFormat="1" applyFont="1" applyFill="1" applyBorder="1"/>
    <xf numFmtId="41" fontId="6" fillId="0" borderId="0" xfId="2" applyNumberFormat="1" applyFont="1"/>
    <xf numFmtId="41" fontId="7" fillId="0" borderId="0" xfId="2" applyNumberFormat="1" applyFont="1"/>
    <xf numFmtId="3" fontId="7" fillId="0" borderId="0" xfId="2" applyNumberFormat="1" applyFont="1" applyFill="1" applyBorder="1" applyAlignment="1">
      <alignment horizontal="center"/>
    </xf>
    <xf numFmtId="0" fontId="7" fillId="0" borderId="0" xfId="2" applyNumberFormat="1" applyFont="1" applyAlignment="1">
      <alignment horizontal="center"/>
    </xf>
    <xf numFmtId="0" fontId="7" fillId="0" borderId="0" xfId="2" applyFont="1" applyAlignment="1">
      <alignment horizontal="center"/>
    </xf>
    <xf numFmtId="41" fontId="4" fillId="0" borderId="0" xfId="3" applyNumberFormat="1" applyFont="1" applyAlignment="1">
      <alignment horizontal="center"/>
    </xf>
    <xf numFmtId="0" fontId="7" fillId="0" borderId="1" xfId="2" applyNumberFormat="1" applyFont="1" applyBorder="1" applyAlignment="1">
      <alignment horizontal="center"/>
    </xf>
    <xf numFmtId="0" fontId="7" fillId="0" borderId="2" xfId="2" applyFont="1" applyBorder="1" applyAlignment="1">
      <alignment horizontal="center"/>
    </xf>
    <xf numFmtId="0" fontId="7" fillId="0" borderId="3" xfId="2" applyFont="1" applyBorder="1" applyAlignment="1">
      <alignment horizontal="center"/>
    </xf>
    <xf numFmtId="41" fontId="7" fillId="0" borderId="4" xfId="2" applyNumberFormat="1" applyFont="1" applyBorder="1" applyAlignment="1">
      <alignment horizontal="center"/>
    </xf>
    <xf numFmtId="164" fontId="7" fillId="0" borderId="0" xfId="4" applyNumberFormat="1" applyFont="1" applyFill="1" applyBorder="1" applyAlignment="1">
      <alignment horizontal="center"/>
    </xf>
    <xf numFmtId="0" fontId="7" fillId="0" borderId="5" xfId="2" applyNumberFormat="1" applyFont="1" applyBorder="1" applyAlignment="1">
      <alignment horizontal="center"/>
    </xf>
    <xf numFmtId="0" fontId="7" fillId="0" borderId="6" xfId="2" applyFont="1" applyBorder="1" applyAlignment="1">
      <alignment horizontal="center"/>
    </xf>
    <xf numFmtId="0" fontId="7" fillId="0" borderId="0" xfId="2" applyFont="1" applyBorder="1" applyAlignment="1">
      <alignment horizontal="center"/>
    </xf>
    <xf numFmtId="41" fontId="7" fillId="0" borderId="7" xfId="2" applyNumberFormat="1" applyFont="1" applyBorder="1" applyAlignment="1">
      <alignment horizontal="center"/>
    </xf>
    <xf numFmtId="0" fontId="7" fillId="0" borderId="8" xfId="2" applyNumberFormat="1" applyFont="1" applyBorder="1" applyAlignment="1">
      <alignment horizontal="center"/>
    </xf>
    <xf numFmtId="0" fontId="7" fillId="0" borderId="9" xfId="2" applyFont="1" applyBorder="1" applyAlignment="1">
      <alignment horizontal="center"/>
    </xf>
    <xf numFmtId="0" fontId="7" fillId="0" borderId="10" xfId="2" applyFont="1" applyBorder="1" applyAlignment="1">
      <alignment horizontal="center"/>
    </xf>
    <xf numFmtId="41" fontId="7" fillId="0" borderId="11" xfId="2" applyNumberFormat="1" applyFont="1" applyBorder="1" applyAlignment="1">
      <alignment horizontal="center"/>
    </xf>
    <xf numFmtId="2" fontId="7" fillId="0" borderId="0" xfId="2" applyNumberFormat="1" applyFont="1" applyAlignment="1">
      <alignment horizontal="center"/>
    </xf>
    <xf numFmtId="2" fontId="4" fillId="0" borderId="0" xfId="2" applyNumberFormat="1" applyFont="1" applyAlignment="1">
      <alignment horizontal="left"/>
    </xf>
    <xf numFmtId="2" fontId="9" fillId="0" borderId="0" xfId="5" applyNumberFormat="1" applyFont="1" applyAlignment="1" applyProtection="1">
      <alignment horizontal="center"/>
    </xf>
    <xf numFmtId="2" fontId="7" fillId="0" borderId="0" xfId="2" applyNumberFormat="1" applyFont="1" applyFill="1" applyBorder="1" applyAlignment="1">
      <alignment horizontal="center"/>
    </xf>
    <xf numFmtId="2" fontId="7" fillId="0" borderId="0" xfId="5" applyNumberFormat="1" applyFont="1" applyAlignment="1" applyProtection="1">
      <alignment horizontal="center"/>
    </xf>
    <xf numFmtId="37" fontId="4" fillId="0" borderId="0" xfId="2" applyNumberFormat="1" applyFont="1" applyAlignment="1">
      <alignment horizontal="center"/>
    </xf>
    <xf numFmtId="5" fontId="4" fillId="0" borderId="0" xfId="2" applyNumberFormat="1" applyFont="1"/>
    <xf numFmtId="5" fontId="10" fillId="0" borderId="0" xfId="4" applyNumberFormat="1" applyFont="1" applyFill="1" applyBorder="1"/>
    <xf numFmtId="164" fontId="4" fillId="0" borderId="0" xfId="4" applyNumberFormat="1" applyFont="1" applyFill="1" applyBorder="1"/>
    <xf numFmtId="37" fontId="4" fillId="0" borderId="0" xfId="2" applyNumberFormat="1" applyFont="1"/>
    <xf numFmtId="41" fontId="10" fillId="0" borderId="0" xfId="2" applyNumberFormat="1" applyFont="1"/>
    <xf numFmtId="165" fontId="4" fillId="0" borderId="0" xfId="2" applyNumberFormat="1" applyFont="1" applyFill="1" applyBorder="1"/>
    <xf numFmtId="41" fontId="10" fillId="0" borderId="10" xfId="2" applyNumberFormat="1" applyFont="1" applyBorder="1"/>
    <xf numFmtId="37" fontId="4" fillId="0" borderId="0" xfId="2" applyNumberFormat="1" applyFont="1" applyFill="1" applyBorder="1"/>
    <xf numFmtId="37" fontId="4" fillId="0" borderId="0" xfId="2" applyNumberFormat="1" applyFont="1" applyFill="1"/>
    <xf numFmtId="41" fontId="10" fillId="0" borderId="0" xfId="2" applyNumberFormat="1" applyFont="1" applyFill="1"/>
    <xf numFmtId="37" fontId="4" fillId="0" borderId="0" xfId="2" applyNumberFormat="1" applyFont="1" applyFill="1" applyAlignment="1">
      <alignment horizontal="center"/>
    </xf>
    <xf numFmtId="41" fontId="4" fillId="0" borderId="10" xfId="2" applyNumberFormat="1" applyFont="1" applyBorder="1"/>
    <xf numFmtId="1" fontId="4" fillId="0" borderId="0" xfId="6" applyNumberFormat="1" applyFont="1" applyAlignment="1">
      <alignment horizontal="center"/>
    </xf>
    <xf numFmtId="9" fontId="4" fillId="0" borderId="0" xfId="1" applyFont="1"/>
    <xf numFmtId="41" fontId="4" fillId="0" borderId="0" xfId="2" applyNumberFormat="1" applyFont="1" applyFill="1"/>
    <xf numFmtId="5" fontId="4" fillId="0" borderId="0" xfId="2" applyNumberFormat="1" applyFont="1" applyFill="1"/>
    <xf numFmtId="3" fontId="4" fillId="0" borderId="0" xfId="6" applyNumberFormat="1" applyFont="1" applyAlignment="1">
      <alignment horizontal="center"/>
    </xf>
    <xf numFmtId="5" fontId="4" fillId="0" borderId="12" xfId="2" applyNumberFormat="1" applyFont="1" applyBorder="1"/>
    <xf numFmtId="5" fontId="4" fillId="0" borderId="0" xfId="2" applyNumberFormat="1" applyFont="1" applyFill="1" applyBorder="1"/>
    <xf numFmtId="0" fontId="4" fillId="0" borderId="0" xfId="27" applyNumberFormat="1" applyFont="1" applyAlignment="1">
      <alignment horizontal="left"/>
    </xf>
    <xf numFmtId="0" fontId="4" fillId="0" borderId="0" xfId="27" applyFont="1"/>
    <xf numFmtId="0" fontId="4" fillId="0" borderId="0" xfId="27" applyNumberFormat="1" applyFont="1" applyAlignment="1">
      <alignment horizontal="center"/>
    </xf>
    <xf numFmtId="41" fontId="4" fillId="0" borderId="0" xfId="27" applyNumberFormat="1" applyFont="1"/>
    <xf numFmtId="3" fontId="4" fillId="0" borderId="0" xfId="27" applyNumberFormat="1" applyFont="1" applyFill="1" applyBorder="1"/>
    <xf numFmtId="41" fontId="6" fillId="0" borderId="0" xfId="27" applyNumberFormat="1" applyFont="1"/>
    <xf numFmtId="41" fontId="7" fillId="0" borderId="0" xfId="27" applyNumberFormat="1" applyFont="1"/>
    <xf numFmtId="3" fontId="7" fillId="0" borderId="0" xfId="27" applyNumberFormat="1" applyFont="1" applyFill="1" applyBorder="1" applyAlignment="1">
      <alignment horizontal="center"/>
    </xf>
    <xf numFmtId="0" fontId="7" fillId="0" borderId="0" xfId="27" applyNumberFormat="1" applyFont="1" applyAlignment="1">
      <alignment horizontal="center"/>
    </xf>
    <xf numFmtId="0" fontId="7" fillId="0" borderId="0" xfId="27" applyFont="1" applyAlignment="1">
      <alignment horizontal="center"/>
    </xf>
    <xf numFmtId="41" fontId="4" fillId="0" borderId="0" xfId="28" applyNumberFormat="1" applyFont="1" applyAlignment="1">
      <alignment horizontal="center"/>
    </xf>
    <xf numFmtId="0" fontId="7" fillId="0" borderId="1" xfId="27" applyNumberFormat="1" applyFont="1" applyBorder="1" applyAlignment="1">
      <alignment horizontal="center"/>
    </xf>
    <xf numFmtId="0" fontId="7" fillId="0" borderId="2" xfId="27" applyFont="1" applyBorder="1" applyAlignment="1">
      <alignment horizontal="center"/>
    </xf>
    <xf numFmtId="0" fontId="7" fillId="0" borderId="3" xfId="27" applyFont="1" applyBorder="1" applyAlignment="1">
      <alignment horizontal="center"/>
    </xf>
    <xf numFmtId="41" fontId="7" fillId="0" borderId="4" xfId="27" applyNumberFormat="1" applyFont="1" applyBorder="1" applyAlignment="1">
      <alignment horizontal="center"/>
    </xf>
    <xf numFmtId="164" fontId="7" fillId="0" borderId="0" xfId="29" applyNumberFormat="1" applyFont="1" applyFill="1" applyBorder="1" applyAlignment="1">
      <alignment horizontal="center"/>
    </xf>
    <xf numFmtId="0" fontId="7" fillId="0" borderId="5" xfId="27" applyNumberFormat="1" applyFont="1" applyBorder="1" applyAlignment="1">
      <alignment horizontal="center"/>
    </xf>
    <xf numFmtId="0" fontId="7" fillId="0" borderId="6" xfId="27" applyFont="1" applyBorder="1" applyAlignment="1">
      <alignment horizontal="center"/>
    </xf>
    <xf numFmtId="0" fontId="7" fillId="0" borderId="0" xfId="27" applyFont="1" applyBorder="1" applyAlignment="1">
      <alignment horizontal="center"/>
    </xf>
    <xf numFmtId="41" fontId="7" fillId="0" borderId="7" xfId="27" applyNumberFormat="1" applyFont="1" applyBorder="1" applyAlignment="1">
      <alignment horizontal="center"/>
    </xf>
    <xf numFmtId="0" fontId="7" fillId="0" borderId="8" xfId="27" applyNumberFormat="1" applyFont="1" applyBorder="1" applyAlignment="1">
      <alignment horizontal="center"/>
    </xf>
    <xf numFmtId="0" fontId="7" fillId="0" borderId="9" xfId="27" applyFont="1" applyBorder="1" applyAlignment="1">
      <alignment horizontal="center"/>
    </xf>
    <xf numFmtId="0" fontId="7" fillId="0" borderId="10" xfId="27" applyFont="1" applyBorder="1" applyAlignment="1">
      <alignment horizontal="center"/>
    </xf>
    <xf numFmtId="41" fontId="7" fillId="0" borderId="11" xfId="27" applyNumberFormat="1" applyFont="1" applyBorder="1" applyAlignment="1">
      <alignment horizontal="center"/>
    </xf>
    <xf numFmtId="2" fontId="7" fillId="0" borderId="0" xfId="27" applyNumberFormat="1" applyFont="1" applyAlignment="1">
      <alignment horizontal="center"/>
    </xf>
    <xf numFmtId="2" fontId="4" fillId="0" borderId="0" xfId="27" applyNumberFormat="1" applyFont="1" applyAlignment="1">
      <alignment horizontal="left"/>
    </xf>
    <xf numFmtId="2" fontId="9" fillId="0" borderId="0" xfId="30" applyNumberFormat="1" applyFont="1" applyAlignment="1" applyProtection="1">
      <alignment horizontal="center"/>
    </xf>
    <xf numFmtId="2" fontId="7" fillId="0" borderId="0" xfId="27" applyNumberFormat="1" applyFont="1" applyFill="1" applyBorder="1" applyAlignment="1">
      <alignment horizontal="center"/>
    </xf>
    <xf numFmtId="0" fontId="18" fillId="0" borderId="0" xfId="31" applyNumberFormat="1" applyFont="1" applyAlignment="1">
      <alignment horizontal="center"/>
    </xf>
    <xf numFmtId="0" fontId="18" fillId="0" borderId="0" xfId="31" applyFont="1"/>
    <xf numFmtId="3" fontId="18" fillId="0" borderId="0" xfId="31" applyNumberFormat="1" applyFont="1" applyFill="1"/>
    <xf numFmtId="5" fontId="18" fillId="0" borderId="0" xfId="31" applyNumberFormat="1" applyFont="1"/>
    <xf numFmtId="42" fontId="19" fillId="0" borderId="0" xfId="32" applyNumberFormat="1" applyFont="1" applyFill="1"/>
    <xf numFmtId="37" fontId="18" fillId="0" borderId="0" xfId="31" applyNumberFormat="1" applyFont="1"/>
    <xf numFmtId="41" fontId="19" fillId="0" borderId="0" xfId="32" applyNumberFormat="1" applyFont="1" applyFill="1"/>
    <xf numFmtId="5" fontId="4" fillId="0" borderId="0" xfId="27" applyNumberFormat="1" applyFont="1"/>
    <xf numFmtId="164" fontId="4" fillId="0" borderId="0" xfId="29" applyNumberFormat="1" applyFont="1" applyFill="1" applyBorder="1"/>
    <xf numFmtId="41" fontId="19" fillId="0" borderId="10" xfId="32" applyNumberFormat="1" applyFont="1" applyFill="1" applyBorder="1"/>
    <xf numFmtId="37" fontId="4" fillId="0" borderId="0" xfId="27" applyNumberFormat="1" applyFont="1"/>
    <xf numFmtId="165" fontId="4" fillId="0" borderId="0" xfId="27" applyNumberFormat="1" applyFont="1" applyFill="1" applyBorder="1"/>
    <xf numFmtId="41" fontId="18" fillId="0" borderId="0" xfId="31" applyNumberFormat="1" applyFont="1"/>
    <xf numFmtId="41" fontId="18" fillId="0" borderId="0" xfId="32" applyNumberFormat="1" applyFont="1" applyFill="1"/>
    <xf numFmtId="37" fontId="4" fillId="0" borderId="0" xfId="27" applyNumberFormat="1" applyFont="1" applyFill="1" applyBorder="1"/>
    <xf numFmtId="41" fontId="18" fillId="0" borderId="0" xfId="31" applyNumberFormat="1" applyFont="1" applyFill="1"/>
    <xf numFmtId="41" fontId="19" fillId="0" borderId="0" xfId="32" applyNumberFormat="1" applyFont="1" applyFill="1" applyBorder="1"/>
    <xf numFmtId="0" fontId="4" fillId="0" borderId="0" xfId="0" applyFont="1"/>
    <xf numFmtId="41" fontId="18" fillId="0" borderId="10" xfId="31" applyNumberFormat="1" applyFont="1" applyFill="1" applyBorder="1"/>
    <xf numFmtId="41" fontId="18" fillId="0" borderId="10" xfId="31" applyNumberFormat="1" applyFont="1" applyBorder="1"/>
    <xf numFmtId="5" fontId="4" fillId="0" borderId="0" xfId="27" applyNumberFormat="1" applyFont="1" applyFill="1"/>
    <xf numFmtId="37" fontId="4" fillId="0" borderId="0" xfId="27" applyNumberFormat="1" applyFont="1" applyFill="1"/>
    <xf numFmtId="5" fontId="4" fillId="0" borderId="0" xfId="27" applyNumberFormat="1" applyFont="1" applyFill="1" applyBorder="1"/>
    <xf numFmtId="42" fontId="18" fillId="0" borderId="12" xfId="31" applyNumberFormat="1" applyFont="1" applyFill="1" applyBorder="1"/>
    <xf numFmtId="0" fontId="20" fillId="0" borderId="0" xfId="11" applyFont="1"/>
    <xf numFmtId="0" fontId="20" fillId="0" borderId="0" xfId="11" applyFont="1" applyBorder="1"/>
    <xf numFmtId="0" fontId="21" fillId="0" borderId="0" xfId="11" applyFont="1"/>
    <xf numFmtId="0" fontId="21" fillId="0" borderId="0" xfId="11" applyFont="1" applyBorder="1" applyAlignment="1">
      <alignment horizontal="center"/>
    </xf>
    <xf numFmtId="0" fontId="22" fillId="0" borderId="0" xfId="11" applyFont="1"/>
    <xf numFmtId="0" fontId="21" fillId="0" borderId="0" xfId="11" applyFont="1" applyAlignment="1">
      <alignment horizontal="center"/>
    </xf>
    <xf numFmtId="167" fontId="13" fillId="0" borderId="0" xfId="34" applyNumberFormat="1" applyFont="1"/>
    <xf numFmtId="167" fontId="13" fillId="0" borderId="0" xfId="34" applyNumberFormat="1" applyFont="1" applyBorder="1"/>
    <xf numFmtId="0" fontId="20" fillId="0" borderId="0" xfId="11" applyFont="1" applyAlignment="1">
      <alignment horizontal="left" indent="3"/>
    </xf>
    <xf numFmtId="167" fontId="13" fillId="2" borderId="0" xfId="34" applyNumberFormat="1" applyFont="1" applyFill="1"/>
    <xf numFmtId="167" fontId="13" fillId="0" borderId="13" xfId="34" applyNumberFormat="1" applyFont="1" applyBorder="1"/>
    <xf numFmtId="167" fontId="13" fillId="0" borderId="16" xfId="34" applyNumberFormat="1" applyFont="1" applyBorder="1"/>
    <xf numFmtId="37" fontId="24" fillId="0" borderId="0" xfId="38" applyFont="1" applyFill="1" applyAlignment="1">
      <alignment horizontal="left"/>
    </xf>
    <xf numFmtId="37" fontId="25" fillId="0" borderId="0" xfId="38" applyFont="1" applyFill="1"/>
    <xf numFmtId="37" fontId="5" fillId="0" borderId="0" xfId="38" applyFont="1" applyFill="1"/>
    <xf numFmtId="37" fontId="25" fillId="0" borderId="0" xfId="38" applyFont="1" applyFill="1" applyBorder="1"/>
    <xf numFmtId="37" fontId="24" fillId="0" borderId="0" xfId="38" applyFont="1" applyFill="1"/>
    <xf numFmtId="37" fontId="24" fillId="0" borderId="0" xfId="38" applyFont="1" applyFill="1" applyAlignment="1">
      <alignment horizontal="center"/>
    </xf>
    <xf numFmtId="37" fontId="24" fillId="0" borderId="0" xfId="38" applyFont="1" applyFill="1" applyBorder="1" applyAlignment="1">
      <alignment horizontal="center"/>
    </xf>
    <xf numFmtId="9" fontId="24" fillId="0" borderId="0" xfId="1" applyFont="1" applyFill="1" applyBorder="1" applyAlignment="1">
      <alignment horizontal="center"/>
    </xf>
    <xf numFmtId="168" fontId="24" fillId="0" borderId="0" xfId="38" quotePrefix="1" applyNumberFormat="1" applyFont="1" applyFill="1" applyAlignment="1">
      <alignment horizontal="left"/>
    </xf>
    <xf numFmtId="37" fontId="26" fillId="0" borderId="10" xfId="38" applyFont="1" applyFill="1" applyBorder="1" applyAlignment="1">
      <alignment horizontal="center"/>
    </xf>
    <xf numFmtId="37" fontId="24" fillId="0" borderId="10" xfId="38" applyFont="1" applyFill="1" applyBorder="1" applyAlignment="1">
      <alignment horizontal="center"/>
    </xf>
    <xf numFmtId="37" fontId="25" fillId="0" borderId="10" xfId="38" applyFont="1" applyFill="1" applyBorder="1"/>
    <xf numFmtId="0" fontId="24" fillId="0" borderId="0" xfId="38" applyNumberFormat="1" applyFont="1" applyFill="1" applyBorder="1" applyAlignment="1">
      <alignment horizontal="center"/>
    </xf>
    <xf numFmtId="37" fontId="25" fillId="0" borderId="0" xfId="38" applyFont="1" applyFill="1" applyBorder="1" applyAlignment="1">
      <alignment horizontal="center"/>
    </xf>
    <xf numFmtId="37" fontId="25" fillId="0" borderId="0" xfId="38" applyFont="1" applyFill="1" applyAlignment="1">
      <alignment horizontal="center"/>
    </xf>
    <xf numFmtId="41" fontId="25" fillId="0" borderId="0" xfId="38" applyNumberFormat="1" applyFont="1" applyFill="1"/>
    <xf numFmtId="41" fontId="25" fillId="0" borderId="0" xfId="38" applyNumberFormat="1" applyFont="1" applyFill="1" applyBorder="1"/>
    <xf numFmtId="41" fontId="25" fillId="0" borderId="0" xfId="35" applyNumberFormat="1" applyFont="1" applyFill="1" applyBorder="1"/>
    <xf numFmtId="41" fontId="25" fillId="0" borderId="13" xfId="35" applyNumberFormat="1" applyFont="1" applyFill="1" applyBorder="1"/>
    <xf numFmtId="37" fontId="24" fillId="0" borderId="17" xfId="38" applyFont="1" applyFill="1" applyBorder="1"/>
    <xf numFmtId="37" fontId="25" fillId="0" borderId="17" xfId="38" applyFont="1" applyFill="1" applyBorder="1"/>
    <xf numFmtId="0" fontId="27" fillId="0" borderId="0" xfId="38" applyNumberFormat="1" applyFont="1" applyAlignment="1">
      <alignment wrapText="1"/>
    </xf>
    <xf numFmtId="41" fontId="25" fillId="0" borderId="17" xfId="38" applyNumberFormat="1" applyFont="1" applyFill="1" applyBorder="1"/>
    <xf numFmtId="41" fontId="25" fillId="0" borderId="18" xfId="38" applyNumberFormat="1" applyFont="1" applyFill="1" applyBorder="1"/>
    <xf numFmtId="9" fontId="25" fillId="0" borderId="0" xfId="38" applyNumberFormat="1" applyFont="1" applyFill="1" applyBorder="1" applyAlignment="1">
      <alignment horizontal="center"/>
    </xf>
    <xf numFmtId="41" fontId="15" fillId="0" borderId="17" xfId="38" applyNumberFormat="1" applyFont="1" applyFill="1" applyBorder="1"/>
    <xf numFmtId="41" fontId="15" fillId="0" borderId="0" xfId="38" applyNumberFormat="1" applyFont="1" applyFill="1" applyBorder="1"/>
    <xf numFmtId="37" fontId="28" fillId="0" borderId="0" xfId="38" applyFont="1" applyFill="1"/>
    <xf numFmtId="41" fontId="15" fillId="0" borderId="0" xfId="35" applyNumberFormat="1" applyFont="1" applyFill="1"/>
    <xf numFmtId="41" fontId="15" fillId="0" borderId="0" xfId="35" applyNumberFormat="1" applyFont="1" applyFill="1" applyBorder="1"/>
    <xf numFmtId="37" fontId="26" fillId="0" borderId="0" xfId="38" applyFont="1" applyFill="1"/>
    <xf numFmtId="41" fontId="25" fillId="0" borderId="0" xfId="35" applyNumberFormat="1" applyFont="1" applyFill="1"/>
    <xf numFmtId="41" fontId="25" fillId="0" borderId="0" xfId="38" applyNumberFormat="1" applyFont="1" applyFill="1" applyBorder="1" applyAlignment="1">
      <alignment horizontal="center"/>
    </xf>
    <xf numFmtId="0" fontId="27" fillId="0" borderId="0" xfId="38" applyNumberFormat="1" applyFont="1" applyFill="1" applyAlignment="1">
      <alignment wrapText="1"/>
    </xf>
    <xf numFmtId="49" fontId="25" fillId="0" borderId="17" xfId="38" applyNumberFormat="1" applyFont="1" applyFill="1" applyBorder="1"/>
    <xf numFmtId="41" fontId="25" fillId="0" borderId="17" xfId="35" applyNumberFormat="1" applyFont="1" applyFill="1" applyBorder="1"/>
    <xf numFmtId="37" fontId="24" fillId="0" borderId="0" xfId="38" applyFont="1" applyFill="1" applyBorder="1"/>
    <xf numFmtId="41" fontId="25" fillId="0" borderId="13" xfId="38" applyNumberFormat="1" applyFont="1" applyFill="1" applyBorder="1"/>
    <xf numFmtId="10" fontId="25" fillId="0" borderId="0" xfId="1" applyNumberFormat="1" applyFont="1" applyFill="1"/>
    <xf numFmtId="10" fontId="25" fillId="0" borderId="0" xfId="1" applyNumberFormat="1" applyFont="1" applyFill="1" applyBorder="1"/>
    <xf numFmtId="41" fontId="25" fillId="0" borderId="0" xfId="1" applyNumberFormat="1" applyFont="1" applyFill="1" applyBorder="1"/>
    <xf numFmtId="37" fontId="30" fillId="0" borderId="17" xfId="38" applyFont="1" applyFill="1" applyBorder="1"/>
    <xf numFmtId="37" fontId="31" fillId="0" borderId="17" xfId="38" applyFont="1" applyFill="1" applyBorder="1"/>
    <xf numFmtId="41" fontId="30" fillId="0" borderId="17" xfId="35" applyNumberFormat="1" applyFont="1" applyFill="1" applyBorder="1"/>
    <xf numFmtId="10" fontId="30" fillId="0" borderId="17" xfId="38" applyNumberFormat="1" applyFont="1" applyFill="1" applyBorder="1"/>
    <xf numFmtId="10" fontId="31" fillId="0" borderId="17" xfId="38" applyNumberFormat="1" applyFont="1" applyFill="1" applyBorder="1"/>
    <xf numFmtId="37" fontId="5" fillId="0" borderId="17" xfId="38" applyFont="1" applyFill="1" applyBorder="1"/>
    <xf numFmtId="167" fontId="25" fillId="0" borderId="0" xfId="39" applyNumberFormat="1" applyFont="1" applyFill="1"/>
    <xf numFmtId="41" fontId="25" fillId="0" borderId="19" xfId="38" applyNumberFormat="1" applyFont="1" applyFill="1" applyBorder="1"/>
    <xf numFmtId="41" fontId="24" fillId="0" borderId="0" xfId="38" applyNumberFormat="1" applyFont="1" applyFill="1" applyBorder="1"/>
    <xf numFmtId="37" fontId="5" fillId="0" borderId="0" xfId="38" applyFont="1" applyFill="1" applyBorder="1"/>
    <xf numFmtId="41" fontId="24" fillId="0" borderId="0" xfId="38" applyNumberFormat="1" applyFont="1" applyFill="1"/>
    <xf numFmtId="37" fontId="24" fillId="0" borderId="0" xfId="38" applyFont="1" applyFill="1" applyBorder="1" applyAlignment="1">
      <alignment horizontal="left" indent="1"/>
    </xf>
    <xf numFmtId="37" fontId="25" fillId="0" borderId="0" xfId="38" applyFont="1" applyFill="1" applyBorder="1" applyAlignment="1">
      <alignment horizontal="left" indent="1"/>
    </xf>
    <xf numFmtId="37" fontId="5" fillId="0" borderId="0" xfId="38" applyFont="1" applyFill="1" applyBorder="1" applyAlignment="1">
      <alignment horizontal="left" indent="1"/>
    </xf>
    <xf numFmtId="41" fontId="25" fillId="0" borderId="0" xfId="38" applyNumberFormat="1" applyFont="1" applyFill="1" applyBorder="1" applyAlignment="1">
      <alignment horizontal="left" indent="1"/>
    </xf>
    <xf numFmtId="37" fontId="25" fillId="0" borderId="0" xfId="38" applyFont="1" applyFill="1" applyBorder="1" applyAlignment="1">
      <alignment horizontal="left" indent="2"/>
    </xf>
    <xf numFmtId="167" fontId="25" fillId="0" borderId="0" xfId="35" applyNumberFormat="1" applyFont="1" applyFill="1" applyBorder="1" applyAlignment="1">
      <alignment horizontal="left" indent="1"/>
    </xf>
    <xf numFmtId="0" fontId="21" fillId="0" borderId="14" xfId="11" applyFont="1" applyBorder="1" applyAlignment="1">
      <alignment horizontal="center"/>
    </xf>
    <xf numFmtId="0" fontId="21" fillId="0" borderId="15" xfId="11" applyFont="1" applyBorder="1" applyAlignment="1">
      <alignment horizontal="center"/>
    </xf>
  </cellXfs>
  <cellStyles count="47">
    <cellStyle name="Comma" xfId="35" builtinId="3"/>
    <cellStyle name="Comma 2" xfId="7"/>
    <cellStyle name="Comma 3" xfId="8"/>
    <cellStyle name="Comma 4" xfId="34"/>
    <cellStyle name="Comma 5" xfId="46"/>
    <cellStyle name="Currency 2" xfId="9"/>
    <cellStyle name="Date" xfId="40"/>
    <cellStyle name="Fixed" xfId="41"/>
    <cellStyle name="Followed Hyperlink" xfId="5" builtinId="9"/>
    <cellStyle name="Followed Hyperlink 2" xfId="30"/>
    <cellStyle name="Heading1" xfId="42"/>
    <cellStyle name="Heading2" xfId="43"/>
    <cellStyle name="Hyperlink 2" xfId="33"/>
    <cellStyle name="Manual-Input" xfId="10"/>
    <cellStyle name="Normal" xfId="0" builtinId="0"/>
    <cellStyle name="Normal 10" xfId="11"/>
    <cellStyle name="Normal 11" xfId="38"/>
    <cellStyle name="Normal 12" xfId="12"/>
    <cellStyle name="Normal 13" xfId="13"/>
    <cellStyle name="Normal 14" xfId="44"/>
    <cellStyle name="Normal 2" xfId="14"/>
    <cellStyle name="Normal 2 2" xfId="15"/>
    <cellStyle name="Normal 2 3" xfId="16"/>
    <cellStyle name="Normal 3" xfId="17"/>
    <cellStyle name="Normal 4" xfId="36"/>
    <cellStyle name="Normal 5" xfId="18"/>
    <cellStyle name="Normal 6" xfId="19"/>
    <cellStyle name="Normal 7" xfId="20"/>
    <cellStyle name="Normal 8" xfId="21"/>
    <cellStyle name="Normal 9" xfId="22"/>
    <cellStyle name="Normal_DFIT-WaEle_SUM" xfId="6"/>
    <cellStyle name="Normal_IDGas6_97" xfId="4"/>
    <cellStyle name="Normal_IDGas6_97 2" xfId="29"/>
    <cellStyle name="Normal_IDGas6_97 3" xfId="32"/>
    <cellStyle name="Normal_Rate Recon - Corp - 2007" xfId="39"/>
    <cellStyle name="Normal_WAElec6_97" xfId="2"/>
    <cellStyle name="Normal_WAElec6_97 2" xfId="27"/>
    <cellStyle name="Normal_WAGas6_97" xfId="3"/>
    <cellStyle name="Normal_WAGas6_97 2" xfId="28"/>
    <cellStyle name="Normal_WAGas6_97 3" xfId="31"/>
    <cellStyle name="OUTPUT AMOUNTS" xfId="23"/>
    <cellStyle name="OUTPUT LINE ITEMS" xfId="24"/>
    <cellStyle name="Percent" xfId="1" builtinId="5"/>
    <cellStyle name="Percent 2" xfId="25"/>
    <cellStyle name="Percent 3" xfId="26"/>
    <cellStyle name="Percent 4" xfId="37"/>
    <cellStyle name="Percent 5" xfId="45"/>
  </cellStyles>
  <dxfs count="1">
    <dxf>
      <fill>
        <patternFill>
          <bgColor indexed="1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6"/>
  <sheetViews>
    <sheetView tabSelected="1" zoomScale="110" zoomScaleNormal="110" zoomScaleSheetLayoutView="100" workbookViewId="0">
      <pane xSplit="4" ySplit="9" topLeftCell="E45" activePane="bottomRight" state="frozen"/>
      <selection activeCell="B54" sqref="B54"/>
      <selection pane="topRight" activeCell="B54" sqref="B54"/>
      <selection pane="bottomLeft" activeCell="B54" sqref="B54"/>
      <selection pane="bottomRight" activeCell="B54" sqref="B54"/>
    </sheetView>
  </sheetViews>
  <sheetFormatPr defaultColWidth="10.7109375" defaultRowHeight="12.75"/>
  <cols>
    <col min="1" max="1" width="4.7109375" style="3" customWidth="1"/>
    <col min="2" max="3" width="1.7109375" style="2" customWidth="1"/>
    <col min="4" max="4" width="33.7109375" style="2" customWidth="1"/>
    <col min="5" max="5" width="13.28515625" style="4" customWidth="1"/>
    <col min="6" max="7" width="2.85546875" style="2" customWidth="1"/>
    <col min="8" max="8" width="2.85546875" style="5" customWidth="1"/>
    <col min="16" max="16384" width="10.7109375" style="2"/>
  </cols>
  <sheetData>
    <row r="1" spans="1:60" customFormat="1">
      <c r="A1" s="1" t="s">
        <v>0</v>
      </c>
      <c r="B1" s="2"/>
      <c r="C1" s="2"/>
      <c r="D1" s="3"/>
      <c r="E1" s="4"/>
      <c r="F1" s="2"/>
      <c r="G1" s="2"/>
      <c r="H1" s="5"/>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row>
    <row r="2" spans="1:60" customFormat="1">
      <c r="A2" s="1" t="s">
        <v>1</v>
      </c>
      <c r="B2" s="2"/>
      <c r="C2" s="2"/>
      <c r="D2" s="3"/>
      <c r="E2" s="6"/>
      <c r="F2" s="2"/>
      <c r="G2" s="2"/>
      <c r="H2" s="5"/>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row>
    <row r="3" spans="1:60" customFormat="1">
      <c r="A3" s="1" t="s">
        <v>2</v>
      </c>
      <c r="B3" s="2"/>
      <c r="C3" s="2"/>
      <c r="D3" s="3"/>
      <c r="E3" s="7"/>
      <c r="F3" s="2"/>
      <c r="G3" s="2"/>
      <c r="H3" s="5"/>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row>
    <row r="4" spans="1:60" customFormat="1" ht="12.75" customHeight="1">
      <c r="A4" s="1" t="s">
        <v>3</v>
      </c>
      <c r="B4" s="2"/>
      <c r="C4" s="2"/>
      <c r="D4" s="3"/>
      <c r="E4" s="4"/>
      <c r="F4" s="2"/>
      <c r="G4" s="2"/>
      <c r="H4" s="8"/>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row>
    <row r="5" spans="1:60" s="10" customFormat="1" ht="13.5" customHeight="1">
      <c r="A5" s="9"/>
      <c r="D5" s="9"/>
      <c r="E5" s="11"/>
      <c r="H5" s="8"/>
    </row>
    <row r="6" spans="1:60" s="10" customFormat="1" ht="12" customHeight="1">
      <c r="A6" s="12"/>
      <c r="B6" s="13"/>
      <c r="C6" s="14"/>
      <c r="D6" s="14"/>
      <c r="E6" s="15" t="s">
        <v>4</v>
      </c>
      <c r="H6" s="16"/>
    </row>
    <row r="7" spans="1:60" s="10" customFormat="1" ht="12">
      <c r="A7" s="17" t="s">
        <v>5</v>
      </c>
      <c r="B7" s="18"/>
      <c r="C7" s="19"/>
      <c r="D7" s="19"/>
      <c r="E7" s="20" t="s">
        <v>6</v>
      </c>
      <c r="H7" s="8"/>
    </row>
    <row r="8" spans="1:60" s="10" customFormat="1" ht="12">
      <c r="A8" s="21" t="s">
        <v>7</v>
      </c>
      <c r="B8" s="22"/>
      <c r="C8" s="23"/>
      <c r="D8" s="23" t="s">
        <v>8</v>
      </c>
      <c r="E8" s="24"/>
      <c r="H8" s="8"/>
    </row>
    <row r="9" spans="1:60" s="25" customFormat="1" ht="12">
      <c r="B9" s="26" t="s">
        <v>9</v>
      </c>
      <c r="E9" s="27">
        <v>1.04</v>
      </c>
      <c r="H9" s="28"/>
    </row>
    <row r="10" spans="1:60" s="25" customFormat="1" ht="12">
      <c r="B10" s="26"/>
      <c r="E10" s="29"/>
      <c r="H10" s="28"/>
    </row>
    <row r="11" spans="1:60" s="25" customFormat="1" ht="12">
      <c r="B11" s="26"/>
      <c r="E11" s="29"/>
      <c r="H11" s="28"/>
    </row>
    <row r="12" spans="1:60" customFormat="1">
      <c r="A12" s="3"/>
      <c r="B12" s="2" t="s">
        <v>10</v>
      </c>
      <c r="C12" s="2"/>
      <c r="D12" s="2"/>
      <c r="E12" s="4"/>
      <c r="F12" s="2"/>
      <c r="G12" s="2"/>
      <c r="H12" s="5"/>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row>
    <row r="13" spans="1:60" s="31" customFormat="1" ht="12">
      <c r="A13" s="30">
        <v>1</v>
      </c>
      <c r="B13" s="31" t="s">
        <v>11</v>
      </c>
      <c r="E13" s="32">
        <v>0</v>
      </c>
      <c r="H13" s="33"/>
    </row>
    <row r="14" spans="1:60" s="34" customFormat="1" ht="12">
      <c r="A14" s="30">
        <v>2</v>
      </c>
      <c r="B14" s="34" t="s">
        <v>12</v>
      </c>
      <c r="E14" s="35">
        <v>0</v>
      </c>
      <c r="H14" s="36"/>
    </row>
    <row r="15" spans="1:60" s="34" customFormat="1" ht="12">
      <c r="A15" s="30">
        <v>3</v>
      </c>
      <c r="B15" s="34" t="s">
        <v>13</v>
      </c>
      <c r="E15" s="37">
        <v>0</v>
      </c>
      <c r="H15" s="36"/>
    </row>
    <row r="16" spans="1:60" s="34" customFormat="1" ht="12">
      <c r="A16" s="30">
        <v>4</v>
      </c>
      <c r="B16" s="34" t="s">
        <v>14</v>
      </c>
      <c r="E16" s="4">
        <f t="shared" ref="E16" si="0">SUM(E13:E15)</f>
        <v>0</v>
      </c>
      <c r="H16" s="38"/>
    </row>
    <row r="17" spans="1:8" s="34" customFormat="1" ht="12">
      <c r="A17" s="30">
        <v>5</v>
      </c>
      <c r="B17" s="34" t="s">
        <v>15</v>
      </c>
      <c r="E17" s="37">
        <v>0</v>
      </c>
      <c r="H17" s="36"/>
    </row>
    <row r="18" spans="1:8" s="34" customFormat="1" ht="12">
      <c r="A18" s="30">
        <v>6</v>
      </c>
      <c r="B18" s="34" t="s">
        <v>16</v>
      </c>
      <c r="E18" s="4">
        <f t="shared" ref="E18" si="1">SUM(E16:E17)</f>
        <v>0</v>
      </c>
      <c r="H18" s="38"/>
    </row>
    <row r="19" spans="1:8" s="34" customFormat="1" ht="12">
      <c r="A19" s="30"/>
      <c r="E19" s="4"/>
      <c r="H19" s="36"/>
    </row>
    <row r="20" spans="1:8" s="34" customFormat="1" ht="12">
      <c r="A20" s="30"/>
      <c r="B20" s="34" t="s">
        <v>17</v>
      </c>
      <c r="E20" s="4"/>
      <c r="H20" s="36"/>
    </row>
    <row r="21" spans="1:8" s="34" customFormat="1" ht="12">
      <c r="A21" s="30"/>
      <c r="B21" s="34" t="s">
        <v>18</v>
      </c>
      <c r="E21" s="4"/>
      <c r="H21" s="36"/>
    </row>
    <row r="22" spans="1:8" s="34" customFormat="1" ht="12">
      <c r="A22" s="30">
        <v>7</v>
      </c>
      <c r="C22" s="34" t="s">
        <v>19</v>
      </c>
      <c r="E22" s="35">
        <v>0</v>
      </c>
      <c r="H22" s="36"/>
    </row>
    <row r="23" spans="1:8" s="34" customFormat="1" ht="12">
      <c r="A23" s="30">
        <v>8</v>
      </c>
      <c r="C23" s="34" t="s">
        <v>20</v>
      </c>
      <c r="E23" s="35">
        <v>0</v>
      </c>
      <c r="H23" s="36"/>
    </row>
    <row r="24" spans="1:8" s="34" customFormat="1" ht="12">
      <c r="A24" s="30">
        <v>9</v>
      </c>
      <c r="C24" s="34" t="s">
        <v>21</v>
      </c>
      <c r="E24" s="35">
        <v>0</v>
      </c>
      <c r="H24" s="36"/>
    </row>
    <row r="25" spans="1:8" s="34" customFormat="1" ht="12">
      <c r="A25" s="30">
        <v>10</v>
      </c>
      <c r="C25" s="39" t="s">
        <v>22</v>
      </c>
      <c r="D25" s="39"/>
      <c r="E25" s="40">
        <v>0</v>
      </c>
      <c r="H25" s="36"/>
    </row>
    <row r="26" spans="1:8" s="34" customFormat="1" ht="12">
      <c r="A26" s="30">
        <v>11</v>
      </c>
      <c r="C26" s="34" t="s">
        <v>23</v>
      </c>
      <c r="E26" s="37">
        <v>0</v>
      </c>
      <c r="H26" s="36"/>
    </row>
    <row r="27" spans="1:8" s="34" customFormat="1" ht="12">
      <c r="A27" s="30">
        <v>12</v>
      </c>
      <c r="B27" s="34" t="s">
        <v>24</v>
      </c>
      <c r="E27" s="4">
        <f t="shared" ref="E27" si="2">SUM(E22:E26)</f>
        <v>0</v>
      </c>
      <c r="H27" s="38"/>
    </row>
    <row r="28" spans="1:8" s="34" customFormat="1" ht="12">
      <c r="A28" s="30"/>
      <c r="E28" s="4"/>
      <c r="H28" s="36"/>
    </row>
    <row r="29" spans="1:8" s="34" customFormat="1" ht="12">
      <c r="A29" s="30"/>
      <c r="B29" s="34" t="s">
        <v>25</v>
      </c>
      <c r="E29" s="4"/>
      <c r="H29" s="36"/>
    </row>
    <row r="30" spans="1:8" s="34" customFormat="1" ht="12">
      <c r="A30" s="30">
        <v>13</v>
      </c>
      <c r="C30" s="34" t="s">
        <v>19</v>
      </c>
      <c r="E30" s="35">
        <v>0</v>
      </c>
      <c r="H30" s="36"/>
    </row>
    <row r="31" spans="1:8" s="34" customFormat="1" ht="12">
      <c r="A31" s="30">
        <v>14</v>
      </c>
      <c r="C31" s="34" t="s">
        <v>26</v>
      </c>
      <c r="E31" s="35">
        <v>0</v>
      </c>
      <c r="H31" s="36"/>
    </row>
    <row r="32" spans="1:8" s="34" customFormat="1" ht="12">
      <c r="A32" s="30">
        <v>15</v>
      </c>
      <c r="C32" s="34" t="s">
        <v>23</v>
      </c>
      <c r="E32" s="37">
        <v>0</v>
      </c>
      <c r="H32" s="36"/>
    </row>
    <row r="33" spans="1:9" s="34" customFormat="1" ht="12">
      <c r="A33" s="30">
        <v>16</v>
      </c>
      <c r="B33" s="34" t="s">
        <v>27</v>
      </c>
      <c r="E33" s="4">
        <f t="shared" ref="E33" si="3">SUM(E30:E32)</f>
        <v>0</v>
      </c>
      <c r="H33" s="38"/>
    </row>
    <row r="34" spans="1:9" s="34" customFormat="1" ht="12">
      <c r="E34" s="4"/>
      <c r="H34" s="36"/>
    </row>
    <row r="35" spans="1:9" s="34" customFormat="1" ht="12">
      <c r="A35" s="30">
        <v>17</v>
      </c>
      <c r="B35" s="34" t="s">
        <v>28</v>
      </c>
      <c r="E35" s="35">
        <v>0</v>
      </c>
      <c r="H35" s="36"/>
      <c r="I35" s="34" t="s">
        <v>90</v>
      </c>
    </row>
    <row r="36" spans="1:9" s="34" customFormat="1" ht="12">
      <c r="A36" s="30">
        <v>18</v>
      </c>
      <c r="B36" s="34" t="s">
        <v>29</v>
      </c>
      <c r="E36" s="35">
        <v>0</v>
      </c>
      <c r="H36" s="36"/>
      <c r="I36" s="34" t="s">
        <v>91</v>
      </c>
    </row>
    <row r="37" spans="1:9" s="34" customFormat="1" ht="12">
      <c r="A37" s="30">
        <v>19</v>
      </c>
      <c r="B37" s="34" t="s">
        <v>30</v>
      </c>
      <c r="E37" s="35">
        <v>0</v>
      </c>
      <c r="H37" s="36"/>
      <c r="I37" s="34" t="s">
        <v>92</v>
      </c>
    </row>
    <row r="38" spans="1:9" s="34" customFormat="1" ht="12">
      <c r="A38" s="30"/>
      <c r="E38" s="35"/>
      <c r="H38" s="36"/>
    </row>
    <row r="39" spans="1:9" s="34" customFormat="1" ht="12">
      <c r="B39" s="34" t="s">
        <v>31</v>
      </c>
      <c r="E39" s="35"/>
      <c r="H39" s="36"/>
    </row>
    <row r="40" spans="1:9" s="34" customFormat="1" ht="12">
      <c r="A40" s="30">
        <v>20</v>
      </c>
      <c r="C40" s="34" t="s">
        <v>19</v>
      </c>
      <c r="E40" s="35">
        <v>0</v>
      </c>
      <c r="H40" s="36"/>
    </row>
    <row r="41" spans="1:9" s="34" customFormat="1" ht="12">
      <c r="A41" s="30">
        <v>21</v>
      </c>
      <c r="C41" s="34" t="s">
        <v>26</v>
      </c>
      <c r="E41" s="35">
        <v>0</v>
      </c>
      <c r="H41" s="36"/>
    </row>
    <row r="42" spans="1:9" s="34" customFormat="1" ht="12">
      <c r="A42" s="41">
        <v>22</v>
      </c>
      <c r="C42" s="34" t="s">
        <v>23</v>
      </c>
      <c r="E42" s="37">
        <v>0</v>
      </c>
      <c r="H42" s="36"/>
    </row>
    <row r="43" spans="1:9" s="34" customFormat="1" ht="12">
      <c r="A43" s="30">
        <v>23</v>
      </c>
      <c r="B43" s="34" t="s">
        <v>32</v>
      </c>
      <c r="E43" s="42">
        <f t="shared" ref="E43" si="4">SUM(E40:E42)</f>
        <v>0</v>
      </c>
      <c r="H43" s="38"/>
    </row>
    <row r="44" spans="1:9" s="34" customFormat="1" ht="18" customHeight="1">
      <c r="A44" s="30">
        <v>24</v>
      </c>
      <c r="B44" s="34" t="s">
        <v>33</v>
      </c>
      <c r="E44" s="42">
        <f t="shared" ref="E44" si="5">E43+E37+E36+E35+E33+E27</f>
        <v>0</v>
      </c>
      <c r="H44" s="38"/>
    </row>
    <row r="45" spans="1:9" s="34" customFormat="1" ht="12">
      <c r="E45" s="4"/>
      <c r="H45" s="38"/>
    </row>
    <row r="46" spans="1:9" s="34" customFormat="1" ht="12">
      <c r="A46" s="30">
        <v>25</v>
      </c>
      <c r="B46" s="34" t="s">
        <v>34</v>
      </c>
      <c r="E46" s="4">
        <f t="shared" ref="E46" si="6">E18-E44</f>
        <v>0</v>
      </c>
      <c r="H46" s="38"/>
    </row>
    <row r="47" spans="1:9" s="34" customFormat="1" ht="12">
      <c r="A47" s="30"/>
      <c r="E47" s="4"/>
      <c r="H47" s="36"/>
    </row>
    <row r="48" spans="1:9" s="34" customFormat="1" ht="12">
      <c r="A48" s="43"/>
      <c r="B48" s="34" t="s">
        <v>35</v>
      </c>
      <c r="E48" s="4"/>
      <c r="H48" s="36"/>
    </row>
    <row r="49" spans="1:60" s="34" customFormat="1" ht="12">
      <c r="A49" s="41">
        <v>26</v>
      </c>
      <c r="B49" s="34" t="s">
        <v>36</v>
      </c>
      <c r="D49" s="44"/>
      <c r="E49" s="45">
        <f>+'Response to Staff 390'!C12</f>
        <v>-312.30464999999998</v>
      </c>
      <c r="F49" s="31"/>
      <c r="H49" s="36"/>
    </row>
    <row r="50" spans="1:60" s="39" customFormat="1" ht="12">
      <c r="A50" s="30">
        <v>27</v>
      </c>
      <c r="B50" s="39" t="s">
        <v>37</v>
      </c>
      <c r="E50" s="45">
        <v>0</v>
      </c>
      <c r="F50" s="46"/>
      <c r="H50" s="36"/>
    </row>
    <row r="51" spans="1:60" s="34" customFormat="1" ht="12">
      <c r="A51" s="30">
        <v>28</v>
      </c>
      <c r="B51" s="34" t="s">
        <v>38</v>
      </c>
      <c r="E51" s="40">
        <f>+'Response to Staff 390'!C25</f>
        <v>-1513.85</v>
      </c>
      <c r="F51" s="2"/>
      <c r="H51" s="36"/>
    </row>
    <row r="52" spans="1:60" s="34" customFormat="1" ht="12">
      <c r="A52" s="43">
        <v>29</v>
      </c>
      <c r="B52" s="34" t="s">
        <v>39</v>
      </c>
      <c r="E52" s="37">
        <v>0</v>
      </c>
      <c r="F52" s="2"/>
      <c r="H52" s="36"/>
    </row>
    <row r="53" spans="1:60" customFormat="1">
      <c r="A53" s="3"/>
      <c r="B53" s="2"/>
      <c r="C53" s="2"/>
      <c r="D53" s="2"/>
      <c r="E53" s="4"/>
      <c r="F53" s="2"/>
      <c r="G53" s="2"/>
      <c r="H53" s="5"/>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row>
    <row r="54" spans="1:60" s="31" customFormat="1" thickBot="1">
      <c r="A54" s="47">
        <v>30</v>
      </c>
      <c r="B54" s="31" t="s">
        <v>40</v>
      </c>
      <c r="E54" s="48">
        <f t="shared" ref="E54" si="7">E46-SUM(E49:E52)</f>
        <v>1826.1546499999999</v>
      </c>
      <c r="F54" s="2"/>
      <c r="H54" s="49"/>
    </row>
    <row r="55" spans="1:60" customFormat="1" ht="13.5" thickTop="1">
      <c r="A55" s="47"/>
      <c r="B55" s="2"/>
      <c r="C55" s="2"/>
      <c r="D55" s="2"/>
      <c r="E55" s="4"/>
      <c r="F55" s="2"/>
      <c r="G55" s="2"/>
      <c r="H55" s="5"/>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row>
    <row r="56" spans="1:60" customFormat="1">
      <c r="A56" s="47"/>
      <c r="B56" s="2" t="s">
        <v>41</v>
      </c>
      <c r="C56" s="2"/>
      <c r="D56" s="2"/>
      <c r="E56" s="4"/>
      <c r="F56" s="2"/>
      <c r="G56" s="2"/>
      <c r="H56" s="5"/>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row>
  </sheetData>
  <printOptions horizontalCentered="1"/>
  <pageMargins left="1" right="0.75" top="0.75" bottom="0.5" header="0.5" footer="0.3"/>
  <pageSetup scale="90" firstPageNumber="4" fitToWidth="7" orientation="portrait" r:id="rId1"/>
  <headerFooter alignWithMargins="0">
    <oddHeader>&amp;C &amp;R&amp;"Times New Roman,Regular"&amp;12Exhibit No.___(KHB-3)
Page &amp;P</oddHeader>
    <oddFooter>&amp;L&amp;"Times New Roman,Regular"&amp;12&amp;F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7"/>
  <sheetViews>
    <sheetView zoomScale="110" zoomScaleNormal="110" zoomScaleSheetLayoutView="100" workbookViewId="0">
      <pane xSplit="4" ySplit="9" topLeftCell="E46" activePane="bottomRight" state="frozen"/>
      <selection activeCell="B54" sqref="B54"/>
      <selection pane="topRight" activeCell="B54" sqref="B54"/>
      <selection pane="bottomLeft" activeCell="B54" sqref="B54"/>
      <selection pane="bottomRight" activeCell="B54" sqref="B54"/>
    </sheetView>
  </sheetViews>
  <sheetFormatPr defaultColWidth="10.7109375" defaultRowHeight="12.75"/>
  <cols>
    <col min="1" max="1" width="4.7109375" style="52" customWidth="1"/>
    <col min="2" max="3" width="1.7109375" style="51" customWidth="1"/>
    <col min="4" max="4" width="33.7109375" style="51" customWidth="1"/>
    <col min="5" max="5" width="13.28515625" style="53" customWidth="1"/>
    <col min="6" max="7" width="2.85546875" style="51" customWidth="1"/>
    <col min="8" max="8" width="2.85546875" style="54" customWidth="1"/>
    <col min="16" max="16384" width="10.7109375" style="51"/>
  </cols>
  <sheetData>
    <row r="1" spans="1:60" customFormat="1">
      <c r="A1" s="50" t="s">
        <v>0</v>
      </c>
      <c r="B1" s="51"/>
      <c r="C1" s="51"/>
      <c r="D1" s="52"/>
      <c r="E1" s="53"/>
      <c r="F1" s="51"/>
      <c r="G1" s="51"/>
      <c r="H1" s="54"/>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row>
    <row r="2" spans="1:60" customFormat="1">
      <c r="A2" s="50" t="s">
        <v>42</v>
      </c>
      <c r="B2" s="51"/>
      <c r="C2" s="51"/>
      <c r="D2" s="52"/>
      <c r="E2" s="55"/>
      <c r="F2" s="51"/>
      <c r="G2" s="51"/>
      <c r="H2" s="54"/>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row>
    <row r="3" spans="1:60" customFormat="1">
      <c r="A3" s="50" t="s">
        <v>2</v>
      </c>
      <c r="B3" s="51"/>
      <c r="C3" s="51"/>
      <c r="D3" s="52"/>
      <c r="E3" s="56"/>
      <c r="F3" s="51"/>
      <c r="G3" s="51"/>
      <c r="H3" s="54"/>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row>
    <row r="4" spans="1:60" customFormat="1" ht="12.75" customHeight="1">
      <c r="A4" s="50" t="s">
        <v>3</v>
      </c>
      <c r="B4" s="51"/>
      <c r="C4" s="51"/>
      <c r="D4" s="52"/>
      <c r="E4" s="53"/>
      <c r="F4" s="51"/>
      <c r="G4" s="51"/>
      <c r="H4" s="57"/>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row>
    <row r="5" spans="1:60" s="59" customFormat="1" ht="13.5" customHeight="1">
      <c r="A5" s="58"/>
      <c r="D5" s="58"/>
      <c r="E5" s="60"/>
      <c r="H5" s="57"/>
    </row>
    <row r="6" spans="1:60" s="59" customFormat="1" ht="12" customHeight="1">
      <c r="A6" s="61"/>
      <c r="B6" s="62"/>
      <c r="C6" s="63"/>
      <c r="D6" s="63"/>
      <c r="E6" s="64" t="s">
        <v>4</v>
      </c>
      <c r="H6" s="65"/>
    </row>
    <row r="7" spans="1:60" s="59" customFormat="1" ht="12">
      <c r="A7" s="66" t="s">
        <v>5</v>
      </c>
      <c r="B7" s="67"/>
      <c r="C7" s="68"/>
      <c r="D7" s="68"/>
      <c r="E7" s="69" t="s">
        <v>6</v>
      </c>
      <c r="H7" s="57"/>
    </row>
    <row r="8" spans="1:60" s="59" customFormat="1" ht="12">
      <c r="A8" s="70" t="s">
        <v>7</v>
      </c>
      <c r="B8" s="71"/>
      <c r="C8" s="72"/>
      <c r="D8" s="72" t="s">
        <v>8</v>
      </c>
      <c r="E8" s="73"/>
      <c r="H8" s="57"/>
    </row>
    <row r="9" spans="1:60" s="74" customFormat="1" ht="12">
      <c r="B9" s="75" t="s">
        <v>9</v>
      </c>
      <c r="E9" s="76">
        <v>1.04</v>
      </c>
      <c r="H9" s="77"/>
    </row>
    <row r="10" spans="1:60" s="74" customFormat="1" ht="12">
      <c r="A10" s="78"/>
      <c r="B10" s="79"/>
      <c r="C10" s="79"/>
      <c r="D10" s="79"/>
      <c r="E10" s="80"/>
      <c r="H10" s="77"/>
    </row>
    <row r="11" spans="1:60" s="74" customFormat="1" ht="12">
      <c r="A11" s="78"/>
      <c r="B11" s="79" t="s">
        <v>43</v>
      </c>
      <c r="C11" s="79"/>
      <c r="D11" s="79"/>
      <c r="E11" s="80"/>
      <c r="H11" s="77"/>
    </row>
    <row r="12" spans="1:60" customFormat="1">
      <c r="A12" s="78">
        <v>1</v>
      </c>
      <c r="B12" s="81" t="s">
        <v>44</v>
      </c>
      <c r="C12" s="81"/>
      <c r="D12" s="81"/>
      <c r="E12" s="82">
        <v>0</v>
      </c>
      <c r="F12" s="51"/>
      <c r="G12" s="51"/>
      <c r="H12" s="54"/>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row>
    <row r="13" spans="1:60" s="85" customFormat="1" ht="12">
      <c r="A13" s="78">
        <v>2</v>
      </c>
      <c r="B13" s="83" t="s">
        <v>45</v>
      </c>
      <c r="C13" s="79"/>
      <c r="D13" s="83"/>
      <c r="E13" s="84">
        <v>0</v>
      </c>
      <c r="H13" s="86"/>
    </row>
    <row r="14" spans="1:60" s="88" customFormat="1" ht="12">
      <c r="A14" s="78">
        <v>3</v>
      </c>
      <c r="B14" s="83" t="s">
        <v>46</v>
      </c>
      <c r="C14" s="79"/>
      <c r="D14" s="83"/>
      <c r="E14" s="87">
        <v>0</v>
      </c>
      <c r="H14" s="89"/>
    </row>
    <row r="15" spans="1:60" s="88" customFormat="1" ht="12">
      <c r="A15" s="78">
        <v>4</v>
      </c>
      <c r="B15" s="79" t="s">
        <v>47</v>
      </c>
      <c r="C15" s="83"/>
      <c r="D15" s="83"/>
      <c r="E15" s="90">
        <f t="shared" ref="E15" si="0">SUM(E12:E14)</f>
        <v>0</v>
      </c>
      <c r="H15" s="89"/>
    </row>
    <row r="16" spans="1:60" s="88" customFormat="1" ht="12">
      <c r="A16" s="78"/>
      <c r="B16" s="79"/>
      <c r="C16" s="83"/>
      <c r="D16" s="83"/>
      <c r="E16" s="91"/>
      <c r="H16" s="92"/>
    </row>
    <row r="17" spans="1:9" s="88" customFormat="1" ht="12">
      <c r="A17" s="78"/>
      <c r="B17" s="79" t="s">
        <v>48</v>
      </c>
      <c r="C17" s="83"/>
      <c r="D17" s="83"/>
      <c r="E17" s="91"/>
      <c r="H17" s="89"/>
    </row>
    <row r="18" spans="1:9" s="88" customFormat="1" ht="12">
      <c r="A18" s="78"/>
      <c r="B18" s="83" t="s">
        <v>49</v>
      </c>
      <c r="C18" s="79"/>
      <c r="D18" s="83"/>
      <c r="E18" s="91"/>
      <c r="H18" s="92"/>
    </row>
    <row r="19" spans="1:9" s="88" customFormat="1" ht="12">
      <c r="A19" s="78">
        <v>5</v>
      </c>
      <c r="B19" s="79"/>
      <c r="C19" s="83" t="s">
        <v>50</v>
      </c>
      <c r="D19" s="83"/>
      <c r="E19" s="84">
        <v>0</v>
      </c>
      <c r="H19" s="89"/>
    </row>
    <row r="20" spans="1:9" s="88" customFormat="1" ht="12">
      <c r="A20" s="78">
        <v>6</v>
      </c>
      <c r="B20" s="79"/>
      <c r="C20" s="83" t="s">
        <v>51</v>
      </c>
      <c r="D20" s="83"/>
      <c r="E20" s="84">
        <v>0</v>
      </c>
      <c r="H20" s="89"/>
    </row>
    <row r="21" spans="1:9" s="88" customFormat="1" ht="12">
      <c r="A21" s="78">
        <v>7</v>
      </c>
      <c r="B21" s="79"/>
      <c r="C21" s="83" t="s">
        <v>52</v>
      </c>
      <c r="D21" s="83"/>
      <c r="E21" s="87">
        <v>0</v>
      </c>
      <c r="H21" s="89"/>
    </row>
    <row r="22" spans="1:9" s="88" customFormat="1" ht="12">
      <c r="A22" s="78">
        <v>8</v>
      </c>
      <c r="B22" s="83" t="s">
        <v>53</v>
      </c>
      <c r="C22" s="83"/>
      <c r="D22" s="79"/>
      <c r="E22" s="93">
        <f t="shared" ref="E22" si="1">SUM(E19:E21)</f>
        <v>0</v>
      </c>
      <c r="H22" s="89"/>
    </row>
    <row r="23" spans="1:9" s="88" customFormat="1" ht="12">
      <c r="A23" s="78"/>
      <c r="B23" s="83"/>
      <c r="C23" s="83"/>
      <c r="D23" s="79"/>
      <c r="E23" s="93"/>
      <c r="H23" s="89"/>
    </row>
    <row r="24" spans="1:9" s="88" customFormat="1" ht="12">
      <c r="A24" s="78"/>
      <c r="B24" s="83" t="s">
        <v>54</v>
      </c>
      <c r="C24" s="79"/>
      <c r="D24" s="83"/>
      <c r="E24" s="91"/>
      <c r="H24" s="89"/>
    </row>
    <row r="25" spans="1:9" s="88" customFormat="1" ht="12">
      <c r="A25" s="78">
        <v>9</v>
      </c>
      <c r="B25" s="79"/>
      <c r="C25" s="83" t="s">
        <v>55</v>
      </c>
      <c r="D25" s="83"/>
      <c r="E25" s="84">
        <v>0</v>
      </c>
      <c r="H25" s="89"/>
    </row>
    <row r="26" spans="1:9" s="88" customFormat="1" ht="12">
      <c r="A26" s="78">
        <v>10</v>
      </c>
      <c r="B26" s="79"/>
      <c r="C26" s="83" t="s">
        <v>26</v>
      </c>
      <c r="D26" s="83"/>
      <c r="E26" s="84">
        <v>0</v>
      </c>
      <c r="H26" s="89"/>
      <c r="I26" s="34" t="s">
        <v>90</v>
      </c>
    </row>
    <row r="27" spans="1:9" s="88" customFormat="1" ht="12">
      <c r="A27" s="78">
        <v>11</v>
      </c>
      <c r="B27" s="79"/>
      <c r="C27" s="83" t="s">
        <v>56</v>
      </c>
      <c r="D27" s="83"/>
      <c r="E27" s="87">
        <v>0</v>
      </c>
      <c r="H27" s="92"/>
      <c r="I27" s="34" t="s">
        <v>91</v>
      </c>
    </row>
    <row r="28" spans="1:9" s="88" customFormat="1" ht="12">
      <c r="A28" s="78">
        <v>12</v>
      </c>
      <c r="B28" s="83" t="s">
        <v>57</v>
      </c>
      <c r="C28" s="83"/>
      <c r="D28" s="79"/>
      <c r="E28" s="93">
        <f t="shared" ref="E28" si="2">SUM(E25:E27)</f>
        <v>0</v>
      </c>
      <c r="H28" s="89"/>
      <c r="I28" s="34" t="s">
        <v>92</v>
      </c>
    </row>
    <row r="29" spans="1:9" s="88" customFormat="1" ht="12">
      <c r="A29" s="78"/>
      <c r="B29" s="83"/>
      <c r="C29" s="83"/>
      <c r="D29" s="79"/>
      <c r="E29" s="93"/>
      <c r="H29" s="89"/>
    </row>
    <row r="30" spans="1:9" s="88" customFormat="1" ht="12">
      <c r="A30" s="78"/>
      <c r="B30" s="83" t="s">
        <v>58</v>
      </c>
      <c r="C30" s="79"/>
      <c r="D30" s="83"/>
      <c r="E30" s="91"/>
      <c r="H30" s="89"/>
    </row>
    <row r="31" spans="1:9" s="88" customFormat="1" ht="12">
      <c r="A31" s="78">
        <v>13</v>
      </c>
      <c r="B31" s="79"/>
      <c r="C31" s="83" t="s">
        <v>55</v>
      </c>
      <c r="D31" s="83"/>
      <c r="E31" s="84">
        <v>0</v>
      </c>
      <c r="H31" s="89"/>
    </row>
    <row r="32" spans="1:9" s="88" customFormat="1" ht="12">
      <c r="A32" s="78">
        <v>14</v>
      </c>
      <c r="B32" s="79"/>
      <c r="C32" s="83" t="s">
        <v>26</v>
      </c>
      <c r="D32" s="83"/>
      <c r="E32" s="84">
        <v>0</v>
      </c>
      <c r="H32" s="89"/>
    </row>
    <row r="33" spans="1:8" s="88" customFormat="1" ht="12">
      <c r="A33" s="78">
        <v>15</v>
      </c>
      <c r="B33" s="79"/>
      <c r="C33" s="83" t="s">
        <v>56</v>
      </c>
      <c r="D33" s="83"/>
      <c r="E33" s="87">
        <v>0</v>
      </c>
      <c r="H33" s="92"/>
    </row>
    <row r="34" spans="1:8" s="88" customFormat="1" ht="12">
      <c r="A34" s="78">
        <v>16</v>
      </c>
      <c r="B34" s="83" t="s">
        <v>59</v>
      </c>
      <c r="C34" s="83"/>
      <c r="D34" s="79"/>
      <c r="E34" s="93">
        <f>SUM(E31:E33)</f>
        <v>0</v>
      </c>
      <c r="H34" s="89"/>
    </row>
    <row r="35" spans="1:8" s="88" customFormat="1" ht="12">
      <c r="A35" s="78"/>
      <c r="B35" s="79"/>
      <c r="C35" s="83"/>
      <c r="D35" s="83"/>
      <c r="E35" s="93"/>
      <c r="H35" s="89"/>
    </row>
    <row r="36" spans="1:8" s="88" customFormat="1" ht="12">
      <c r="A36" s="78">
        <v>17</v>
      </c>
      <c r="B36" s="79" t="s">
        <v>60</v>
      </c>
      <c r="C36" s="83"/>
      <c r="D36" s="83"/>
      <c r="E36" s="94">
        <v>0</v>
      </c>
      <c r="H36" s="89"/>
    </row>
    <row r="37" spans="1:8" s="88" customFormat="1" ht="12">
      <c r="A37" s="78">
        <v>18</v>
      </c>
      <c r="B37" s="79" t="s">
        <v>61</v>
      </c>
      <c r="C37" s="83"/>
      <c r="D37" s="83"/>
      <c r="E37" s="84">
        <v>0</v>
      </c>
      <c r="H37" s="89"/>
    </row>
    <row r="38" spans="1:8" s="88" customFormat="1" ht="12">
      <c r="A38" s="78">
        <v>19</v>
      </c>
      <c r="B38" s="79" t="s">
        <v>62</v>
      </c>
      <c r="C38" s="83"/>
      <c r="D38" s="83"/>
      <c r="E38" s="84">
        <v>0</v>
      </c>
      <c r="H38" s="89"/>
    </row>
    <row r="39" spans="1:8" s="88" customFormat="1" ht="12">
      <c r="A39" s="78"/>
      <c r="B39" s="79"/>
      <c r="C39" s="83"/>
      <c r="D39" s="83"/>
      <c r="E39" s="84"/>
      <c r="H39" s="89"/>
    </row>
    <row r="40" spans="1:8" s="88" customFormat="1" ht="12">
      <c r="A40" s="78"/>
      <c r="B40" s="79" t="s">
        <v>63</v>
      </c>
      <c r="C40" s="83"/>
      <c r="D40" s="83"/>
      <c r="E40" s="84"/>
      <c r="H40" s="89"/>
    </row>
    <row r="41" spans="1:8" s="88" customFormat="1" ht="12">
      <c r="A41" s="78">
        <v>20</v>
      </c>
      <c r="B41" s="79"/>
      <c r="C41" s="83" t="s">
        <v>55</v>
      </c>
      <c r="D41" s="83"/>
      <c r="E41" s="84">
        <v>0</v>
      </c>
      <c r="H41" s="89"/>
    </row>
    <row r="42" spans="1:8" s="88" customFormat="1" ht="12">
      <c r="A42" s="78">
        <v>21</v>
      </c>
      <c r="B42" s="79"/>
      <c r="C42" s="83" t="s">
        <v>26</v>
      </c>
      <c r="D42" s="83"/>
      <c r="E42" s="84">
        <v>0</v>
      </c>
      <c r="H42" s="89"/>
    </row>
    <row r="43" spans="1:8" s="88" customFormat="1" ht="12">
      <c r="A43" s="78">
        <v>22</v>
      </c>
      <c r="B43" s="79"/>
      <c r="C43" s="95" t="s">
        <v>64</v>
      </c>
      <c r="D43" s="83"/>
      <c r="E43" s="84"/>
      <c r="H43" s="92"/>
    </row>
    <row r="44" spans="1:8" s="88" customFormat="1" ht="18" customHeight="1">
      <c r="A44" s="78">
        <v>23</v>
      </c>
      <c r="B44" s="79"/>
      <c r="C44" s="83" t="s">
        <v>56</v>
      </c>
      <c r="D44" s="83"/>
      <c r="E44" s="87">
        <v>0</v>
      </c>
      <c r="H44" s="92"/>
    </row>
    <row r="45" spans="1:8" s="88" customFormat="1" ht="12">
      <c r="A45" s="78">
        <v>24</v>
      </c>
      <c r="B45" s="83" t="s">
        <v>65</v>
      </c>
      <c r="C45" s="83"/>
      <c r="D45" s="79"/>
      <c r="E45" s="96">
        <f>SUM(E41:E44)</f>
        <v>0</v>
      </c>
      <c r="H45" s="92"/>
    </row>
    <row r="46" spans="1:8" s="88" customFormat="1" ht="12">
      <c r="A46" s="78">
        <v>25</v>
      </c>
      <c r="B46" s="79" t="s">
        <v>66</v>
      </c>
      <c r="C46" s="83"/>
      <c r="D46" s="83"/>
      <c r="E46" s="97">
        <f t="shared" ref="E46" si="3">E18+E22+E28+E34+E36+E37+E38+E45</f>
        <v>0</v>
      </c>
      <c r="H46" s="92"/>
    </row>
    <row r="47" spans="1:8" s="88" customFormat="1" ht="12">
      <c r="A47" s="78"/>
      <c r="B47" s="79"/>
      <c r="C47" s="83"/>
      <c r="D47" s="83"/>
      <c r="E47" s="93"/>
      <c r="H47" s="89"/>
    </row>
    <row r="48" spans="1:8" s="88" customFormat="1" ht="12">
      <c r="A48" s="78">
        <v>26</v>
      </c>
      <c r="B48" s="79" t="s">
        <v>67</v>
      </c>
      <c r="C48" s="83"/>
      <c r="D48" s="83"/>
      <c r="E48" s="93">
        <f t="shared" ref="E48" si="4">E15-E46</f>
        <v>0</v>
      </c>
      <c r="H48" s="89"/>
    </row>
    <row r="49" spans="1:60" s="88" customFormat="1" ht="12">
      <c r="A49" s="78"/>
      <c r="B49" s="79"/>
      <c r="C49" s="83"/>
      <c r="D49" s="83"/>
      <c r="E49" s="93"/>
      <c r="F49" s="85"/>
      <c r="H49" s="89"/>
    </row>
    <row r="50" spans="1:60" s="99" customFormat="1" ht="12">
      <c r="A50" s="78"/>
      <c r="B50" s="79" t="s">
        <v>68</v>
      </c>
      <c r="C50" s="83"/>
      <c r="D50" s="83"/>
      <c r="E50" s="91"/>
      <c r="F50" s="98"/>
      <c r="H50" s="89"/>
    </row>
    <row r="51" spans="1:60" s="88" customFormat="1" ht="12">
      <c r="A51" s="78">
        <v>27</v>
      </c>
      <c r="B51" s="83" t="s">
        <v>69</v>
      </c>
      <c r="C51" s="79"/>
      <c r="D51" s="83"/>
      <c r="E51" s="91">
        <f>+'Response to Staff 390'!F12</f>
        <v>-20.209699999999998</v>
      </c>
      <c r="F51" s="51"/>
      <c r="H51" s="89"/>
    </row>
    <row r="52" spans="1:60" s="88" customFormat="1" ht="12">
      <c r="A52" s="78">
        <v>28</v>
      </c>
      <c r="B52" s="83" t="s">
        <v>37</v>
      </c>
      <c r="C52" s="79"/>
      <c r="D52" s="83"/>
      <c r="E52" s="91">
        <v>0</v>
      </c>
      <c r="F52" s="51"/>
      <c r="H52" s="89"/>
    </row>
    <row r="53" spans="1:60" customFormat="1">
      <c r="A53" s="78">
        <v>29</v>
      </c>
      <c r="B53" s="83" t="s">
        <v>70</v>
      </c>
      <c r="C53" s="79"/>
      <c r="D53" s="83"/>
      <c r="E53" s="84">
        <v>0</v>
      </c>
      <c r="F53" s="51"/>
      <c r="G53" s="51"/>
      <c r="H53" s="54"/>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row>
    <row r="54" spans="1:60" s="85" customFormat="1" ht="12">
      <c r="A54" s="78">
        <v>30</v>
      </c>
      <c r="B54" s="83" t="s">
        <v>71</v>
      </c>
      <c r="C54" s="79"/>
      <c r="D54" s="83"/>
      <c r="E54" s="87">
        <v>0</v>
      </c>
      <c r="F54" s="51"/>
      <c r="H54" s="100"/>
    </row>
    <row r="55" spans="1:60" customFormat="1">
      <c r="A55" s="78"/>
      <c r="B55" s="79"/>
      <c r="C55" s="79"/>
      <c r="D55" s="79"/>
      <c r="E55" s="93"/>
      <c r="F55" s="51"/>
      <c r="G55" s="51"/>
      <c r="H55" s="54"/>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51"/>
      <c r="AY55" s="51"/>
      <c r="AZ55" s="51"/>
      <c r="BA55" s="51"/>
      <c r="BB55" s="51"/>
      <c r="BC55" s="51"/>
      <c r="BD55" s="51"/>
      <c r="BE55" s="51"/>
      <c r="BF55" s="51"/>
      <c r="BG55" s="51"/>
      <c r="BH55" s="51"/>
    </row>
    <row r="56" spans="1:60" customFormat="1" ht="13.5" thickBot="1">
      <c r="A56" s="78">
        <v>31</v>
      </c>
      <c r="B56" s="81" t="s">
        <v>72</v>
      </c>
      <c r="C56" s="81"/>
      <c r="D56" s="81"/>
      <c r="E56" s="101">
        <f>E48-SUM(E51:E54)</f>
        <v>20.209699999999998</v>
      </c>
      <c r="F56" s="51"/>
      <c r="G56" s="51"/>
      <c r="H56" s="54"/>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c r="BD56" s="51"/>
      <c r="BE56" s="51"/>
      <c r="BF56" s="51"/>
      <c r="BG56" s="51"/>
      <c r="BH56" s="51"/>
    </row>
    <row r="57" spans="1:60" ht="13.5" thickTop="1"/>
  </sheetData>
  <printOptions horizontalCentered="1"/>
  <pageMargins left="1" right="0.75" top="0.75" bottom="0.5" header="0.5" footer="0.3"/>
  <pageSetup scale="90" firstPageNumber="4" orientation="portrait" r:id="rId1"/>
  <headerFooter alignWithMargins="0">
    <oddHeader>&amp;C &amp;R&amp;"Times New Roman,Regular"&amp;12Exhibit No___(KHB-3)
Page &amp;P</oddHeader>
    <oddFooter>&amp;L&amp;"Times New Roman,Regular"&amp;12&amp;F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workbookViewId="0">
      <selection activeCell="B54" sqref="B54"/>
    </sheetView>
  </sheetViews>
  <sheetFormatPr defaultRowHeight="15.75"/>
  <cols>
    <col min="1" max="1" width="58.140625" style="102" customWidth="1"/>
    <col min="2" max="2" width="14.5703125" style="102" bestFit="1" customWidth="1"/>
    <col min="3" max="3" width="9.140625" style="102"/>
    <col min="4" max="4" width="1.28515625" style="103" customWidth="1"/>
    <col min="5" max="5" width="14.5703125" style="102" bestFit="1" customWidth="1"/>
    <col min="6" max="6" width="9.42578125" style="102" bestFit="1" customWidth="1"/>
    <col min="7" max="16384" width="9.140625" style="102"/>
  </cols>
  <sheetData>
    <row r="1" spans="1:8">
      <c r="A1" s="102" t="str">
        <f>+'ADJ 1.04 Electric'!A1</f>
        <v xml:space="preserve">AVISTA UTILITIES  </v>
      </c>
    </row>
    <row r="2" spans="1:8">
      <c r="A2" s="102" t="str">
        <f>+'ADJ 1.04 Electric'!A3</f>
        <v>TWELVE MONTHS ENDED DECEMBER 31, 2011</v>
      </c>
    </row>
    <row r="3" spans="1:8">
      <c r="A3" s="102" t="str">
        <f>+'ADJ 1.04 Electric'!A4</f>
        <v xml:space="preserve">(000'S OF DOLLARS)  </v>
      </c>
    </row>
    <row r="4" spans="1:8" ht="16.5" thickBot="1">
      <c r="A4" s="104" t="s">
        <v>274</v>
      </c>
    </row>
    <row r="5" spans="1:8" ht="16.5" thickBot="1">
      <c r="B5" s="172" t="s">
        <v>73</v>
      </c>
      <c r="C5" s="173"/>
      <c r="D5" s="105"/>
      <c r="E5" s="172" t="s">
        <v>74</v>
      </c>
      <c r="F5" s="173"/>
    </row>
    <row r="6" spans="1:8">
      <c r="A6" s="106" t="s">
        <v>75</v>
      </c>
      <c r="B6" s="107" t="s">
        <v>76</v>
      </c>
      <c r="C6" s="107" t="s">
        <v>77</v>
      </c>
      <c r="D6" s="105"/>
      <c r="E6" s="107" t="s">
        <v>76</v>
      </c>
      <c r="F6" s="107" t="s">
        <v>77</v>
      </c>
    </row>
    <row r="7" spans="1:8">
      <c r="A7" s="102" t="s">
        <v>78</v>
      </c>
      <c r="B7" s="108">
        <v>11899</v>
      </c>
      <c r="C7" s="108">
        <v>11899</v>
      </c>
      <c r="D7" s="109"/>
      <c r="E7" s="108">
        <v>-591</v>
      </c>
      <c r="F7" s="108">
        <v>-591</v>
      </c>
      <c r="G7" s="108"/>
      <c r="H7" s="108"/>
    </row>
    <row r="8" spans="1:8">
      <c r="B8" s="108"/>
      <c r="C8" s="108"/>
      <c r="D8" s="109"/>
      <c r="E8" s="108"/>
      <c r="F8" s="108"/>
      <c r="G8" s="108"/>
      <c r="H8" s="108"/>
    </row>
    <row r="9" spans="1:8">
      <c r="A9" s="102" t="s">
        <v>79</v>
      </c>
      <c r="B9" s="108"/>
      <c r="C9" s="108"/>
      <c r="D9" s="109"/>
      <c r="E9" s="108"/>
      <c r="F9" s="108"/>
      <c r="G9" s="108"/>
      <c r="H9" s="108"/>
    </row>
    <row r="10" spans="1:8">
      <c r="A10" s="110" t="s">
        <v>80</v>
      </c>
      <c r="B10" s="108">
        <f>-419648*0.35/1000</f>
        <v>-146.87679999999997</v>
      </c>
      <c r="C10" s="108">
        <f>B10</f>
        <v>-146.87679999999997</v>
      </c>
      <c r="D10" s="109"/>
      <c r="E10" s="108">
        <f>50691*0.35/1000</f>
        <v>17.741849999999999</v>
      </c>
      <c r="F10" s="108">
        <f>E10</f>
        <v>17.741849999999999</v>
      </c>
      <c r="G10" s="108"/>
      <c r="H10" s="108"/>
    </row>
    <row r="11" spans="1:8">
      <c r="A11" s="110" t="s">
        <v>81</v>
      </c>
      <c r="B11" s="108">
        <f>20119/1000</f>
        <v>20.119</v>
      </c>
      <c r="C11" s="108">
        <f>B11</f>
        <v>20.119</v>
      </c>
      <c r="D11" s="109"/>
      <c r="E11" s="108"/>
      <c r="F11" s="108"/>
      <c r="G11" s="108"/>
      <c r="H11" s="108"/>
    </row>
    <row r="12" spans="1:8">
      <c r="A12" s="110" t="s">
        <v>82</v>
      </c>
      <c r="B12" s="108"/>
      <c r="C12" s="111">
        <f>-892299*0.35/1000</f>
        <v>-312.30464999999998</v>
      </c>
      <c r="D12" s="109"/>
      <c r="E12" s="108"/>
      <c r="F12" s="111">
        <f>-57742*0.35/1000</f>
        <v>-20.209699999999998</v>
      </c>
      <c r="G12" s="108"/>
      <c r="H12" s="108"/>
    </row>
    <row r="13" spans="1:8">
      <c r="A13" s="102" t="s">
        <v>83</v>
      </c>
      <c r="B13" s="112">
        <f>SUM(B10:B12)</f>
        <v>-126.75779999999997</v>
      </c>
      <c r="C13" s="112">
        <f t="shared" ref="C13:F13" si="0">SUM(C10:C12)</f>
        <v>-439.06244999999996</v>
      </c>
      <c r="D13" s="109"/>
      <c r="E13" s="112">
        <f t="shared" si="0"/>
        <v>17.741849999999999</v>
      </c>
      <c r="F13" s="112">
        <f t="shared" si="0"/>
        <v>-2.4678499999999985</v>
      </c>
      <c r="G13" s="108"/>
      <c r="H13" s="108"/>
    </row>
    <row r="14" spans="1:8">
      <c r="B14" s="108"/>
      <c r="C14" s="108"/>
      <c r="D14" s="109"/>
      <c r="E14" s="108"/>
      <c r="F14" s="108"/>
      <c r="G14" s="108"/>
      <c r="H14" s="108"/>
    </row>
    <row r="15" spans="1:8" ht="16.5" thickBot="1">
      <c r="A15" s="102" t="s">
        <v>84</v>
      </c>
      <c r="B15" s="113">
        <f>SUM(B7,B13)</f>
        <v>11772.242200000001</v>
      </c>
      <c r="C15" s="113">
        <f t="shared" ref="C15:F15" si="1">SUM(C7,C13)</f>
        <v>11459.937550000001</v>
      </c>
      <c r="D15" s="109"/>
      <c r="E15" s="113">
        <f t="shared" si="1"/>
        <v>-573.25815</v>
      </c>
      <c r="F15" s="113">
        <f t="shared" si="1"/>
        <v>-593.46785</v>
      </c>
      <c r="G15" s="108"/>
      <c r="H15" s="108"/>
    </row>
    <row r="16" spans="1:8">
      <c r="B16" s="108"/>
      <c r="C16" s="108"/>
      <c r="D16" s="109"/>
      <c r="E16" s="108"/>
      <c r="F16" s="108"/>
      <c r="G16" s="108"/>
      <c r="H16" s="108"/>
    </row>
    <row r="17" spans="1:7" ht="16.5" thickBot="1"/>
    <row r="18" spans="1:7" ht="16.5" thickBot="1">
      <c r="B18" s="172" t="s">
        <v>73</v>
      </c>
      <c r="C18" s="173"/>
      <c r="D18" s="105"/>
      <c r="E18" s="172" t="s">
        <v>74</v>
      </c>
      <c r="F18" s="173"/>
    </row>
    <row r="19" spans="1:7">
      <c r="A19" s="106" t="s">
        <v>85</v>
      </c>
      <c r="B19" s="107" t="s">
        <v>76</v>
      </c>
      <c r="C19" s="107" t="s">
        <v>77</v>
      </c>
      <c r="D19" s="105"/>
      <c r="E19" s="107" t="s">
        <v>76</v>
      </c>
      <c r="F19" s="107" t="s">
        <v>77</v>
      </c>
    </row>
    <row r="20" spans="1:7">
      <c r="A20" s="102" t="s">
        <v>78</v>
      </c>
      <c r="B20" s="108">
        <v>11779</v>
      </c>
      <c r="C20" s="108">
        <v>11779</v>
      </c>
      <c r="D20" s="109"/>
      <c r="E20" s="108">
        <v>5719</v>
      </c>
      <c r="F20" s="108">
        <v>5719</v>
      </c>
      <c r="G20" s="108"/>
    </row>
    <row r="21" spans="1:7">
      <c r="B21" s="108"/>
      <c r="C21" s="108"/>
      <c r="D21" s="109"/>
      <c r="E21" s="108"/>
      <c r="F21" s="108"/>
      <c r="G21" s="108"/>
    </row>
    <row r="22" spans="1:7">
      <c r="A22" s="102" t="s">
        <v>79</v>
      </c>
      <c r="B22" s="108"/>
      <c r="C22" s="108"/>
      <c r="D22" s="109"/>
      <c r="E22" s="108"/>
      <c r="F22" s="108"/>
      <c r="G22" s="108"/>
    </row>
    <row r="23" spans="1:7">
      <c r="A23" s="110" t="str">
        <f>A10</f>
        <v xml:space="preserve">   Injuries and Damages - Restate to Actual</v>
      </c>
      <c r="B23" s="108">
        <f>-B10</f>
        <v>146.87679999999997</v>
      </c>
      <c r="C23" s="108">
        <f>B23</f>
        <v>146.87679999999997</v>
      </c>
      <c r="D23" s="109"/>
      <c r="E23" s="108">
        <f>-E10</f>
        <v>-17.741849999999999</v>
      </c>
      <c r="F23" s="108">
        <f>E23</f>
        <v>-17.741849999999999</v>
      </c>
      <c r="G23" s="108"/>
    </row>
    <row r="24" spans="1:7">
      <c r="A24" s="110" t="s">
        <v>86</v>
      </c>
      <c r="B24" s="108"/>
      <c r="C24" s="108"/>
      <c r="D24" s="109"/>
      <c r="E24" s="108">
        <f>-10222/1000</f>
        <v>-10.222</v>
      </c>
      <c r="F24" s="108">
        <f>E24</f>
        <v>-10.222</v>
      </c>
      <c r="G24" s="108"/>
    </row>
    <row r="25" spans="1:7">
      <c r="A25" s="110" t="s">
        <v>87</v>
      </c>
      <c r="B25" s="108"/>
      <c r="C25" s="111">
        <f>-1513850/1000</f>
        <v>-1513.85</v>
      </c>
      <c r="D25" s="109"/>
      <c r="E25" s="108"/>
      <c r="F25" s="108"/>
      <c r="G25" s="108"/>
    </row>
    <row r="26" spans="1:7">
      <c r="A26" s="102" t="s">
        <v>83</v>
      </c>
      <c r="B26" s="112">
        <f>SUM(B23:B25)</f>
        <v>146.87679999999997</v>
      </c>
      <c r="C26" s="112">
        <f t="shared" ref="C26:F26" si="2">SUM(C23:C25)</f>
        <v>-1366.9731999999999</v>
      </c>
      <c r="D26" s="109"/>
      <c r="E26" s="112">
        <f t="shared" si="2"/>
        <v>-27.963850000000001</v>
      </c>
      <c r="F26" s="112">
        <f t="shared" si="2"/>
        <v>-27.963850000000001</v>
      </c>
      <c r="G26" s="108"/>
    </row>
    <row r="27" spans="1:7">
      <c r="B27" s="108"/>
      <c r="C27" s="108"/>
      <c r="D27" s="109"/>
      <c r="E27" s="108"/>
      <c r="F27" s="108"/>
      <c r="G27" s="108"/>
    </row>
    <row r="28" spans="1:7" ht="16.5" thickBot="1">
      <c r="A28" s="102" t="s">
        <v>88</v>
      </c>
      <c r="B28" s="113">
        <f>SUM(B20,B26)</f>
        <v>11925.8768</v>
      </c>
      <c r="C28" s="113">
        <f t="shared" ref="C28:F28" si="3">SUM(C20,C26)</f>
        <v>10412.0268</v>
      </c>
      <c r="D28" s="109"/>
      <c r="E28" s="113">
        <f t="shared" si="3"/>
        <v>5691.0361499999999</v>
      </c>
      <c r="F28" s="113">
        <f t="shared" si="3"/>
        <v>5691.0361499999999</v>
      </c>
      <c r="G28" s="108"/>
    </row>
    <row r="29" spans="1:7">
      <c r="B29" s="108"/>
      <c r="C29" s="108"/>
      <c r="D29" s="109"/>
      <c r="E29" s="108"/>
      <c r="F29" s="108"/>
      <c r="G29" s="108"/>
    </row>
    <row r="30" spans="1:7">
      <c r="B30" s="108"/>
      <c r="C30" s="108"/>
      <c r="D30" s="109"/>
      <c r="E30" s="108"/>
      <c r="F30" s="108"/>
      <c r="G30" s="108"/>
    </row>
    <row r="31" spans="1:7">
      <c r="B31" s="108"/>
      <c r="C31" s="108"/>
      <c r="D31" s="109"/>
      <c r="E31" s="108"/>
      <c r="F31" s="108"/>
      <c r="G31" s="108"/>
    </row>
    <row r="32" spans="1:7">
      <c r="B32" s="108"/>
      <c r="C32" s="108"/>
      <c r="D32" s="109"/>
      <c r="E32" s="108"/>
      <c r="F32" s="108"/>
      <c r="G32" s="108"/>
    </row>
    <row r="33" spans="1:1">
      <c r="A33" s="102" t="s">
        <v>89</v>
      </c>
    </row>
  </sheetData>
  <mergeCells count="4">
    <mergeCell ref="B5:C5"/>
    <mergeCell ref="E5:F5"/>
    <mergeCell ref="B18:C18"/>
    <mergeCell ref="E18:F18"/>
  </mergeCells>
  <printOptions horizontalCentered="1"/>
  <pageMargins left="1" right="0.75" top="0.75" bottom="0.5" header="0.5" footer="0.3"/>
  <pageSetup scale="82" orientation="portrait" r:id="rId1"/>
  <headerFooter alignWithMargins="0">
    <oddHeader>&amp;C &amp;R&amp;"Times New Roman,Regular"&amp;12Exhibit No.___(KHB-3)
Page &amp;P</oddHeader>
    <oddFooter>&amp;L&amp;"Times New Roman,Regular"&amp;12&amp;F &amp;A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39"/>
  <sheetViews>
    <sheetView view="pageBreakPreview" topLeftCell="A43" zoomScale="90" zoomScaleNormal="100" zoomScaleSheetLayoutView="90" workbookViewId="0">
      <selection activeCell="E51" sqref="E51"/>
    </sheetView>
  </sheetViews>
  <sheetFormatPr defaultRowHeight="57" customHeight="1" outlineLevelCol="1"/>
  <cols>
    <col min="1" max="1" width="6.140625" style="118" customWidth="1"/>
    <col min="2" max="2" width="4.140625" style="118" customWidth="1"/>
    <col min="3" max="3" width="39.5703125" style="115" customWidth="1"/>
    <col min="4" max="4" width="2.28515625" style="115" customWidth="1" outlineLevel="1"/>
    <col min="5" max="5" width="2.7109375" style="115" customWidth="1" outlineLevel="1"/>
    <col min="6" max="6" width="1.5703125" style="115" customWidth="1" outlineLevel="1"/>
    <col min="7" max="7" width="65.7109375" style="116" customWidth="1" outlineLevel="1"/>
    <col min="8" max="8" width="1.140625" style="115" customWidth="1"/>
    <col min="9" max="9" width="16.28515625" style="129" customWidth="1"/>
    <col min="10" max="10" width="1.42578125" style="129" customWidth="1"/>
    <col min="11" max="11" width="19" style="130" bestFit="1" customWidth="1"/>
    <col min="12" max="12" width="1.28515625" style="130" customWidth="1"/>
    <col min="13" max="13" width="15" style="130" bestFit="1" customWidth="1"/>
    <col min="14" max="14" width="1.7109375" style="130" customWidth="1"/>
    <col min="15" max="15" width="12.7109375" style="130" customWidth="1"/>
    <col min="16" max="16" width="15" style="130" customWidth="1"/>
    <col min="17" max="17" width="2.85546875" style="130" customWidth="1"/>
    <col min="18" max="18" width="16.5703125" style="130" customWidth="1"/>
    <col min="19" max="19" width="2.28515625" style="130" customWidth="1"/>
    <col min="20" max="20" width="15" style="130" customWidth="1"/>
    <col min="21" max="21" width="2.28515625" style="130" customWidth="1"/>
    <col min="22" max="22" width="16.140625" style="130" customWidth="1"/>
    <col min="23" max="23" width="2.28515625" style="130" customWidth="1" outlineLevel="1"/>
    <col min="24" max="40" width="9.140625" style="130"/>
    <col min="41" max="16384" width="9.140625" style="129"/>
  </cols>
  <sheetData>
    <row r="1" spans="1:40" s="115" customFormat="1" ht="19.5" customHeight="1">
      <c r="A1" s="114" t="s">
        <v>96</v>
      </c>
      <c r="B1" s="114"/>
      <c r="G1" s="116"/>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row>
    <row r="2" spans="1:40" s="115" customFormat="1" ht="18" customHeight="1">
      <c r="A2" s="114" t="s">
        <v>97</v>
      </c>
      <c r="B2" s="114"/>
      <c r="G2" s="116"/>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row>
    <row r="3" spans="1:40" s="115" customFormat="1" ht="24.75" customHeight="1">
      <c r="A3" s="118" t="s">
        <v>98</v>
      </c>
      <c r="B3" s="118"/>
      <c r="G3" s="116"/>
      <c r="I3" s="119" t="s">
        <v>99</v>
      </c>
      <c r="K3" s="120"/>
      <c r="L3" s="120"/>
      <c r="M3" s="120"/>
      <c r="N3" s="120"/>
      <c r="O3" s="117"/>
      <c r="P3" s="120"/>
      <c r="Q3" s="120"/>
      <c r="R3" s="120"/>
      <c r="S3" s="117"/>
      <c r="T3" s="117"/>
      <c r="U3" s="117"/>
      <c r="V3" s="121"/>
      <c r="W3" s="117"/>
      <c r="X3" s="117"/>
      <c r="Y3" s="117"/>
      <c r="Z3" s="117"/>
      <c r="AA3" s="117"/>
      <c r="AB3" s="117"/>
      <c r="AC3" s="117"/>
      <c r="AD3" s="117"/>
      <c r="AE3" s="117"/>
      <c r="AF3" s="117"/>
      <c r="AG3" s="117"/>
      <c r="AH3" s="117"/>
      <c r="AI3" s="117"/>
      <c r="AJ3" s="117"/>
      <c r="AK3" s="117"/>
      <c r="AL3" s="117"/>
      <c r="AM3" s="117"/>
      <c r="AN3" s="117"/>
    </row>
    <row r="4" spans="1:40" s="115" customFormat="1" ht="17.25" customHeight="1">
      <c r="A4" s="118"/>
      <c r="B4" s="118"/>
      <c r="G4" s="116"/>
      <c r="I4" s="119" t="s">
        <v>100</v>
      </c>
      <c r="K4" s="120" t="s">
        <v>101</v>
      </c>
      <c r="L4" s="120"/>
      <c r="M4" s="120" t="s">
        <v>102</v>
      </c>
      <c r="N4" s="120"/>
      <c r="O4" s="120" t="s">
        <v>103</v>
      </c>
      <c r="P4" s="120"/>
      <c r="Q4" s="120"/>
      <c r="R4" s="120"/>
      <c r="S4" s="117"/>
      <c r="T4" s="117"/>
      <c r="U4" s="117"/>
      <c r="V4" s="121"/>
      <c r="W4" s="117"/>
      <c r="X4" s="117"/>
      <c r="Y4" s="117"/>
      <c r="Z4" s="117"/>
      <c r="AA4" s="117"/>
      <c r="AB4" s="117"/>
      <c r="AC4" s="117"/>
      <c r="AD4" s="117"/>
      <c r="AE4" s="117"/>
      <c r="AF4" s="117"/>
      <c r="AG4" s="117"/>
      <c r="AH4" s="117"/>
      <c r="AI4" s="117"/>
      <c r="AJ4" s="117"/>
      <c r="AK4" s="117"/>
      <c r="AL4" s="117"/>
      <c r="AM4" s="117"/>
      <c r="AN4" s="117"/>
    </row>
    <row r="5" spans="1:40" s="128" customFormat="1" ht="18.75" customHeight="1">
      <c r="A5" s="122" t="s">
        <v>104</v>
      </c>
      <c r="B5" s="122"/>
      <c r="C5" s="115"/>
      <c r="D5" s="115"/>
      <c r="E5" s="115"/>
      <c r="F5" s="115"/>
      <c r="G5" s="123" t="s">
        <v>105</v>
      </c>
      <c r="H5" s="115"/>
      <c r="I5" s="124" t="s">
        <v>106</v>
      </c>
      <c r="J5" s="125"/>
      <c r="K5" s="126" t="s">
        <v>107</v>
      </c>
      <c r="L5" s="126"/>
      <c r="M5" s="120" t="s">
        <v>108</v>
      </c>
      <c r="N5" s="120"/>
      <c r="O5" s="120" t="s">
        <v>109</v>
      </c>
      <c r="P5" s="120"/>
      <c r="Q5" s="120"/>
      <c r="R5" s="120"/>
      <c r="S5" s="117"/>
      <c r="T5" s="120"/>
      <c r="U5" s="117"/>
      <c r="V5" s="120"/>
      <c r="W5" s="117"/>
      <c r="X5" s="127"/>
      <c r="Y5" s="127"/>
      <c r="Z5" s="127"/>
      <c r="AA5" s="127"/>
      <c r="AB5" s="127"/>
      <c r="AC5" s="127"/>
      <c r="AD5" s="127"/>
      <c r="AE5" s="127"/>
      <c r="AF5" s="127"/>
      <c r="AG5" s="127"/>
      <c r="AH5" s="127"/>
      <c r="AI5" s="127"/>
      <c r="AJ5" s="127"/>
      <c r="AK5" s="127"/>
      <c r="AL5" s="127"/>
      <c r="AM5" s="127"/>
      <c r="AN5" s="127"/>
    </row>
    <row r="6" spans="1:40" ht="15.75" customHeight="1"/>
    <row r="7" spans="1:40" ht="15.75" customHeight="1">
      <c r="C7" s="115" t="s">
        <v>110</v>
      </c>
      <c r="I7" s="129">
        <v>-138867063</v>
      </c>
    </row>
    <row r="8" spans="1:40" ht="15.75" customHeight="1">
      <c r="C8" s="115" t="s">
        <v>111</v>
      </c>
      <c r="I8" s="129">
        <v>0</v>
      </c>
    </row>
    <row r="9" spans="1:40" ht="15.75" customHeight="1">
      <c r="C9" s="115" t="s">
        <v>112</v>
      </c>
      <c r="I9" s="129">
        <v>0</v>
      </c>
    </row>
    <row r="10" spans="1:40" ht="15.75" customHeight="1">
      <c r="C10" s="115" t="s">
        <v>113</v>
      </c>
      <c r="I10" s="129">
        <v>0</v>
      </c>
    </row>
    <row r="11" spans="1:40" ht="15.75" customHeight="1">
      <c r="I11" s="131"/>
      <c r="N11" s="131"/>
      <c r="P11" s="131"/>
      <c r="Q11" s="131"/>
    </row>
    <row r="12" spans="1:40" ht="15.75" customHeight="1">
      <c r="C12" s="118" t="s">
        <v>110</v>
      </c>
      <c r="I12" s="132">
        <f>+SUM(I7:I11)</f>
        <v>-138867063</v>
      </c>
      <c r="N12" s="131"/>
      <c r="P12" s="131"/>
      <c r="Q12" s="131"/>
      <c r="T12" s="131"/>
    </row>
    <row r="13" spans="1:40" ht="15.75" customHeight="1"/>
    <row r="14" spans="1:40" ht="15.75" customHeight="1">
      <c r="A14" s="118" t="s">
        <v>114</v>
      </c>
    </row>
    <row r="15" spans="1:40" ht="27.75" customHeight="1">
      <c r="A15" s="133"/>
      <c r="B15" s="133"/>
      <c r="C15" s="134" t="s">
        <v>115</v>
      </c>
      <c r="D15" s="134"/>
      <c r="E15" s="134"/>
      <c r="F15" s="134"/>
      <c r="G15" s="135" t="s">
        <v>116</v>
      </c>
      <c r="H15" s="134"/>
      <c r="I15" s="136">
        <v>1482425</v>
      </c>
      <c r="J15" s="137"/>
      <c r="M15" s="138">
        <v>0.35</v>
      </c>
      <c r="O15" s="130" t="s">
        <v>117</v>
      </c>
    </row>
    <row r="16" spans="1:40" ht="15.75" customHeight="1">
      <c r="A16" s="133"/>
      <c r="B16" s="133"/>
      <c r="C16" s="134" t="s">
        <v>118</v>
      </c>
      <c r="D16" s="134"/>
      <c r="E16" s="134"/>
      <c r="F16" s="134"/>
      <c r="G16" s="135" t="s">
        <v>119</v>
      </c>
      <c r="H16" s="134"/>
      <c r="I16" s="136">
        <v>-281762</v>
      </c>
      <c r="J16" s="137"/>
      <c r="M16" s="138">
        <v>0.35</v>
      </c>
      <c r="O16" s="130" t="s">
        <v>117</v>
      </c>
    </row>
    <row r="17" spans="1:22" s="130" customFormat="1" ht="15" customHeight="1">
      <c r="A17" s="133"/>
      <c r="B17" s="133"/>
      <c r="C17" s="134" t="s">
        <v>120</v>
      </c>
      <c r="D17" s="134"/>
      <c r="E17" s="134"/>
      <c r="F17" s="134"/>
      <c r="G17" s="135" t="s">
        <v>121</v>
      </c>
      <c r="H17" s="134"/>
      <c r="I17" s="139">
        <v>-1186022</v>
      </c>
      <c r="J17" s="137"/>
      <c r="M17" s="138">
        <v>0.35</v>
      </c>
      <c r="O17" s="130" t="s">
        <v>117</v>
      </c>
      <c r="P17" s="140"/>
      <c r="Q17" s="140"/>
    </row>
    <row r="18" spans="1:22" s="130" customFormat="1" ht="30" customHeight="1">
      <c r="A18" s="133"/>
      <c r="B18" s="133"/>
      <c r="C18" s="134" t="s">
        <v>122</v>
      </c>
      <c r="D18" s="134"/>
      <c r="E18" s="134"/>
      <c r="F18" s="134"/>
      <c r="G18" s="135" t="s">
        <v>123</v>
      </c>
      <c r="H18" s="134"/>
      <c r="I18" s="139">
        <v>432325</v>
      </c>
      <c r="J18" s="137"/>
      <c r="M18" s="138">
        <v>0.35</v>
      </c>
      <c r="O18" s="130" t="s">
        <v>117</v>
      </c>
      <c r="P18" s="140"/>
      <c r="Q18" s="140"/>
    </row>
    <row r="19" spans="1:22" s="130" customFormat="1" ht="46.5" customHeight="1">
      <c r="A19" s="133"/>
      <c r="B19" s="133"/>
      <c r="C19" s="134" t="s">
        <v>124</v>
      </c>
      <c r="D19" s="134"/>
      <c r="E19" s="134"/>
      <c r="F19" s="134"/>
      <c r="G19" s="135" t="s">
        <v>125</v>
      </c>
      <c r="H19" s="134"/>
      <c r="I19" s="139">
        <v>1270217</v>
      </c>
      <c r="J19" s="137"/>
      <c r="M19" s="138">
        <v>0.35</v>
      </c>
      <c r="O19" s="130" t="s">
        <v>117</v>
      </c>
      <c r="P19" s="140"/>
      <c r="Q19" s="140"/>
    </row>
    <row r="20" spans="1:22" s="130" customFormat="1" ht="18.75" customHeight="1">
      <c r="A20" s="133"/>
      <c r="B20" s="133"/>
      <c r="C20" s="134" t="s">
        <v>93</v>
      </c>
      <c r="D20" s="134"/>
      <c r="E20" s="134"/>
      <c r="F20" s="134"/>
      <c r="G20" s="135" t="s">
        <v>126</v>
      </c>
      <c r="H20" s="134"/>
      <c r="I20" s="139">
        <v>-460912</v>
      </c>
      <c r="J20" s="137"/>
      <c r="M20" s="138">
        <v>0.35</v>
      </c>
      <c r="O20" s="130" t="s">
        <v>127</v>
      </c>
      <c r="P20" s="140"/>
      <c r="Q20" s="140"/>
    </row>
    <row r="21" spans="1:22" s="130" customFormat="1" ht="21" customHeight="1">
      <c r="A21" s="133"/>
      <c r="B21" s="133"/>
      <c r="C21" s="134" t="s">
        <v>128</v>
      </c>
      <c r="D21" s="134"/>
      <c r="E21" s="134"/>
      <c r="F21" s="134"/>
      <c r="G21" s="135" t="s">
        <v>129</v>
      </c>
      <c r="H21" s="134"/>
      <c r="I21" s="139">
        <v>3846</v>
      </c>
      <c r="J21" s="137"/>
      <c r="M21" s="138">
        <v>0.35</v>
      </c>
      <c r="O21" s="130" t="s">
        <v>117</v>
      </c>
      <c r="P21" s="140"/>
      <c r="Q21" s="140"/>
    </row>
    <row r="22" spans="1:22" s="130" customFormat="1" ht="27.75" customHeight="1">
      <c r="A22" s="133"/>
      <c r="B22" s="133"/>
      <c r="C22" s="134" t="s">
        <v>130</v>
      </c>
      <c r="D22" s="134"/>
      <c r="E22" s="134"/>
      <c r="F22" s="134"/>
      <c r="G22" s="135" t="s">
        <v>131</v>
      </c>
      <c r="H22" s="134"/>
      <c r="I22" s="139">
        <v>102494</v>
      </c>
      <c r="J22" s="137"/>
      <c r="M22" s="138">
        <v>0.35</v>
      </c>
      <c r="O22" s="130" t="s">
        <v>117</v>
      </c>
      <c r="P22" s="140"/>
      <c r="Q22" s="140"/>
    </row>
    <row r="23" spans="1:22" s="130" customFormat="1" ht="42.75" customHeight="1">
      <c r="A23" s="133"/>
      <c r="B23" s="133"/>
      <c r="C23" s="134" t="s">
        <v>132</v>
      </c>
      <c r="D23" s="134"/>
      <c r="E23" s="134"/>
      <c r="F23" s="134"/>
      <c r="G23" s="135" t="s">
        <v>133</v>
      </c>
      <c r="H23" s="134"/>
      <c r="I23" s="139">
        <v>3000000</v>
      </c>
      <c r="J23" s="137"/>
      <c r="M23" s="138">
        <v>0.35</v>
      </c>
      <c r="O23" s="130" t="s">
        <v>127</v>
      </c>
      <c r="P23" s="140"/>
      <c r="Q23" s="140"/>
    </row>
    <row r="24" spans="1:22" s="130" customFormat="1" ht="12.75" customHeight="1">
      <c r="A24" s="141"/>
      <c r="B24" s="141"/>
      <c r="C24" s="115" t="s">
        <v>134</v>
      </c>
      <c r="D24" s="115"/>
      <c r="E24" s="115"/>
      <c r="F24" s="115"/>
      <c r="G24" s="116"/>
      <c r="H24" s="115"/>
      <c r="I24" s="142">
        <v>2070474</v>
      </c>
      <c r="J24" s="129"/>
      <c r="M24" s="138">
        <v>0.35</v>
      </c>
      <c r="O24" s="130" t="s">
        <v>117</v>
      </c>
      <c r="P24" s="143"/>
      <c r="Q24" s="143"/>
    </row>
    <row r="25" spans="1:22" s="130" customFormat="1" ht="15.75" customHeight="1">
      <c r="A25" s="141"/>
      <c r="B25" s="141"/>
      <c r="C25" s="118" t="s">
        <v>135</v>
      </c>
      <c r="D25" s="118"/>
      <c r="E25" s="118"/>
      <c r="F25" s="118"/>
      <c r="G25" s="144"/>
      <c r="H25" s="115"/>
      <c r="I25" s="132">
        <f>SUM(I14:I24)</f>
        <v>6433085</v>
      </c>
      <c r="J25" s="129"/>
      <c r="K25" s="131"/>
      <c r="L25" s="131"/>
      <c r="M25" s="131"/>
      <c r="N25" s="131"/>
      <c r="P25" s="131"/>
      <c r="Q25" s="131"/>
      <c r="R25" s="131"/>
      <c r="T25" s="131"/>
      <c r="V25" s="131"/>
    </row>
    <row r="26" spans="1:22" s="130" customFormat="1" ht="15.75" customHeight="1">
      <c r="A26" s="141"/>
      <c r="B26" s="141"/>
      <c r="C26" s="115"/>
      <c r="D26" s="115"/>
      <c r="E26" s="115"/>
      <c r="F26" s="115"/>
      <c r="G26" s="116"/>
      <c r="H26" s="115"/>
      <c r="I26" s="145"/>
      <c r="J26" s="129"/>
      <c r="P26" s="131"/>
      <c r="Q26" s="131"/>
    </row>
    <row r="27" spans="1:22" s="130" customFormat="1" ht="15.75" customHeight="1">
      <c r="A27" s="118"/>
      <c r="B27" s="118"/>
      <c r="C27" s="118" t="s">
        <v>136</v>
      </c>
      <c r="D27" s="118"/>
      <c r="E27" s="118"/>
      <c r="F27" s="118"/>
      <c r="G27" s="144"/>
      <c r="H27" s="115"/>
      <c r="I27" s="132">
        <f>+I12+I25</f>
        <v>-132433978</v>
      </c>
      <c r="J27" s="129"/>
      <c r="K27" s="131"/>
      <c r="L27" s="131"/>
      <c r="M27" s="131"/>
      <c r="N27" s="131"/>
      <c r="P27" s="131"/>
      <c r="Q27" s="131"/>
      <c r="R27" s="131"/>
      <c r="T27" s="131"/>
    </row>
    <row r="28" spans="1:22" s="130" customFormat="1" ht="15.75" customHeight="1">
      <c r="A28" s="118"/>
      <c r="B28" s="118"/>
      <c r="C28" s="115"/>
      <c r="D28" s="115"/>
      <c r="E28" s="115"/>
      <c r="F28" s="115"/>
      <c r="G28" s="116"/>
      <c r="H28" s="115"/>
      <c r="I28" s="129"/>
      <c r="J28" s="129"/>
    </row>
    <row r="29" spans="1:22" s="130" customFormat="1" ht="15.75" customHeight="1">
      <c r="A29" s="118" t="s">
        <v>137</v>
      </c>
      <c r="B29" s="118"/>
      <c r="C29" s="115"/>
      <c r="D29" s="118"/>
      <c r="E29" s="118"/>
      <c r="F29" s="118"/>
      <c r="G29" s="144"/>
      <c r="H29" s="115"/>
      <c r="I29" s="129"/>
      <c r="J29" s="129"/>
    </row>
    <row r="30" spans="1:22" s="130" customFormat="1" ht="60" customHeight="1">
      <c r="A30" s="133"/>
      <c r="B30" s="133"/>
      <c r="C30" s="134" t="s">
        <v>138</v>
      </c>
      <c r="D30" s="133"/>
      <c r="E30" s="133"/>
      <c r="F30" s="133"/>
      <c r="G30" s="135" t="s">
        <v>125</v>
      </c>
      <c r="H30" s="134"/>
      <c r="I30" s="136">
        <v>17153</v>
      </c>
      <c r="J30" s="137"/>
      <c r="K30" s="130" t="s">
        <v>139</v>
      </c>
      <c r="M30" s="138">
        <v>0.35</v>
      </c>
      <c r="O30" s="130" t="s">
        <v>117</v>
      </c>
    </row>
    <row r="31" spans="1:22" s="130" customFormat="1" ht="102">
      <c r="A31" s="133"/>
      <c r="B31" s="133"/>
      <c r="C31" s="134" t="s">
        <v>140</v>
      </c>
      <c r="D31" s="133"/>
      <c r="E31" s="133"/>
      <c r="F31" s="133"/>
      <c r="G31" s="135" t="s">
        <v>141</v>
      </c>
      <c r="H31" s="134"/>
      <c r="I31" s="136">
        <v>-3635159</v>
      </c>
      <c r="J31" s="137"/>
      <c r="K31" s="130" t="s">
        <v>139</v>
      </c>
      <c r="M31" s="138">
        <v>0.35</v>
      </c>
      <c r="O31" s="130" t="s">
        <v>117</v>
      </c>
    </row>
    <row r="32" spans="1:22" s="130" customFormat="1" ht="114.75">
      <c r="A32" s="133"/>
      <c r="B32" s="133"/>
      <c r="C32" s="134" t="s">
        <v>142</v>
      </c>
      <c r="D32" s="133"/>
      <c r="E32" s="133"/>
      <c r="F32" s="133"/>
      <c r="G32" s="135" t="s">
        <v>143</v>
      </c>
      <c r="H32" s="134"/>
      <c r="I32" s="136">
        <v>-99195</v>
      </c>
      <c r="J32" s="137"/>
      <c r="K32" s="130" t="s">
        <v>144</v>
      </c>
      <c r="M32" s="138">
        <v>0.35</v>
      </c>
      <c r="O32" s="130" t="s">
        <v>117</v>
      </c>
    </row>
    <row r="33" spans="1:15" s="130" customFormat="1" ht="127.5">
      <c r="A33" s="133"/>
      <c r="B33" s="133"/>
      <c r="C33" s="134" t="s">
        <v>145</v>
      </c>
      <c r="D33" s="133"/>
      <c r="E33" s="133"/>
      <c r="F33" s="133"/>
      <c r="G33" s="135" t="s">
        <v>146</v>
      </c>
      <c r="H33" s="134"/>
      <c r="I33" s="136">
        <v>-302437</v>
      </c>
      <c r="J33" s="137"/>
      <c r="K33" s="130" t="s">
        <v>144</v>
      </c>
      <c r="M33" s="138">
        <v>0.35</v>
      </c>
      <c r="O33" s="130" t="s">
        <v>127</v>
      </c>
    </row>
    <row r="34" spans="1:15" s="130" customFormat="1" ht="27.75" customHeight="1">
      <c r="A34" s="133"/>
      <c r="B34" s="133"/>
      <c r="C34" s="134" t="s">
        <v>147</v>
      </c>
      <c r="D34" s="133"/>
      <c r="E34" s="133"/>
      <c r="F34" s="133"/>
      <c r="G34" s="135" t="s">
        <v>148</v>
      </c>
      <c r="H34" s="134"/>
      <c r="I34" s="136">
        <v>33828</v>
      </c>
      <c r="J34" s="137"/>
      <c r="K34" s="130" t="s">
        <v>139</v>
      </c>
      <c r="M34" s="146" t="s">
        <v>149</v>
      </c>
      <c r="O34" s="130" t="s">
        <v>127</v>
      </c>
    </row>
    <row r="35" spans="1:15" s="130" customFormat="1" ht="127.5">
      <c r="A35" s="133"/>
      <c r="B35" s="133"/>
      <c r="C35" s="134" t="s">
        <v>150</v>
      </c>
      <c r="D35" s="133"/>
      <c r="E35" s="133"/>
      <c r="F35" s="133"/>
      <c r="G35" s="135" t="s">
        <v>151</v>
      </c>
      <c r="H35" s="134"/>
      <c r="I35" s="136">
        <v>-2450031</v>
      </c>
      <c r="J35" s="137"/>
      <c r="K35" s="130" t="s">
        <v>139</v>
      </c>
      <c r="M35" s="138">
        <v>0.35</v>
      </c>
      <c r="O35" s="130" t="s">
        <v>127</v>
      </c>
    </row>
    <row r="36" spans="1:15" s="130" customFormat="1" ht="21.75" customHeight="1">
      <c r="A36" s="133"/>
      <c r="B36" s="133"/>
      <c r="C36" s="134" t="s">
        <v>152</v>
      </c>
      <c r="D36" s="133"/>
      <c r="E36" s="133"/>
      <c r="F36" s="133"/>
      <c r="G36" s="135" t="s">
        <v>153</v>
      </c>
      <c r="H36" s="134"/>
      <c r="I36" s="136">
        <v>-651650</v>
      </c>
      <c r="J36" s="137"/>
      <c r="K36" s="130" t="s">
        <v>144</v>
      </c>
      <c r="M36" s="138">
        <v>0.35</v>
      </c>
      <c r="O36" s="130" t="s">
        <v>127</v>
      </c>
    </row>
    <row r="37" spans="1:15" s="130" customFormat="1" ht="132" customHeight="1">
      <c r="A37" s="133"/>
      <c r="B37" s="133"/>
      <c r="C37" s="134" t="s">
        <v>154</v>
      </c>
      <c r="D37" s="133"/>
      <c r="E37" s="133"/>
      <c r="F37" s="133"/>
      <c r="G37" s="135" t="s">
        <v>155</v>
      </c>
      <c r="H37" s="134"/>
      <c r="I37" s="136">
        <v>-737644</v>
      </c>
      <c r="J37" s="137"/>
      <c r="K37" s="130" t="s">
        <v>139</v>
      </c>
      <c r="M37" s="138">
        <v>0.35</v>
      </c>
      <c r="O37" s="130" t="s">
        <v>127</v>
      </c>
    </row>
    <row r="38" spans="1:15" s="130" customFormat="1" ht="18.75" customHeight="1">
      <c r="A38" s="133"/>
      <c r="B38" s="133"/>
      <c r="C38" s="134" t="s">
        <v>156</v>
      </c>
      <c r="D38" s="133"/>
      <c r="E38" s="133"/>
      <c r="F38" s="133"/>
      <c r="G38" s="135" t="s">
        <v>157</v>
      </c>
      <c r="H38" s="134"/>
      <c r="I38" s="136">
        <v>-3348453</v>
      </c>
      <c r="J38" s="137"/>
      <c r="K38" s="130" t="s">
        <v>139</v>
      </c>
      <c r="M38" s="146" t="s">
        <v>149</v>
      </c>
      <c r="O38" s="130" t="s">
        <v>127</v>
      </c>
    </row>
    <row r="39" spans="1:15" s="130" customFormat="1" ht="15.75" customHeight="1">
      <c r="A39" s="133"/>
      <c r="B39" s="133"/>
      <c r="C39" s="134" t="s">
        <v>158</v>
      </c>
      <c r="D39" s="133"/>
      <c r="E39" s="133"/>
      <c r="F39" s="133"/>
      <c r="G39" s="135" t="s">
        <v>159</v>
      </c>
      <c r="H39" s="134"/>
      <c r="I39" s="136">
        <v>-238315</v>
      </c>
      <c r="J39" s="137"/>
      <c r="K39" s="130" t="s">
        <v>139</v>
      </c>
      <c r="M39" s="146" t="s">
        <v>149</v>
      </c>
      <c r="O39" s="130" t="s">
        <v>127</v>
      </c>
    </row>
    <row r="40" spans="1:15" s="130" customFormat="1" ht="57" customHeight="1">
      <c r="A40" s="133"/>
      <c r="B40" s="133"/>
      <c r="C40" s="134" t="s">
        <v>160</v>
      </c>
      <c r="D40" s="133"/>
      <c r="E40" s="133"/>
      <c r="F40" s="133"/>
      <c r="G40" s="135" t="s">
        <v>161</v>
      </c>
      <c r="H40" s="134"/>
      <c r="I40" s="136">
        <v>-194260</v>
      </c>
      <c r="J40" s="137"/>
      <c r="K40" s="130" t="s">
        <v>139</v>
      </c>
      <c r="M40" s="138">
        <v>0.35</v>
      </c>
      <c r="O40" s="130" t="s">
        <v>127</v>
      </c>
    </row>
    <row r="41" spans="1:15" s="130" customFormat="1" ht="89.25">
      <c r="A41" s="133"/>
      <c r="B41" s="133"/>
      <c r="C41" s="134" t="s">
        <v>162</v>
      </c>
      <c r="D41" s="133"/>
      <c r="E41" s="133"/>
      <c r="F41" s="133"/>
      <c r="G41" s="135" t="s">
        <v>163</v>
      </c>
      <c r="H41" s="134"/>
      <c r="I41" s="136">
        <v>592652</v>
      </c>
      <c r="J41" s="137"/>
      <c r="K41" s="130" t="s">
        <v>139</v>
      </c>
      <c r="M41" s="138">
        <v>0.35</v>
      </c>
      <c r="O41" s="130" t="s">
        <v>127</v>
      </c>
    </row>
    <row r="42" spans="1:15" s="130" customFormat="1" ht="57" customHeight="1">
      <c r="A42" s="133"/>
      <c r="B42" s="133"/>
      <c r="C42" s="134" t="s">
        <v>164</v>
      </c>
      <c r="D42" s="133"/>
      <c r="E42" s="133"/>
      <c r="F42" s="133"/>
      <c r="G42" s="135" t="s">
        <v>165</v>
      </c>
      <c r="H42" s="134"/>
      <c r="I42" s="136">
        <v>10683974</v>
      </c>
      <c r="J42" s="137"/>
      <c r="K42" s="130" t="s">
        <v>144</v>
      </c>
      <c r="M42" s="138">
        <v>0.35</v>
      </c>
      <c r="O42" s="130" t="s">
        <v>127</v>
      </c>
    </row>
    <row r="43" spans="1:15" s="130" customFormat="1" ht="81.75" customHeight="1">
      <c r="A43" s="133"/>
      <c r="B43" s="133"/>
      <c r="C43" s="134" t="s">
        <v>166</v>
      </c>
      <c r="D43" s="133"/>
      <c r="E43" s="133"/>
      <c r="F43" s="133"/>
      <c r="G43" s="135" t="s">
        <v>167</v>
      </c>
      <c r="H43" s="134"/>
      <c r="I43" s="136">
        <v>-19048989</v>
      </c>
      <c r="J43" s="137"/>
      <c r="K43" s="130" t="s">
        <v>144</v>
      </c>
      <c r="M43" s="138">
        <v>0.35</v>
      </c>
      <c r="O43" s="130" t="s">
        <v>127</v>
      </c>
    </row>
    <row r="44" spans="1:15" s="130" customFormat="1" ht="83.25" customHeight="1">
      <c r="A44" s="133"/>
      <c r="B44" s="133"/>
      <c r="C44" s="134" t="s">
        <v>168</v>
      </c>
      <c r="D44" s="133"/>
      <c r="E44" s="133"/>
      <c r="F44" s="133"/>
      <c r="G44" s="135" t="s">
        <v>169</v>
      </c>
      <c r="H44" s="134"/>
      <c r="I44" s="136">
        <v>-12955462</v>
      </c>
      <c r="J44" s="137"/>
      <c r="K44" s="130" t="s">
        <v>144</v>
      </c>
      <c r="M44" s="138">
        <v>0.35</v>
      </c>
      <c r="O44" s="130" t="s">
        <v>127</v>
      </c>
    </row>
    <row r="45" spans="1:15" s="130" customFormat="1" ht="57" customHeight="1">
      <c r="A45" s="133"/>
      <c r="B45" s="133"/>
      <c r="C45" s="134" t="s">
        <v>170</v>
      </c>
      <c r="D45" s="133"/>
      <c r="E45" s="133"/>
      <c r="F45" s="133"/>
      <c r="G45" s="135" t="s">
        <v>171</v>
      </c>
      <c r="H45" s="134"/>
      <c r="I45" s="136">
        <v>103282</v>
      </c>
      <c r="J45" s="137"/>
      <c r="K45" s="130" t="s">
        <v>139</v>
      </c>
      <c r="M45" s="138">
        <v>0.35</v>
      </c>
      <c r="O45" s="130" t="s">
        <v>127</v>
      </c>
    </row>
    <row r="46" spans="1:15" s="130" customFormat="1" ht="24.75" customHeight="1">
      <c r="A46" s="133"/>
      <c r="B46" s="133"/>
      <c r="C46" s="134" t="s">
        <v>172</v>
      </c>
      <c r="D46" s="133"/>
      <c r="E46" s="133"/>
      <c r="F46" s="133"/>
      <c r="G46" s="135" t="s">
        <v>173</v>
      </c>
      <c r="H46" s="134"/>
      <c r="I46" s="136">
        <v>187516</v>
      </c>
      <c r="J46" s="137"/>
      <c r="K46" s="130" t="s">
        <v>139</v>
      </c>
      <c r="M46" s="138">
        <v>0.35</v>
      </c>
      <c r="O46" s="130" t="s">
        <v>127</v>
      </c>
    </row>
    <row r="47" spans="1:15" s="130" customFormat="1" ht="36.75" customHeight="1">
      <c r="A47" s="133"/>
      <c r="B47" s="133"/>
      <c r="C47" s="134" t="s">
        <v>174</v>
      </c>
      <c r="D47" s="133"/>
      <c r="E47" s="133"/>
      <c r="F47" s="133"/>
      <c r="G47" s="135" t="s">
        <v>175</v>
      </c>
      <c r="H47" s="134"/>
      <c r="I47" s="136">
        <v>-318331</v>
      </c>
      <c r="J47" s="137"/>
      <c r="K47" s="130" t="s">
        <v>139</v>
      </c>
      <c r="M47" s="138">
        <v>0.35</v>
      </c>
      <c r="O47" s="130" t="s">
        <v>127</v>
      </c>
    </row>
    <row r="48" spans="1:15" s="130" customFormat="1" ht="38.25" customHeight="1">
      <c r="A48" s="133"/>
      <c r="B48" s="133"/>
      <c r="C48" s="134" t="s">
        <v>176</v>
      </c>
      <c r="D48" s="133"/>
      <c r="E48" s="133"/>
      <c r="F48" s="133"/>
      <c r="G48" s="135" t="s">
        <v>175</v>
      </c>
      <c r="H48" s="134"/>
      <c r="I48" s="136">
        <v>-4422466</v>
      </c>
      <c r="J48" s="137"/>
      <c r="K48" s="130" t="s">
        <v>144</v>
      </c>
      <c r="M48" s="138">
        <v>0.35</v>
      </c>
      <c r="O48" s="130" t="s">
        <v>127</v>
      </c>
    </row>
    <row r="49" spans="1:15" s="130" customFormat="1" ht="76.5" customHeight="1">
      <c r="A49" s="133"/>
      <c r="B49" s="133"/>
      <c r="C49" s="134" t="s">
        <v>177</v>
      </c>
      <c r="D49" s="133"/>
      <c r="E49" s="133"/>
      <c r="F49" s="133"/>
      <c r="G49" s="135" t="s">
        <v>178</v>
      </c>
      <c r="H49" s="134"/>
      <c r="I49" s="136">
        <v>1773345</v>
      </c>
      <c r="J49" s="137"/>
      <c r="K49" s="130" t="s">
        <v>139</v>
      </c>
      <c r="M49" s="138">
        <v>0.35</v>
      </c>
      <c r="O49" s="130" t="s">
        <v>127</v>
      </c>
    </row>
    <row r="50" spans="1:15" s="130" customFormat="1" ht="57" customHeight="1">
      <c r="A50" s="133"/>
      <c r="B50" s="133"/>
      <c r="C50" s="134" t="s">
        <v>179</v>
      </c>
      <c r="D50" s="133"/>
      <c r="E50" s="133"/>
      <c r="F50" s="133"/>
      <c r="G50" s="135" t="s">
        <v>180</v>
      </c>
      <c r="H50" s="134"/>
      <c r="I50" s="136">
        <v>88949</v>
      </c>
      <c r="J50" s="137"/>
      <c r="K50" s="130" t="s">
        <v>139</v>
      </c>
      <c r="M50" s="138">
        <v>0.35</v>
      </c>
      <c r="O50" s="130" t="s">
        <v>127</v>
      </c>
    </row>
    <row r="51" spans="1:15" s="130" customFormat="1" ht="72" customHeight="1">
      <c r="A51" s="133"/>
      <c r="B51" s="133"/>
      <c r="C51" s="134" t="s">
        <v>181</v>
      </c>
      <c r="D51" s="133"/>
      <c r="E51" s="133"/>
      <c r="F51" s="133"/>
      <c r="G51" s="135" t="s">
        <v>182</v>
      </c>
      <c r="H51" s="134"/>
      <c r="I51" s="136">
        <v>16739</v>
      </c>
      <c r="J51" s="137"/>
      <c r="K51" s="130" t="s">
        <v>139</v>
      </c>
      <c r="M51" s="138">
        <v>0.35</v>
      </c>
      <c r="O51" s="130" t="s">
        <v>127</v>
      </c>
    </row>
    <row r="52" spans="1:15" s="130" customFormat="1" ht="36" customHeight="1">
      <c r="A52" s="133"/>
      <c r="B52" s="133"/>
      <c r="C52" s="134" t="s">
        <v>183</v>
      </c>
      <c r="D52" s="133"/>
      <c r="E52" s="133"/>
      <c r="F52" s="133"/>
      <c r="G52" s="135" t="s">
        <v>184</v>
      </c>
      <c r="H52" s="134"/>
      <c r="I52" s="136">
        <v>14346114</v>
      </c>
      <c r="J52" s="137"/>
      <c r="K52" s="130" t="s">
        <v>139</v>
      </c>
      <c r="M52" s="138">
        <v>0.35</v>
      </c>
      <c r="O52" s="130" t="s">
        <v>127</v>
      </c>
    </row>
    <row r="53" spans="1:15" s="130" customFormat="1" ht="73.5" customHeight="1">
      <c r="A53" s="133"/>
      <c r="B53" s="133"/>
      <c r="C53" s="134" t="s">
        <v>185</v>
      </c>
      <c r="D53" s="133"/>
      <c r="E53" s="133"/>
      <c r="F53" s="133"/>
      <c r="G53" s="135" t="s">
        <v>186</v>
      </c>
      <c r="H53" s="134"/>
      <c r="I53" s="136">
        <v>-3187180</v>
      </c>
      <c r="J53" s="137"/>
      <c r="K53" s="130" t="s">
        <v>139</v>
      </c>
      <c r="M53" s="138">
        <v>0.35</v>
      </c>
      <c r="O53" s="130" t="s">
        <v>127</v>
      </c>
    </row>
    <row r="54" spans="1:15" s="130" customFormat="1" ht="57" customHeight="1">
      <c r="A54" s="133"/>
      <c r="B54" s="133"/>
      <c r="C54" s="134" t="s">
        <v>187</v>
      </c>
      <c r="D54" s="133"/>
      <c r="E54" s="133"/>
      <c r="F54" s="133"/>
      <c r="G54" s="147" t="s">
        <v>188</v>
      </c>
      <c r="H54" s="134"/>
      <c r="I54" s="136">
        <v>-263251</v>
      </c>
      <c r="J54" s="137"/>
      <c r="K54" s="130" t="s">
        <v>139</v>
      </c>
      <c r="M54" s="138">
        <v>0.35</v>
      </c>
      <c r="O54" s="130" t="s">
        <v>127</v>
      </c>
    </row>
    <row r="55" spans="1:15" s="130" customFormat="1" ht="124.5" customHeight="1">
      <c r="A55" s="133"/>
      <c r="B55" s="133"/>
      <c r="C55" s="134" t="s">
        <v>94</v>
      </c>
      <c r="D55" s="148"/>
      <c r="E55" s="133"/>
      <c r="F55" s="133"/>
      <c r="G55" s="147" t="s">
        <v>189</v>
      </c>
      <c r="H55" s="134"/>
      <c r="I55" s="136">
        <v>184304523</v>
      </c>
      <c r="J55" s="137"/>
      <c r="K55" s="130" t="s">
        <v>139</v>
      </c>
      <c r="M55" s="146" t="s">
        <v>149</v>
      </c>
      <c r="O55" s="130" t="s">
        <v>127</v>
      </c>
    </row>
    <row r="56" spans="1:15" s="130" customFormat="1" ht="121.5" customHeight="1">
      <c r="A56" s="133"/>
      <c r="B56" s="133"/>
      <c r="C56" s="134" t="s">
        <v>190</v>
      </c>
      <c r="D56" s="133"/>
      <c r="E56" s="133"/>
      <c r="F56" s="133"/>
      <c r="G56" s="147" t="s">
        <v>189</v>
      </c>
      <c r="H56" s="134"/>
      <c r="I56" s="136">
        <v>-106155092</v>
      </c>
      <c r="J56" s="137"/>
      <c r="K56" s="130" t="s">
        <v>139</v>
      </c>
      <c r="M56" s="146" t="s">
        <v>149</v>
      </c>
      <c r="O56" s="130" t="s">
        <v>127</v>
      </c>
    </row>
    <row r="57" spans="1:15" s="130" customFormat="1" ht="121.5" customHeight="1">
      <c r="A57" s="133"/>
      <c r="B57" s="133"/>
      <c r="C57" s="134" t="s">
        <v>191</v>
      </c>
      <c r="D57" s="133"/>
      <c r="E57" s="133"/>
      <c r="F57" s="133"/>
      <c r="G57" s="147" t="s">
        <v>189</v>
      </c>
      <c r="H57" s="134"/>
      <c r="I57" s="136">
        <v>384169</v>
      </c>
      <c r="J57" s="137"/>
      <c r="K57" s="130" t="s">
        <v>139</v>
      </c>
      <c r="M57" s="146" t="s">
        <v>149</v>
      </c>
      <c r="O57" s="130" t="s">
        <v>127</v>
      </c>
    </row>
    <row r="58" spans="1:15" s="130" customFormat="1" ht="129.75" customHeight="1">
      <c r="A58" s="133"/>
      <c r="B58" s="133"/>
      <c r="C58" s="134" t="s">
        <v>192</v>
      </c>
      <c r="D58" s="133"/>
      <c r="E58" s="133"/>
      <c r="F58" s="133"/>
      <c r="G58" s="147" t="s">
        <v>189</v>
      </c>
      <c r="H58" s="134"/>
      <c r="I58" s="136">
        <v>19</v>
      </c>
      <c r="J58" s="137"/>
      <c r="K58" s="130" t="s">
        <v>139</v>
      </c>
      <c r="M58" s="146" t="s">
        <v>149</v>
      </c>
      <c r="O58" s="130" t="s">
        <v>127</v>
      </c>
    </row>
    <row r="59" spans="1:15" s="130" customFormat="1" ht="125.25" customHeight="1">
      <c r="A59" s="133"/>
      <c r="B59" s="133"/>
      <c r="C59" s="134" t="s">
        <v>193</v>
      </c>
      <c r="D59" s="133"/>
      <c r="E59" s="133"/>
      <c r="F59" s="133"/>
      <c r="G59" s="147" t="s">
        <v>189</v>
      </c>
      <c r="H59" s="134"/>
      <c r="I59" s="136">
        <v>-1556033</v>
      </c>
      <c r="J59" s="137"/>
      <c r="K59" s="130" t="s">
        <v>139</v>
      </c>
      <c r="M59" s="146" t="s">
        <v>149</v>
      </c>
      <c r="O59" s="130" t="s">
        <v>127</v>
      </c>
    </row>
    <row r="60" spans="1:15" s="130" customFormat="1" ht="120.75" customHeight="1">
      <c r="A60" s="133"/>
      <c r="B60" s="133"/>
      <c r="C60" s="134" t="s">
        <v>194</v>
      </c>
      <c r="D60" s="133"/>
      <c r="E60" s="133"/>
      <c r="F60" s="133"/>
      <c r="G60" s="147" t="s">
        <v>189</v>
      </c>
      <c r="H60" s="134"/>
      <c r="I60" s="136">
        <v>1668652</v>
      </c>
      <c r="J60" s="137"/>
      <c r="K60" s="130" t="s">
        <v>139</v>
      </c>
      <c r="M60" s="146" t="s">
        <v>149</v>
      </c>
      <c r="O60" s="130" t="s">
        <v>127</v>
      </c>
    </row>
    <row r="61" spans="1:15" s="130" customFormat="1" ht="42.75" customHeight="1">
      <c r="A61" s="133"/>
      <c r="B61" s="133"/>
      <c r="C61" s="134" t="s">
        <v>195</v>
      </c>
      <c r="D61" s="133"/>
      <c r="E61" s="133"/>
      <c r="F61" s="133"/>
      <c r="G61" s="135" t="s">
        <v>196</v>
      </c>
      <c r="H61" s="134"/>
      <c r="I61" s="136">
        <v>-551069</v>
      </c>
      <c r="J61" s="137"/>
      <c r="K61" s="130" t="s">
        <v>144</v>
      </c>
      <c r="M61" s="138">
        <v>0.35</v>
      </c>
      <c r="O61" s="130" t="s">
        <v>127</v>
      </c>
    </row>
    <row r="62" spans="1:15" s="130" customFormat="1" ht="57" customHeight="1">
      <c r="A62" s="133"/>
      <c r="B62" s="133"/>
      <c r="C62" s="134" t="s">
        <v>197</v>
      </c>
      <c r="D62" s="133"/>
      <c r="E62" s="133"/>
      <c r="F62" s="133"/>
      <c r="G62" s="135" t="s">
        <v>198</v>
      </c>
      <c r="H62" s="134"/>
      <c r="I62" s="136">
        <v>-500528</v>
      </c>
      <c r="J62" s="137"/>
      <c r="K62" s="130" t="s">
        <v>139</v>
      </c>
      <c r="M62" s="146" t="s">
        <v>149</v>
      </c>
      <c r="O62" s="130" t="s">
        <v>127</v>
      </c>
    </row>
    <row r="63" spans="1:15" s="130" customFormat="1" ht="72" customHeight="1">
      <c r="A63" s="133"/>
      <c r="B63" s="133"/>
      <c r="C63" s="134" t="s">
        <v>199</v>
      </c>
      <c r="D63" s="133"/>
      <c r="E63" s="133"/>
      <c r="F63" s="133"/>
      <c r="G63" s="135" t="s">
        <v>200</v>
      </c>
      <c r="H63" s="134"/>
      <c r="I63" s="136">
        <v>261456</v>
      </c>
      <c r="J63" s="137"/>
      <c r="K63" s="130" t="s">
        <v>139</v>
      </c>
      <c r="M63" s="138">
        <v>0.35</v>
      </c>
      <c r="O63" s="130" t="s">
        <v>127</v>
      </c>
    </row>
    <row r="64" spans="1:15" s="130" customFormat="1" ht="61.5" customHeight="1">
      <c r="A64" s="133"/>
      <c r="B64" s="133"/>
      <c r="C64" s="134" t="s">
        <v>201</v>
      </c>
      <c r="D64" s="133"/>
      <c r="E64" s="133"/>
      <c r="F64" s="133"/>
      <c r="G64" s="135" t="s">
        <v>202</v>
      </c>
      <c r="H64" s="134"/>
      <c r="I64" s="136">
        <v>16796</v>
      </c>
      <c r="J64" s="137"/>
      <c r="K64" s="130" t="s">
        <v>139</v>
      </c>
      <c r="M64" s="138">
        <v>0.35</v>
      </c>
      <c r="O64" s="130" t="s">
        <v>127</v>
      </c>
    </row>
    <row r="65" spans="1:17" s="130" customFormat="1" ht="23.25" customHeight="1">
      <c r="A65" s="133"/>
      <c r="B65" s="133"/>
      <c r="C65" s="134" t="s">
        <v>203</v>
      </c>
      <c r="D65" s="133"/>
      <c r="E65" s="133"/>
      <c r="F65" s="133"/>
      <c r="G65" s="135" t="s">
        <v>204</v>
      </c>
      <c r="H65" s="134"/>
      <c r="I65" s="136">
        <v>-58978</v>
      </c>
      <c r="J65" s="137"/>
      <c r="K65" s="130" t="s">
        <v>139</v>
      </c>
      <c r="M65" s="138">
        <v>0.35</v>
      </c>
      <c r="O65" s="130" t="s">
        <v>127</v>
      </c>
    </row>
    <row r="66" spans="1:17" s="130" customFormat="1" ht="24" customHeight="1">
      <c r="A66" s="133"/>
      <c r="B66" s="133"/>
      <c r="C66" s="134" t="s">
        <v>205</v>
      </c>
      <c r="D66" s="133"/>
      <c r="E66" s="133"/>
      <c r="F66" s="133"/>
      <c r="G66" s="147" t="s">
        <v>206</v>
      </c>
      <c r="H66" s="134"/>
      <c r="I66" s="136">
        <v>-12559050</v>
      </c>
      <c r="J66" s="137"/>
      <c r="K66" s="130" t="s">
        <v>139</v>
      </c>
      <c r="M66" s="138">
        <v>0.35</v>
      </c>
      <c r="O66" s="130" t="s">
        <v>117</v>
      </c>
    </row>
    <row r="67" spans="1:17" s="130" customFormat="1" ht="57" customHeight="1">
      <c r="A67" s="133"/>
      <c r="B67" s="133"/>
      <c r="C67" s="134" t="s">
        <v>207</v>
      </c>
      <c r="D67" s="133"/>
      <c r="E67" s="133"/>
      <c r="F67" s="133"/>
      <c r="G67" s="135" t="s">
        <v>208</v>
      </c>
      <c r="H67" s="134"/>
      <c r="I67" s="136">
        <v>9677428</v>
      </c>
      <c r="J67" s="137"/>
      <c r="K67" s="130" t="s">
        <v>144</v>
      </c>
      <c r="M67" s="138">
        <v>0.35</v>
      </c>
      <c r="O67" s="130" t="s">
        <v>127</v>
      </c>
    </row>
    <row r="68" spans="1:17" s="130" customFormat="1" ht="89.25">
      <c r="A68" s="133"/>
      <c r="B68" s="133"/>
      <c r="C68" s="134" t="s">
        <v>209</v>
      </c>
      <c r="D68" s="133"/>
      <c r="E68" s="133"/>
      <c r="F68" s="133"/>
      <c r="G68" s="135" t="s">
        <v>210</v>
      </c>
      <c r="H68" s="134"/>
      <c r="I68" s="136">
        <v>-2245858</v>
      </c>
      <c r="J68" s="137"/>
      <c r="K68" s="130" t="s">
        <v>139</v>
      </c>
      <c r="M68" s="138">
        <v>0.35</v>
      </c>
      <c r="O68" s="130" t="s">
        <v>127</v>
      </c>
    </row>
    <row r="69" spans="1:17" s="130" customFormat="1" ht="60" customHeight="1">
      <c r="A69" s="133"/>
      <c r="B69" s="133"/>
      <c r="C69" s="134" t="s">
        <v>211</v>
      </c>
      <c r="D69" s="133"/>
      <c r="E69" s="133"/>
      <c r="F69" s="133"/>
      <c r="G69" s="135" t="s">
        <v>212</v>
      </c>
      <c r="H69" s="134"/>
      <c r="I69" s="136">
        <v>-916836</v>
      </c>
      <c r="J69" s="137"/>
      <c r="K69" s="130" t="s">
        <v>139</v>
      </c>
      <c r="M69" s="138">
        <v>0.35</v>
      </c>
      <c r="O69" s="130" t="s">
        <v>117</v>
      </c>
    </row>
    <row r="70" spans="1:17" s="130" customFormat="1" ht="57" customHeight="1">
      <c r="A70" s="133"/>
      <c r="B70" s="133"/>
      <c r="C70" s="134" t="s">
        <v>213</v>
      </c>
      <c r="D70" s="133"/>
      <c r="E70" s="133"/>
      <c r="F70" s="133"/>
      <c r="G70" s="135" t="s">
        <v>214</v>
      </c>
      <c r="H70" s="134"/>
      <c r="I70" s="136">
        <v>-256453</v>
      </c>
      <c r="J70" s="137"/>
      <c r="K70" s="130" t="s">
        <v>139</v>
      </c>
      <c r="M70" s="138">
        <v>0.35</v>
      </c>
      <c r="O70" s="130" t="s">
        <v>127</v>
      </c>
    </row>
    <row r="71" spans="1:17" s="130" customFormat="1" ht="121.5" customHeight="1">
      <c r="A71" s="133"/>
      <c r="B71" s="133"/>
      <c r="C71" s="134" t="s">
        <v>215</v>
      </c>
      <c r="D71" s="133"/>
      <c r="E71" s="133"/>
      <c r="F71" s="133"/>
      <c r="G71" s="135" t="s">
        <v>216</v>
      </c>
      <c r="H71" s="134"/>
      <c r="I71" s="136">
        <v>-1037316</v>
      </c>
      <c r="J71" s="137"/>
      <c r="K71" s="130" t="s">
        <v>139</v>
      </c>
      <c r="M71" s="138">
        <v>0.35</v>
      </c>
      <c r="O71" s="130" t="s">
        <v>127</v>
      </c>
    </row>
    <row r="72" spans="1:17" s="130" customFormat="1" ht="88.5" customHeight="1">
      <c r="A72" s="133"/>
      <c r="B72" s="133"/>
      <c r="C72" s="134" t="s">
        <v>217</v>
      </c>
      <c r="D72" s="133"/>
      <c r="E72" s="133"/>
      <c r="F72" s="133"/>
      <c r="G72" s="135" t="s">
        <v>218</v>
      </c>
      <c r="H72" s="134"/>
      <c r="I72" s="136">
        <v>0</v>
      </c>
      <c r="J72" s="137"/>
      <c r="K72" s="130" t="s">
        <v>139</v>
      </c>
      <c r="M72" s="138">
        <v>0.35</v>
      </c>
      <c r="O72" s="130" t="s">
        <v>127</v>
      </c>
    </row>
    <row r="73" spans="1:17" s="130" customFormat="1" ht="48.75" customHeight="1">
      <c r="A73" s="133"/>
      <c r="B73" s="133"/>
      <c r="C73" s="134" t="s">
        <v>219</v>
      </c>
      <c r="D73" s="133"/>
      <c r="E73" s="133"/>
      <c r="F73" s="133"/>
      <c r="G73" s="135" t="s">
        <v>220</v>
      </c>
      <c r="H73" s="134"/>
      <c r="I73" s="136">
        <v>-337788</v>
      </c>
      <c r="J73" s="137"/>
      <c r="K73" s="130" t="s">
        <v>139</v>
      </c>
      <c r="M73" s="138">
        <v>0.35</v>
      </c>
      <c r="O73" s="130" t="s">
        <v>127</v>
      </c>
    </row>
    <row r="74" spans="1:17" s="130" customFormat="1" ht="72.75" customHeight="1">
      <c r="A74" s="133"/>
      <c r="B74" s="133"/>
      <c r="C74" s="134" t="s">
        <v>221</v>
      </c>
      <c r="D74" s="134"/>
      <c r="E74" s="134"/>
      <c r="F74" s="134"/>
      <c r="G74" s="135" t="s">
        <v>222</v>
      </c>
      <c r="H74" s="134"/>
      <c r="I74" s="149">
        <v>1464868</v>
      </c>
      <c r="J74" s="137"/>
      <c r="K74" s="130" t="s">
        <v>144</v>
      </c>
      <c r="M74" s="138">
        <v>0.35</v>
      </c>
      <c r="O74" s="130" t="s">
        <v>127</v>
      </c>
      <c r="P74" s="131"/>
      <c r="Q74" s="131"/>
    </row>
    <row r="75" spans="1:17" s="130" customFormat="1" ht="111" customHeight="1">
      <c r="A75" s="133"/>
      <c r="B75" s="133"/>
      <c r="C75" s="134" t="s">
        <v>223</v>
      </c>
      <c r="D75" s="134"/>
      <c r="E75" s="134"/>
      <c r="F75" s="134"/>
      <c r="G75" s="135" t="s">
        <v>224</v>
      </c>
      <c r="H75" s="134"/>
      <c r="I75" s="149">
        <v>-149913</v>
      </c>
      <c r="J75" s="137"/>
      <c r="K75" s="130" t="s">
        <v>139</v>
      </c>
      <c r="M75" s="138">
        <v>0.35</v>
      </c>
      <c r="O75" s="130" t="s">
        <v>127</v>
      </c>
      <c r="P75" s="131"/>
      <c r="Q75" s="131"/>
    </row>
    <row r="76" spans="1:17" s="130" customFormat="1" ht="47.25" customHeight="1">
      <c r="A76" s="150"/>
      <c r="B76" s="150"/>
      <c r="C76" s="117" t="s">
        <v>225</v>
      </c>
      <c r="D76" s="117"/>
      <c r="E76" s="117"/>
      <c r="F76" s="117"/>
      <c r="G76" s="135" t="s">
        <v>226</v>
      </c>
      <c r="H76" s="117"/>
      <c r="I76" s="131">
        <v>-1593594</v>
      </c>
      <c r="K76" s="130" t="s">
        <v>139</v>
      </c>
      <c r="M76" s="138">
        <v>0.35</v>
      </c>
      <c r="O76" s="130" t="s">
        <v>127</v>
      </c>
      <c r="P76" s="131"/>
      <c r="Q76" s="131"/>
    </row>
    <row r="77" spans="1:17" s="130" customFormat="1" ht="61.5" customHeight="1">
      <c r="A77" s="150"/>
      <c r="B77" s="150"/>
      <c r="C77" s="117" t="s">
        <v>227</v>
      </c>
      <c r="D77" s="117"/>
      <c r="E77" s="117"/>
      <c r="F77" s="117"/>
      <c r="G77" s="135" t="s">
        <v>228</v>
      </c>
      <c r="H77" s="117"/>
      <c r="I77" s="131">
        <v>-152048</v>
      </c>
      <c r="K77" s="130" t="s">
        <v>139</v>
      </c>
      <c r="M77" s="138">
        <v>0.35</v>
      </c>
      <c r="O77" s="130" t="s">
        <v>127</v>
      </c>
      <c r="P77" s="131"/>
      <c r="Q77" s="131"/>
    </row>
    <row r="78" spans="1:17" s="130" customFormat="1" ht="72.75" customHeight="1">
      <c r="A78" s="150"/>
      <c r="B78" s="150"/>
      <c r="C78" s="117" t="s">
        <v>229</v>
      </c>
      <c r="D78" s="117"/>
      <c r="E78" s="117"/>
      <c r="F78" s="117"/>
      <c r="G78" s="135" t="s">
        <v>230</v>
      </c>
      <c r="H78" s="117"/>
      <c r="I78" s="131">
        <v>-1360000</v>
      </c>
      <c r="K78" s="130" t="s">
        <v>139</v>
      </c>
      <c r="M78" s="138">
        <v>0.35</v>
      </c>
      <c r="O78" s="130" t="s">
        <v>127</v>
      </c>
      <c r="P78" s="131"/>
      <c r="Q78" s="131"/>
    </row>
    <row r="79" spans="1:17" s="130" customFormat="1" ht="46.5" customHeight="1">
      <c r="A79" s="150"/>
      <c r="B79" s="150"/>
      <c r="C79" s="117" t="s">
        <v>231</v>
      </c>
      <c r="D79" s="117"/>
      <c r="E79" s="117"/>
      <c r="F79" s="117"/>
      <c r="G79" s="135" t="s">
        <v>232</v>
      </c>
      <c r="H79" s="117"/>
      <c r="I79" s="131">
        <v>735906</v>
      </c>
      <c r="K79" s="130" t="s">
        <v>139</v>
      </c>
      <c r="M79" s="138">
        <v>0.35</v>
      </c>
      <c r="O79" s="130" t="s">
        <v>127</v>
      </c>
      <c r="P79" s="131"/>
      <c r="Q79" s="131"/>
    </row>
    <row r="80" spans="1:17" s="130" customFormat="1" ht="73.5" customHeight="1">
      <c r="A80" s="150"/>
      <c r="B80" s="150"/>
      <c r="C80" s="117" t="s">
        <v>233</v>
      </c>
      <c r="D80" s="117"/>
      <c r="E80" s="117"/>
      <c r="F80" s="117"/>
      <c r="G80" s="135" t="s">
        <v>234</v>
      </c>
      <c r="H80" s="117"/>
      <c r="I80" s="131">
        <v>-373025</v>
      </c>
      <c r="K80" s="130" t="s">
        <v>139</v>
      </c>
      <c r="M80" s="138">
        <v>0.35</v>
      </c>
      <c r="O80" s="130" t="s">
        <v>127</v>
      </c>
      <c r="P80" s="131"/>
      <c r="Q80" s="131"/>
    </row>
    <row r="81" spans="1:22" s="130" customFormat="1" ht="57" customHeight="1">
      <c r="A81" s="150"/>
      <c r="B81" s="150"/>
      <c r="C81" s="117" t="s">
        <v>235</v>
      </c>
      <c r="D81" s="117"/>
      <c r="E81" s="117"/>
      <c r="F81" s="117"/>
      <c r="G81" s="135" t="s">
        <v>236</v>
      </c>
      <c r="H81" s="117"/>
      <c r="I81" s="131">
        <v>0</v>
      </c>
      <c r="K81" s="130" t="s">
        <v>139</v>
      </c>
      <c r="M81" s="138">
        <v>0.35</v>
      </c>
      <c r="O81" s="130" t="s">
        <v>127</v>
      </c>
      <c r="P81" s="131"/>
      <c r="Q81" s="131"/>
    </row>
    <row r="82" spans="1:22" s="130" customFormat="1" ht="63" customHeight="1">
      <c r="A82" s="118"/>
      <c r="B82" s="118"/>
      <c r="C82" s="115" t="s">
        <v>237</v>
      </c>
      <c r="D82" s="115"/>
      <c r="E82" s="115"/>
      <c r="F82" s="115"/>
      <c r="G82" s="135" t="s">
        <v>238</v>
      </c>
      <c r="H82" s="115"/>
      <c r="I82" s="129">
        <v>11001058</v>
      </c>
      <c r="J82" s="129"/>
      <c r="K82" s="130" t="s">
        <v>139</v>
      </c>
      <c r="M82" s="138">
        <v>0.35</v>
      </c>
      <c r="O82" s="130" t="s">
        <v>127</v>
      </c>
    </row>
    <row r="83" spans="1:22" s="130" customFormat="1" ht="133.5" customHeight="1">
      <c r="A83" s="118"/>
      <c r="B83" s="118"/>
      <c r="C83" s="115" t="s">
        <v>239</v>
      </c>
      <c r="D83" s="115"/>
      <c r="E83" s="115"/>
      <c r="F83" s="115"/>
      <c r="G83" s="135" t="s">
        <v>240</v>
      </c>
      <c r="H83" s="115"/>
      <c r="I83" s="129">
        <v>337879</v>
      </c>
      <c r="J83" s="129"/>
      <c r="K83" s="130" t="s">
        <v>139</v>
      </c>
      <c r="M83" s="138">
        <v>0.35</v>
      </c>
      <c r="O83" s="130" t="s">
        <v>127</v>
      </c>
    </row>
    <row r="84" spans="1:22" s="130" customFormat="1" ht="126.75" customHeight="1">
      <c r="A84" s="118"/>
      <c r="B84" s="118"/>
      <c r="C84" s="115" t="s">
        <v>241</v>
      </c>
      <c r="D84" s="115"/>
      <c r="E84" s="115"/>
      <c r="F84" s="115"/>
      <c r="G84" s="147" t="s">
        <v>189</v>
      </c>
      <c r="H84" s="115"/>
      <c r="I84" s="129">
        <v>-350000</v>
      </c>
      <c r="J84" s="129"/>
      <c r="K84" s="130" t="s">
        <v>139</v>
      </c>
      <c r="M84" s="138" t="s">
        <v>149</v>
      </c>
      <c r="O84" s="130" t="s">
        <v>127</v>
      </c>
    </row>
    <row r="85" spans="1:22" s="130" customFormat="1" ht="77.25" customHeight="1">
      <c r="A85" s="118"/>
      <c r="B85" s="118"/>
      <c r="C85" s="115" t="s">
        <v>242</v>
      </c>
      <c r="D85" s="115"/>
      <c r="E85" s="115"/>
      <c r="F85" s="115"/>
      <c r="G85" s="135" t="s">
        <v>243</v>
      </c>
      <c r="H85" s="115"/>
      <c r="I85" s="129">
        <v>116888</v>
      </c>
      <c r="J85" s="129"/>
      <c r="K85" s="130" t="s">
        <v>139</v>
      </c>
      <c r="M85" s="138">
        <v>0.35</v>
      </c>
      <c r="O85" s="130" t="s">
        <v>127</v>
      </c>
    </row>
    <row r="86" spans="1:22" s="130" customFormat="1" ht="57" customHeight="1">
      <c r="A86" s="118"/>
      <c r="B86" s="118"/>
      <c r="C86" s="115" t="s">
        <v>244</v>
      </c>
      <c r="D86" s="115"/>
      <c r="E86" s="115"/>
      <c r="F86" s="115"/>
      <c r="G86" s="135" t="s">
        <v>245</v>
      </c>
      <c r="H86" s="115"/>
      <c r="I86" s="129">
        <v>142470</v>
      </c>
      <c r="J86" s="129"/>
      <c r="K86" s="130" t="s">
        <v>139</v>
      </c>
      <c r="M86" s="138">
        <v>0.35</v>
      </c>
      <c r="O86" s="130" t="s">
        <v>127</v>
      </c>
    </row>
    <row r="87" spans="1:22" s="130" customFormat="1" ht="18" customHeight="1">
      <c r="A87" s="118"/>
      <c r="B87" s="118"/>
      <c r="C87" s="118" t="s">
        <v>246</v>
      </c>
      <c r="D87" s="115"/>
      <c r="E87" s="115"/>
      <c r="F87" s="115"/>
      <c r="G87" s="116"/>
      <c r="H87" s="115"/>
      <c r="I87" s="151">
        <f>SUM(I29:I86)</f>
        <v>55949260</v>
      </c>
      <c r="J87" s="129"/>
    </row>
    <row r="88" spans="1:22" ht="17.25" customHeight="1"/>
    <row r="89" spans="1:22" s="130" customFormat="1" ht="18" customHeight="1">
      <c r="A89" s="118"/>
      <c r="B89" s="118"/>
      <c r="C89" s="115" t="s">
        <v>247</v>
      </c>
      <c r="D89" s="115"/>
      <c r="E89" s="115"/>
      <c r="F89" s="115"/>
      <c r="G89" s="116"/>
      <c r="H89" s="115"/>
      <c r="I89" s="152">
        <v>0.35</v>
      </c>
      <c r="J89" s="152"/>
      <c r="K89" s="153"/>
      <c r="L89" s="153"/>
      <c r="M89" s="153"/>
      <c r="N89" s="153"/>
      <c r="O89" s="153"/>
      <c r="P89" s="153"/>
      <c r="Q89" s="153"/>
      <c r="R89" s="153"/>
      <c r="S89" s="153"/>
      <c r="T89" s="153"/>
      <c r="V89" s="154"/>
    </row>
    <row r="90" spans="1:22" s="130" customFormat="1" ht="13.5" customHeight="1">
      <c r="A90" s="118"/>
      <c r="B90" s="118"/>
      <c r="C90" s="115"/>
      <c r="D90" s="115"/>
      <c r="E90" s="115"/>
      <c r="F90" s="115"/>
      <c r="G90" s="116"/>
      <c r="H90" s="115"/>
      <c r="I90" s="129"/>
      <c r="J90" s="129"/>
      <c r="V90" s="154"/>
    </row>
    <row r="91" spans="1:22" s="130" customFormat="1" ht="12.75" customHeight="1">
      <c r="A91" s="118"/>
      <c r="B91" s="118"/>
      <c r="C91" s="118" t="s">
        <v>248</v>
      </c>
      <c r="D91" s="115"/>
      <c r="E91" s="115"/>
      <c r="F91" s="115"/>
      <c r="G91" s="116"/>
      <c r="H91" s="115"/>
      <c r="I91" s="129">
        <f>I27+I87</f>
        <v>-76484718</v>
      </c>
      <c r="J91" s="129"/>
      <c r="V91" s="154"/>
    </row>
    <row r="92" spans="1:22" s="130" customFormat="1" ht="13.5" customHeight="1">
      <c r="A92" s="133"/>
      <c r="B92" s="133"/>
      <c r="C92" s="155"/>
      <c r="D92" s="155"/>
      <c r="E92" s="155"/>
      <c r="F92" s="155"/>
      <c r="G92" s="156"/>
      <c r="H92" s="155"/>
      <c r="I92" s="157"/>
      <c r="J92" s="137"/>
      <c r="P92" s="131"/>
      <c r="Q92" s="131"/>
      <c r="V92" s="131"/>
    </row>
    <row r="93" spans="1:22" s="130" customFormat="1" ht="15.75" customHeight="1">
      <c r="A93" s="133"/>
      <c r="B93" s="133"/>
      <c r="C93" s="155" t="s">
        <v>249</v>
      </c>
      <c r="D93" s="155"/>
      <c r="E93" s="158"/>
      <c r="F93" s="158"/>
      <c r="G93" s="159"/>
      <c r="H93" s="155"/>
      <c r="I93" s="149">
        <v>2149361</v>
      </c>
      <c r="J93" s="137"/>
      <c r="P93" s="131"/>
      <c r="Q93" s="131"/>
      <c r="V93" s="131"/>
    </row>
    <row r="94" spans="1:22" s="130" customFormat="1" ht="15.75" customHeight="1">
      <c r="A94" s="133"/>
      <c r="B94" s="133"/>
      <c r="C94" s="134" t="s">
        <v>250</v>
      </c>
      <c r="D94" s="134"/>
      <c r="E94" s="134"/>
      <c r="F94" s="134"/>
      <c r="G94" s="160"/>
      <c r="H94" s="134"/>
      <c r="I94" s="149">
        <v>-821946</v>
      </c>
      <c r="J94" s="137"/>
      <c r="P94" s="131"/>
      <c r="Q94" s="131"/>
      <c r="V94" s="131"/>
    </row>
    <row r="95" spans="1:22" s="130" customFormat="1" ht="16.5" customHeight="1">
      <c r="A95" s="133"/>
      <c r="B95" s="133"/>
      <c r="C95" s="134" t="s">
        <v>251</v>
      </c>
      <c r="D95" s="134"/>
      <c r="E95" s="134"/>
      <c r="F95" s="134"/>
      <c r="G95" s="160"/>
      <c r="H95" s="134"/>
      <c r="I95" s="149">
        <v>-108143</v>
      </c>
      <c r="J95" s="137"/>
      <c r="P95" s="131"/>
      <c r="Q95" s="131"/>
      <c r="V95" s="131"/>
    </row>
    <row r="96" spans="1:22" s="130" customFormat="1" ht="16.5" customHeight="1">
      <c r="A96" s="133"/>
      <c r="B96" s="133"/>
      <c r="C96" s="134" t="s">
        <v>252</v>
      </c>
      <c r="D96" s="134"/>
      <c r="E96" s="134"/>
      <c r="F96" s="134"/>
      <c r="G96" s="160"/>
      <c r="H96" s="134"/>
      <c r="I96" s="161"/>
      <c r="J96" s="137"/>
      <c r="P96" s="131"/>
      <c r="Q96" s="131"/>
      <c r="V96" s="131"/>
    </row>
    <row r="97" spans="1:40" s="130" customFormat="1" ht="16.5" customHeight="1">
      <c r="A97" s="118"/>
      <c r="B97" s="118"/>
      <c r="C97" s="115" t="s">
        <v>253</v>
      </c>
      <c r="D97" s="115"/>
      <c r="E97" s="115"/>
      <c r="F97" s="115"/>
      <c r="G97" s="116"/>
      <c r="H97" s="115"/>
      <c r="I97" s="161"/>
      <c r="J97" s="129"/>
      <c r="V97" s="131"/>
    </row>
    <row r="98" spans="1:40" s="130" customFormat="1" ht="15" customHeight="1" thickBot="1">
      <c r="A98" s="118"/>
      <c r="B98" s="118"/>
      <c r="C98" s="118" t="s">
        <v>254</v>
      </c>
      <c r="D98" s="115"/>
      <c r="E98" s="115"/>
      <c r="F98" s="115"/>
      <c r="G98" s="116"/>
      <c r="H98" s="115"/>
      <c r="I98" s="162">
        <f>SUM(I91:I97)</f>
        <v>-75265446</v>
      </c>
      <c r="J98" s="129"/>
      <c r="P98" s="163"/>
      <c r="Q98" s="163"/>
      <c r="R98" s="163"/>
    </row>
    <row r="99" spans="1:40" ht="15" customHeight="1" thickTop="1">
      <c r="C99" s="118"/>
      <c r="I99" s="130"/>
      <c r="P99" s="163"/>
      <c r="Q99" s="163"/>
      <c r="R99" s="163"/>
    </row>
    <row r="100" spans="1:40" ht="16.5" customHeight="1">
      <c r="C100" s="118"/>
      <c r="I100" s="130"/>
      <c r="P100" s="163"/>
      <c r="Q100" s="163"/>
      <c r="R100" s="163"/>
    </row>
    <row r="101" spans="1:40" ht="16.5" customHeight="1">
      <c r="V101" s="154"/>
    </row>
    <row r="102" spans="1:40" ht="16.5" customHeight="1">
      <c r="C102" s="115" t="s">
        <v>255</v>
      </c>
      <c r="I102" s="129">
        <f>I98*$I$89</f>
        <v>-26342906.099999998</v>
      </c>
      <c r="V102" s="154"/>
    </row>
    <row r="103" spans="1:40" ht="16.5" customHeight="1">
      <c r="V103" s="154"/>
    </row>
    <row r="104" spans="1:40" ht="16.5" customHeight="1">
      <c r="A104" s="133"/>
      <c r="B104" s="133"/>
      <c r="C104" s="134" t="s">
        <v>256</v>
      </c>
      <c r="D104" s="134"/>
      <c r="E104" s="134"/>
      <c r="F104" s="134"/>
      <c r="G104" s="160"/>
      <c r="H104" s="134"/>
      <c r="I104" s="136">
        <v>2672495</v>
      </c>
      <c r="J104" s="137"/>
    </row>
    <row r="105" spans="1:40" ht="16.5" customHeight="1">
      <c r="A105" s="133"/>
      <c r="B105" s="133"/>
      <c r="C105" s="134" t="s">
        <v>257</v>
      </c>
      <c r="D105" s="134"/>
      <c r="E105" s="134"/>
      <c r="F105" s="134"/>
      <c r="G105" s="160"/>
      <c r="H105" s="134"/>
      <c r="I105" s="136">
        <v>200441</v>
      </c>
      <c r="J105" s="137"/>
    </row>
    <row r="106" spans="1:40" ht="16.5" customHeight="1">
      <c r="A106" s="150"/>
      <c r="B106" s="150"/>
      <c r="C106" s="117" t="s">
        <v>258</v>
      </c>
      <c r="D106" s="117"/>
      <c r="E106" s="117"/>
      <c r="F106" s="117"/>
      <c r="G106" s="164"/>
      <c r="H106" s="117"/>
      <c r="I106" s="130">
        <v>0</v>
      </c>
      <c r="J106" s="130"/>
    </row>
    <row r="107" spans="1:40" ht="16.5" customHeight="1">
      <c r="C107" s="115" t="s">
        <v>259</v>
      </c>
      <c r="I107" s="129">
        <v>585694</v>
      </c>
    </row>
    <row r="108" spans="1:40" ht="16.5" customHeight="1">
      <c r="A108" s="133"/>
      <c r="B108" s="133"/>
      <c r="C108" s="134"/>
      <c r="D108" s="134"/>
      <c r="E108" s="134"/>
      <c r="F108" s="134"/>
      <c r="G108" s="160"/>
      <c r="H108" s="134"/>
      <c r="I108" s="136"/>
      <c r="J108" s="137"/>
    </row>
    <row r="109" spans="1:40" ht="16.5" customHeight="1" thickBot="1">
      <c r="C109" s="115" t="s">
        <v>260</v>
      </c>
      <c r="I109" s="162">
        <f>SUM(I102:I108)</f>
        <v>-22884276.099999998</v>
      </c>
      <c r="P109" s="163"/>
      <c r="Q109" s="163"/>
      <c r="R109" s="163"/>
      <c r="V109" s="163"/>
      <c r="W109" s="163"/>
    </row>
    <row r="110" spans="1:40" ht="16.5" customHeight="1" thickTop="1">
      <c r="V110" s="131"/>
    </row>
    <row r="111" spans="1:40" s="165" customFormat="1" ht="15" customHeight="1">
      <c r="A111" s="118"/>
      <c r="B111" s="118"/>
      <c r="C111" s="115"/>
      <c r="D111" s="115"/>
      <c r="E111" s="115"/>
      <c r="F111" s="115"/>
      <c r="G111" s="116"/>
      <c r="H111" s="115"/>
      <c r="I111" s="129"/>
      <c r="J111" s="129"/>
      <c r="K111" s="130"/>
      <c r="L111" s="130"/>
      <c r="M111" s="130"/>
      <c r="N111" s="130"/>
      <c r="O111" s="130"/>
      <c r="P111" s="130"/>
      <c r="Q111" s="130"/>
      <c r="R111" s="130"/>
      <c r="S111" s="130"/>
      <c r="T111" s="130"/>
      <c r="U111" s="130"/>
      <c r="V111" s="130"/>
      <c r="W111" s="130"/>
      <c r="X111" s="163"/>
      <c r="Y111" s="163"/>
      <c r="Z111" s="163"/>
      <c r="AA111" s="163"/>
      <c r="AB111" s="163"/>
      <c r="AC111" s="163"/>
      <c r="AD111" s="163"/>
      <c r="AE111" s="163"/>
      <c r="AF111" s="163"/>
      <c r="AG111" s="163"/>
      <c r="AH111" s="163"/>
      <c r="AI111" s="163"/>
      <c r="AJ111" s="163"/>
      <c r="AK111" s="163"/>
      <c r="AL111" s="163"/>
      <c r="AM111" s="163"/>
      <c r="AN111" s="163"/>
    </row>
    <row r="112" spans="1:40" s="165" customFormat="1" ht="16.5" customHeight="1">
      <c r="A112" s="118"/>
      <c r="B112" s="118"/>
      <c r="C112" s="115" t="s">
        <v>261</v>
      </c>
      <c r="D112" s="115"/>
      <c r="E112" s="115"/>
      <c r="F112" s="115"/>
      <c r="G112" s="116"/>
      <c r="H112" s="115"/>
      <c r="I112" s="129">
        <v>11718723</v>
      </c>
      <c r="J112" s="129"/>
      <c r="K112" s="130"/>
      <c r="L112" s="130"/>
      <c r="M112" s="130"/>
      <c r="N112" s="130"/>
      <c r="O112" s="130"/>
      <c r="P112" s="130"/>
      <c r="Q112" s="130"/>
      <c r="R112" s="130"/>
      <c r="S112" s="130"/>
      <c r="T112" s="130"/>
      <c r="U112" s="130"/>
      <c r="V112" s="130"/>
      <c r="W112" s="130"/>
      <c r="X112" s="163"/>
      <c r="Y112" s="163"/>
      <c r="Z112" s="163"/>
      <c r="AA112" s="163"/>
      <c r="AB112" s="163"/>
      <c r="AC112" s="163"/>
      <c r="AD112" s="163"/>
      <c r="AE112" s="163"/>
      <c r="AF112" s="163"/>
      <c r="AG112" s="163"/>
      <c r="AH112" s="163"/>
      <c r="AI112" s="163"/>
      <c r="AJ112" s="163"/>
      <c r="AK112" s="163"/>
      <c r="AL112" s="163"/>
      <c r="AM112" s="163"/>
      <c r="AN112" s="163"/>
    </row>
    <row r="113" spans="1:40" s="165" customFormat="1" ht="16.5" customHeight="1">
      <c r="A113" s="118"/>
      <c r="B113" s="118"/>
      <c r="C113" s="115" t="s">
        <v>262</v>
      </c>
      <c r="D113" s="115"/>
      <c r="E113" s="115"/>
      <c r="F113" s="115"/>
      <c r="G113" s="116"/>
      <c r="H113" s="115"/>
      <c r="I113" s="129">
        <v>18311502</v>
      </c>
      <c r="J113" s="129"/>
      <c r="K113" s="130"/>
      <c r="L113" s="130"/>
      <c r="M113" s="130"/>
      <c r="N113" s="130"/>
      <c r="O113" s="130"/>
      <c r="P113" s="130"/>
      <c r="Q113" s="130"/>
      <c r="R113" s="130"/>
      <c r="S113" s="130"/>
      <c r="T113" s="130"/>
      <c r="U113" s="130"/>
      <c r="V113" s="130"/>
      <c r="W113" s="130"/>
      <c r="X113" s="163"/>
      <c r="Y113" s="163"/>
      <c r="Z113" s="163"/>
      <c r="AA113" s="163"/>
      <c r="AB113" s="163"/>
      <c r="AC113" s="163"/>
      <c r="AD113" s="163"/>
      <c r="AE113" s="163"/>
      <c r="AF113" s="163"/>
      <c r="AG113" s="163"/>
      <c r="AH113" s="163"/>
      <c r="AI113" s="163"/>
      <c r="AJ113" s="163"/>
      <c r="AK113" s="163"/>
      <c r="AL113" s="163"/>
      <c r="AM113" s="163"/>
      <c r="AN113" s="163"/>
    </row>
    <row r="114" spans="1:40" s="165" customFormat="1" ht="16.5" customHeight="1">
      <c r="A114" s="118"/>
      <c r="B114" s="118"/>
      <c r="C114" s="115" t="s">
        <v>263</v>
      </c>
      <c r="D114" s="115"/>
      <c r="E114" s="115"/>
      <c r="F114" s="115"/>
      <c r="G114" s="116"/>
      <c r="H114" s="115"/>
      <c r="I114" s="129">
        <v>934691</v>
      </c>
      <c r="J114" s="129"/>
      <c r="K114" s="130"/>
      <c r="L114" s="130"/>
      <c r="M114" s="130"/>
      <c r="N114" s="130"/>
      <c r="O114" s="130"/>
      <c r="P114" s="130"/>
      <c r="Q114" s="130"/>
      <c r="R114" s="130"/>
      <c r="S114" s="130"/>
      <c r="T114" s="130"/>
      <c r="U114" s="130"/>
      <c r="V114" s="130"/>
      <c r="W114" s="130"/>
      <c r="X114" s="163"/>
      <c r="Y114" s="163"/>
      <c r="Z114" s="163"/>
      <c r="AA114" s="163"/>
      <c r="AB114" s="163"/>
      <c r="AC114" s="163"/>
      <c r="AD114" s="163"/>
      <c r="AE114" s="163"/>
      <c r="AF114" s="163"/>
      <c r="AG114" s="163"/>
      <c r="AH114" s="163"/>
      <c r="AI114" s="163"/>
      <c r="AJ114" s="163"/>
      <c r="AK114" s="163"/>
      <c r="AL114" s="163"/>
      <c r="AM114" s="163"/>
      <c r="AN114" s="163"/>
    </row>
    <row r="115" spans="1:40" s="165" customFormat="1" ht="16.5" customHeight="1">
      <c r="A115" s="118"/>
      <c r="B115" s="118"/>
      <c r="C115" s="115"/>
      <c r="D115" s="115"/>
      <c r="E115" s="115"/>
      <c r="F115" s="115"/>
      <c r="G115" s="116"/>
      <c r="H115" s="115"/>
      <c r="I115" s="129"/>
      <c r="J115" s="129"/>
      <c r="K115" s="130"/>
      <c r="L115" s="130"/>
      <c r="M115" s="130"/>
      <c r="N115" s="130"/>
      <c r="O115" s="130"/>
      <c r="P115" s="130"/>
      <c r="Q115" s="130"/>
      <c r="R115" s="130"/>
      <c r="S115" s="130"/>
      <c r="T115" s="130"/>
      <c r="U115" s="130"/>
      <c r="V115" s="130"/>
      <c r="W115" s="130"/>
      <c r="X115" s="163"/>
      <c r="Y115" s="163"/>
      <c r="Z115" s="163"/>
      <c r="AA115" s="163"/>
      <c r="AB115" s="163"/>
      <c r="AC115" s="163"/>
      <c r="AD115" s="163"/>
      <c r="AE115" s="163"/>
      <c r="AF115" s="163"/>
      <c r="AG115" s="163"/>
      <c r="AH115" s="163"/>
      <c r="AI115" s="163"/>
      <c r="AJ115" s="163"/>
      <c r="AK115" s="163"/>
      <c r="AL115" s="163"/>
      <c r="AM115" s="163"/>
      <c r="AN115" s="163"/>
    </row>
    <row r="116" spans="1:40" s="165" customFormat="1" ht="16.5" customHeight="1" thickBot="1">
      <c r="A116" s="118"/>
      <c r="B116" s="118"/>
      <c r="C116" s="115" t="s">
        <v>264</v>
      </c>
      <c r="D116" s="115"/>
      <c r="E116" s="115"/>
      <c r="F116" s="115"/>
      <c r="G116" s="116"/>
      <c r="H116" s="115"/>
      <c r="I116" s="162">
        <f>SUM(I109:I115)</f>
        <v>8080639.9000000022</v>
      </c>
      <c r="J116" s="129"/>
      <c r="K116" s="130"/>
      <c r="L116" s="130"/>
      <c r="M116" s="130"/>
      <c r="N116" s="130"/>
      <c r="O116" s="130"/>
      <c r="P116" s="130"/>
      <c r="Q116" s="130"/>
      <c r="R116" s="130"/>
      <c r="S116" s="130"/>
      <c r="T116" s="130"/>
      <c r="U116" s="130"/>
      <c r="V116" s="130"/>
      <c r="W116" s="130"/>
      <c r="X116" s="163"/>
      <c r="Y116" s="163"/>
      <c r="Z116" s="163"/>
      <c r="AA116" s="163"/>
      <c r="AB116" s="163"/>
      <c r="AC116" s="163"/>
      <c r="AD116" s="163"/>
      <c r="AE116" s="163"/>
      <c r="AF116" s="163"/>
      <c r="AG116" s="163"/>
      <c r="AH116" s="163"/>
      <c r="AI116" s="163"/>
      <c r="AJ116" s="163"/>
      <c r="AK116" s="163"/>
      <c r="AL116" s="163"/>
      <c r="AM116" s="163"/>
      <c r="AN116" s="163"/>
    </row>
    <row r="117" spans="1:40" s="165" customFormat="1" ht="16.5" customHeight="1" thickTop="1">
      <c r="A117" s="118"/>
      <c r="B117" s="118"/>
      <c r="C117" s="115"/>
      <c r="D117" s="115"/>
      <c r="E117" s="115"/>
      <c r="F117" s="115"/>
      <c r="G117" s="116"/>
      <c r="H117" s="115"/>
      <c r="I117" s="129"/>
      <c r="J117" s="129"/>
      <c r="K117" s="130"/>
      <c r="L117" s="130"/>
      <c r="M117" s="130"/>
      <c r="N117" s="130"/>
      <c r="O117" s="130"/>
      <c r="P117" s="130"/>
      <c r="Q117" s="130"/>
      <c r="R117" s="130"/>
      <c r="S117" s="130"/>
      <c r="T117" s="130"/>
      <c r="U117" s="130"/>
      <c r="V117" s="130"/>
      <c r="W117" s="130"/>
      <c r="X117" s="163"/>
      <c r="Y117" s="163"/>
      <c r="Z117" s="163"/>
      <c r="AA117" s="163"/>
      <c r="AB117" s="163"/>
      <c r="AC117" s="163"/>
      <c r="AD117" s="163"/>
      <c r="AE117" s="163"/>
      <c r="AF117" s="163"/>
      <c r="AG117" s="163"/>
      <c r="AH117" s="163"/>
      <c r="AI117" s="163"/>
      <c r="AJ117" s="163"/>
      <c r="AK117" s="163"/>
      <c r="AL117" s="163"/>
      <c r="AM117" s="163"/>
      <c r="AN117" s="163"/>
    </row>
    <row r="118" spans="1:40" s="165" customFormat="1" ht="16.5" customHeight="1">
      <c r="A118" s="118"/>
      <c r="B118" s="118"/>
      <c r="C118" s="115" t="s">
        <v>265</v>
      </c>
      <c r="D118" s="115"/>
      <c r="E118" s="115"/>
      <c r="F118" s="115"/>
      <c r="G118" s="116"/>
      <c r="H118" s="115"/>
      <c r="I118" s="129"/>
      <c r="J118" s="129"/>
      <c r="K118" s="130"/>
      <c r="L118" s="130"/>
      <c r="M118" s="130"/>
      <c r="N118" s="130"/>
      <c r="O118" s="130"/>
      <c r="P118" s="130"/>
      <c r="Q118" s="130"/>
      <c r="R118" s="130"/>
      <c r="S118" s="130"/>
      <c r="T118" s="130"/>
      <c r="U118" s="130"/>
      <c r="V118" s="130"/>
      <c r="W118" s="130"/>
      <c r="X118" s="163"/>
      <c r="Y118" s="163"/>
      <c r="Z118" s="163"/>
      <c r="AA118" s="163"/>
      <c r="AB118" s="163"/>
      <c r="AC118" s="163"/>
      <c r="AD118" s="163"/>
      <c r="AE118" s="163"/>
      <c r="AF118" s="163"/>
      <c r="AG118" s="163"/>
      <c r="AH118" s="163"/>
      <c r="AI118" s="163"/>
      <c r="AJ118" s="163"/>
      <c r="AK118" s="163"/>
      <c r="AL118" s="163"/>
      <c r="AM118" s="163"/>
      <c r="AN118" s="163"/>
    </row>
    <row r="119" spans="1:40" s="165" customFormat="1" ht="16.5" customHeight="1">
      <c r="A119" s="118"/>
      <c r="B119" s="118"/>
      <c r="C119" s="115" t="s">
        <v>266</v>
      </c>
      <c r="D119" s="115"/>
      <c r="E119" s="115"/>
      <c r="F119" s="115"/>
      <c r="G119" s="116"/>
      <c r="H119" s="115"/>
      <c r="I119" s="129">
        <v>2700913</v>
      </c>
      <c r="J119" s="129"/>
      <c r="K119" s="130"/>
      <c r="L119" s="130"/>
      <c r="M119" s="130"/>
      <c r="N119" s="130"/>
      <c r="O119" s="130"/>
      <c r="P119" s="130"/>
      <c r="Q119" s="130"/>
      <c r="R119" s="130"/>
      <c r="S119" s="130"/>
      <c r="T119" s="130"/>
      <c r="U119" s="130"/>
      <c r="V119" s="130"/>
      <c r="W119" s="130"/>
      <c r="X119" s="163"/>
      <c r="Y119" s="163"/>
      <c r="Z119" s="163"/>
      <c r="AA119" s="163"/>
      <c r="AB119" s="163"/>
      <c r="AC119" s="163"/>
      <c r="AD119" s="163"/>
      <c r="AE119" s="163"/>
      <c r="AF119" s="163"/>
      <c r="AG119" s="163"/>
      <c r="AH119" s="163"/>
      <c r="AI119" s="163"/>
      <c r="AJ119" s="163"/>
      <c r="AK119" s="163"/>
      <c r="AL119" s="163"/>
      <c r="AM119" s="163"/>
      <c r="AN119" s="163"/>
    </row>
    <row r="120" spans="1:40" s="165" customFormat="1" ht="16.5" customHeight="1">
      <c r="A120" s="118"/>
      <c r="B120" s="118"/>
      <c r="C120" s="115" t="s">
        <v>267</v>
      </c>
      <c r="D120" s="115"/>
      <c r="E120" s="115"/>
      <c r="F120" s="115"/>
      <c r="G120" s="116"/>
      <c r="H120" s="115"/>
      <c r="I120" s="129">
        <v>742349</v>
      </c>
      <c r="J120" s="129"/>
      <c r="K120" s="130"/>
      <c r="L120" s="130"/>
      <c r="M120" s="130"/>
      <c r="N120" s="130"/>
      <c r="O120" s="130"/>
      <c r="P120" s="130"/>
      <c r="Q120" s="130"/>
      <c r="R120" s="130"/>
      <c r="S120" s="130"/>
      <c r="T120" s="130"/>
      <c r="U120" s="130"/>
      <c r="V120" s="130"/>
      <c r="W120" s="130"/>
      <c r="X120" s="163"/>
      <c r="Y120" s="163"/>
      <c r="Z120" s="163"/>
      <c r="AA120" s="163"/>
      <c r="AB120" s="163"/>
      <c r="AC120" s="163"/>
      <c r="AD120" s="163"/>
      <c r="AE120" s="163"/>
      <c r="AF120" s="163"/>
      <c r="AG120" s="163"/>
      <c r="AH120" s="163"/>
      <c r="AI120" s="163"/>
      <c r="AJ120" s="163"/>
      <c r="AK120" s="163"/>
      <c r="AL120" s="163"/>
      <c r="AM120" s="163"/>
      <c r="AN120" s="163"/>
    </row>
    <row r="121" spans="1:40" s="165" customFormat="1" ht="16.5" customHeight="1">
      <c r="A121" s="118"/>
      <c r="B121" s="118"/>
      <c r="C121" s="115" t="s">
        <v>268</v>
      </c>
      <c r="D121" s="115"/>
      <c r="E121" s="115"/>
      <c r="F121" s="115"/>
      <c r="G121" s="116"/>
      <c r="H121" s="115"/>
      <c r="I121" s="129">
        <v>507293</v>
      </c>
      <c r="J121" s="129"/>
      <c r="K121" s="130"/>
      <c r="L121" s="130"/>
      <c r="M121" s="130"/>
      <c r="N121" s="130"/>
      <c r="O121" s="130"/>
      <c r="P121" s="130"/>
      <c r="Q121" s="130"/>
      <c r="R121" s="130"/>
      <c r="S121" s="130"/>
      <c r="T121" s="130"/>
      <c r="U121" s="130"/>
      <c r="V121" s="130"/>
      <c r="W121" s="130"/>
      <c r="X121" s="163"/>
      <c r="Y121" s="163"/>
      <c r="Z121" s="163"/>
      <c r="AA121" s="163"/>
      <c r="AB121" s="163"/>
      <c r="AC121" s="163"/>
      <c r="AD121" s="163"/>
      <c r="AE121" s="163"/>
      <c r="AF121" s="163"/>
      <c r="AG121" s="163"/>
      <c r="AH121" s="163"/>
      <c r="AI121" s="163"/>
      <c r="AJ121" s="163"/>
      <c r="AK121" s="163"/>
      <c r="AL121" s="163"/>
      <c r="AM121" s="163"/>
      <c r="AN121" s="163"/>
    </row>
    <row r="122" spans="1:40" s="165" customFormat="1" ht="16.5" customHeight="1">
      <c r="A122" s="118"/>
      <c r="B122" s="118"/>
      <c r="C122" s="115" t="s">
        <v>269</v>
      </c>
      <c r="D122" s="115"/>
      <c r="E122" s="115"/>
      <c r="F122" s="115"/>
      <c r="G122" s="116"/>
      <c r="H122" s="115"/>
      <c r="I122" s="129">
        <v>1436898</v>
      </c>
      <c r="J122" s="129"/>
      <c r="K122" s="130"/>
      <c r="L122" s="130"/>
      <c r="M122" s="130"/>
      <c r="N122" s="130"/>
      <c r="O122" s="130"/>
      <c r="P122" s="130"/>
      <c r="Q122" s="130"/>
      <c r="R122" s="130"/>
      <c r="S122" s="130"/>
      <c r="T122" s="130"/>
      <c r="U122" s="130"/>
      <c r="V122" s="130"/>
      <c r="W122" s="130"/>
      <c r="X122" s="163"/>
      <c r="Y122" s="163"/>
      <c r="Z122" s="163"/>
      <c r="AA122" s="163"/>
      <c r="AB122" s="163"/>
      <c r="AC122" s="163"/>
      <c r="AD122" s="163"/>
      <c r="AE122" s="163"/>
      <c r="AF122" s="163"/>
      <c r="AG122" s="163"/>
      <c r="AH122" s="163"/>
      <c r="AI122" s="163"/>
      <c r="AJ122" s="163"/>
      <c r="AK122" s="163"/>
      <c r="AL122" s="163"/>
      <c r="AM122" s="163"/>
      <c r="AN122" s="163"/>
    </row>
    <row r="123" spans="1:40" s="165" customFormat="1" ht="16.5" customHeight="1">
      <c r="A123" s="118"/>
      <c r="B123" s="118"/>
      <c r="C123" s="115" t="s">
        <v>270</v>
      </c>
      <c r="D123" s="115"/>
      <c r="E123" s="115"/>
      <c r="F123" s="115"/>
      <c r="G123" s="116"/>
      <c r="H123" s="115"/>
      <c r="I123" s="129">
        <v>1163409</v>
      </c>
      <c r="J123" s="129"/>
      <c r="K123" s="130"/>
      <c r="L123" s="130"/>
      <c r="M123" s="130"/>
      <c r="N123" s="130"/>
      <c r="O123" s="130"/>
      <c r="P123" s="130"/>
      <c r="Q123" s="130"/>
      <c r="R123" s="130"/>
      <c r="S123" s="130"/>
      <c r="T123" s="130"/>
      <c r="U123" s="130"/>
      <c r="V123" s="130"/>
      <c r="W123" s="130"/>
      <c r="X123" s="163"/>
      <c r="Y123" s="163"/>
      <c r="Z123" s="163"/>
      <c r="AA123" s="163"/>
      <c r="AB123" s="163"/>
      <c r="AC123" s="163"/>
      <c r="AD123" s="163"/>
      <c r="AE123" s="163"/>
      <c r="AF123" s="163"/>
      <c r="AG123" s="163"/>
      <c r="AH123" s="163"/>
      <c r="AI123" s="163"/>
      <c r="AJ123" s="163"/>
      <c r="AK123" s="163"/>
      <c r="AL123" s="163"/>
      <c r="AM123" s="163"/>
      <c r="AN123" s="163"/>
    </row>
    <row r="124" spans="1:40" s="165" customFormat="1" ht="16.5" customHeight="1">
      <c r="A124" s="118"/>
      <c r="B124" s="118"/>
      <c r="C124" s="115" t="s">
        <v>95</v>
      </c>
      <c r="D124" s="115"/>
      <c r="E124" s="115"/>
      <c r="F124" s="115"/>
      <c r="G124" s="116"/>
      <c r="H124" s="115"/>
      <c r="I124" s="129">
        <v>3254</v>
      </c>
      <c r="J124" s="129"/>
      <c r="K124" s="130"/>
      <c r="L124" s="130"/>
      <c r="M124" s="130"/>
      <c r="N124" s="130"/>
      <c r="O124" s="130"/>
      <c r="P124" s="130"/>
      <c r="Q124" s="130"/>
      <c r="R124" s="130"/>
      <c r="S124" s="130"/>
      <c r="T124" s="130"/>
      <c r="U124" s="130"/>
      <c r="V124" s="130"/>
      <c r="W124" s="130"/>
      <c r="X124" s="163"/>
      <c r="Y124" s="163"/>
      <c r="Z124" s="163"/>
      <c r="AA124" s="163"/>
      <c r="AB124" s="163"/>
      <c r="AC124" s="163"/>
      <c r="AD124" s="163"/>
      <c r="AE124" s="163"/>
      <c r="AF124" s="163"/>
      <c r="AG124" s="163"/>
      <c r="AH124" s="163"/>
      <c r="AI124" s="163"/>
      <c r="AJ124" s="163"/>
      <c r="AK124" s="163"/>
      <c r="AL124" s="163"/>
      <c r="AM124" s="163"/>
      <c r="AN124" s="163"/>
    </row>
    <row r="125" spans="1:40" s="165" customFormat="1" ht="16.5" customHeight="1" thickBot="1">
      <c r="A125" s="118"/>
      <c r="B125" s="118"/>
      <c r="C125" s="115" t="s">
        <v>271</v>
      </c>
      <c r="D125" s="115"/>
      <c r="E125" s="115"/>
      <c r="F125" s="115"/>
      <c r="G125" s="116"/>
      <c r="H125" s="115"/>
      <c r="I125" s="162">
        <f>SUM(I116:I124)</f>
        <v>14634755.900000002</v>
      </c>
      <c r="J125" s="129"/>
      <c r="K125" s="130"/>
      <c r="L125" s="130"/>
      <c r="M125" s="130"/>
      <c r="N125" s="130"/>
      <c r="O125" s="130"/>
      <c r="P125" s="130"/>
      <c r="Q125" s="130"/>
      <c r="R125" s="130"/>
      <c r="S125" s="130"/>
      <c r="T125" s="130"/>
      <c r="U125" s="130"/>
      <c r="V125" s="130"/>
      <c r="W125" s="130"/>
      <c r="X125" s="163"/>
      <c r="Y125" s="163"/>
      <c r="Z125" s="163"/>
      <c r="AA125" s="163"/>
      <c r="AB125" s="163"/>
      <c r="AC125" s="163"/>
      <c r="AD125" s="163"/>
      <c r="AE125" s="163"/>
      <c r="AF125" s="163"/>
      <c r="AG125" s="163"/>
      <c r="AH125" s="163"/>
      <c r="AI125" s="163"/>
      <c r="AJ125" s="163"/>
      <c r="AK125" s="163"/>
      <c r="AL125" s="163"/>
      <c r="AM125" s="163"/>
      <c r="AN125" s="163"/>
    </row>
    <row r="126" spans="1:40" s="165" customFormat="1" ht="16.5" customHeight="1" thickTop="1">
      <c r="A126" s="118"/>
      <c r="B126" s="118"/>
      <c r="C126" s="115"/>
      <c r="D126" s="115"/>
      <c r="E126" s="115"/>
      <c r="F126" s="115"/>
      <c r="G126" s="116"/>
      <c r="H126" s="115"/>
      <c r="I126" s="129"/>
      <c r="J126" s="129"/>
      <c r="K126" s="130"/>
      <c r="L126" s="130"/>
      <c r="M126" s="130"/>
      <c r="N126" s="130"/>
      <c r="O126" s="130"/>
      <c r="P126" s="130"/>
      <c r="Q126" s="130"/>
      <c r="R126" s="130"/>
      <c r="S126" s="130"/>
      <c r="T126" s="130"/>
      <c r="U126" s="130"/>
      <c r="V126" s="130"/>
      <c r="W126" s="130"/>
      <c r="X126" s="163"/>
      <c r="Y126" s="163"/>
      <c r="Z126" s="163"/>
      <c r="AA126" s="163"/>
      <c r="AB126" s="163"/>
      <c r="AC126" s="163"/>
      <c r="AD126" s="163"/>
      <c r="AE126" s="163"/>
      <c r="AF126" s="163"/>
      <c r="AG126" s="163"/>
      <c r="AH126" s="163"/>
      <c r="AI126" s="163"/>
      <c r="AJ126" s="163"/>
      <c r="AK126" s="163"/>
      <c r="AL126" s="163"/>
      <c r="AM126" s="163"/>
      <c r="AN126" s="163"/>
    </row>
    <row r="127" spans="1:40" s="165" customFormat="1" ht="16.5" customHeight="1" thickBot="1">
      <c r="A127" s="118"/>
      <c r="B127" s="118"/>
      <c r="C127" s="115" t="s">
        <v>272</v>
      </c>
      <c r="D127" s="115"/>
      <c r="E127" s="115"/>
      <c r="F127" s="115"/>
      <c r="G127" s="116"/>
      <c r="H127" s="115"/>
      <c r="I127" s="162">
        <v>14634755.67</v>
      </c>
      <c r="J127" s="129"/>
      <c r="K127" s="130"/>
      <c r="L127" s="130"/>
      <c r="M127" s="130"/>
      <c r="N127" s="130"/>
      <c r="O127" s="130"/>
      <c r="P127" s="130"/>
      <c r="Q127" s="130"/>
      <c r="R127" s="130"/>
      <c r="S127" s="130"/>
      <c r="T127" s="130"/>
      <c r="U127" s="130"/>
      <c r="V127" s="130"/>
      <c r="W127" s="130"/>
      <c r="X127" s="163"/>
      <c r="Y127" s="163"/>
      <c r="Z127" s="163"/>
      <c r="AA127" s="163"/>
      <c r="AB127" s="163"/>
      <c r="AC127" s="163"/>
      <c r="AD127" s="163"/>
      <c r="AE127" s="163"/>
      <c r="AF127" s="163"/>
      <c r="AG127" s="163"/>
      <c r="AH127" s="163"/>
      <c r="AI127" s="163"/>
      <c r="AJ127" s="163"/>
      <c r="AK127" s="163"/>
      <c r="AL127" s="163"/>
      <c r="AM127" s="163"/>
      <c r="AN127" s="163"/>
    </row>
    <row r="128" spans="1:40" s="165" customFormat="1" ht="16.5" customHeight="1" thickTop="1">
      <c r="A128" s="118"/>
      <c r="B128" s="118"/>
      <c r="C128" s="115" t="s">
        <v>273</v>
      </c>
      <c r="D128" s="115"/>
      <c r="E128" s="115"/>
      <c r="F128" s="115"/>
      <c r="G128" s="116"/>
      <c r="H128" s="115"/>
      <c r="I128" s="129">
        <f>+I125-I127</f>
        <v>0.23000000230967999</v>
      </c>
      <c r="J128" s="129"/>
      <c r="K128" s="130"/>
      <c r="L128" s="130"/>
      <c r="M128" s="130"/>
      <c r="N128" s="130"/>
      <c r="O128" s="130"/>
      <c r="P128" s="130"/>
      <c r="Q128" s="130"/>
      <c r="R128" s="130"/>
      <c r="S128" s="130"/>
      <c r="T128" s="130"/>
      <c r="U128" s="130"/>
      <c r="V128" s="130"/>
      <c r="W128" s="130"/>
      <c r="X128" s="163"/>
      <c r="Y128" s="163"/>
      <c r="Z128" s="163"/>
      <c r="AA128" s="163"/>
      <c r="AB128" s="163"/>
      <c r="AC128" s="163"/>
      <c r="AD128" s="163"/>
      <c r="AE128" s="163"/>
      <c r="AF128" s="163"/>
      <c r="AG128" s="163"/>
      <c r="AH128" s="163"/>
      <c r="AI128" s="163"/>
      <c r="AJ128" s="163"/>
      <c r="AK128" s="163"/>
      <c r="AL128" s="163"/>
      <c r="AM128" s="163"/>
      <c r="AN128" s="163"/>
    </row>
    <row r="129" spans="1:40" s="165" customFormat="1" ht="57" customHeight="1">
      <c r="A129" s="118"/>
      <c r="B129" s="118"/>
      <c r="C129" s="115"/>
      <c r="D129" s="115"/>
      <c r="E129" s="115"/>
      <c r="F129" s="115"/>
      <c r="G129" s="116"/>
      <c r="H129" s="115"/>
      <c r="I129" s="130"/>
      <c r="J129" s="129"/>
      <c r="K129" s="130"/>
      <c r="L129" s="130"/>
      <c r="M129" s="130"/>
      <c r="N129" s="130"/>
      <c r="O129" s="130"/>
      <c r="P129" s="130"/>
      <c r="Q129" s="130"/>
      <c r="R129" s="130"/>
      <c r="S129" s="130"/>
      <c r="T129" s="130"/>
      <c r="U129" s="130"/>
      <c r="V129" s="130"/>
      <c r="W129" s="130"/>
      <c r="X129" s="163"/>
      <c r="Y129" s="163"/>
      <c r="Z129" s="163"/>
      <c r="AA129" s="163"/>
      <c r="AB129" s="163"/>
      <c r="AC129" s="163"/>
      <c r="AD129" s="163"/>
      <c r="AE129" s="163"/>
      <c r="AF129" s="163"/>
      <c r="AG129" s="163"/>
      <c r="AH129" s="163"/>
      <c r="AI129" s="163"/>
      <c r="AJ129" s="163"/>
      <c r="AK129" s="163"/>
      <c r="AL129" s="163"/>
      <c r="AM129" s="163"/>
      <c r="AN129" s="163"/>
    </row>
    <row r="130" spans="1:40" s="165" customFormat="1" ht="57" customHeight="1">
      <c r="A130" s="118"/>
      <c r="B130" s="118"/>
      <c r="C130" s="166"/>
      <c r="D130" s="167"/>
      <c r="E130" s="167"/>
      <c r="F130" s="167"/>
      <c r="G130" s="168"/>
      <c r="H130" s="167"/>
      <c r="I130" s="169"/>
      <c r="J130" s="129"/>
      <c r="K130" s="130"/>
      <c r="L130" s="130"/>
      <c r="M130" s="130"/>
      <c r="N130" s="130"/>
      <c r="O130" s="130"/>
      <c r="P130" s="130"/>
      <c r="Q130" s="130"/>
      <c r="R130" s="130"/>
      <c r="S130" s="130"/>
      <c r="T130" s="130"/>
      <c r="U130" s="130"/>
      <c r="V130" s="130"/>
      <c r="W130" s="130"/>
      <c r="X130" s="163"/>
      <c r="Y130" s="163"/>
      <c r="Z130" s="163"/>
      <c r="AA130" s="163"/>
      <c r="AB130" s="163"/>
      <c r="AC130" s="163"/>
      <c r="AD130" s="163"/>
      <c r="AE130" s="163"/>
      <c r="AF130" s="163"/>
      <c r="AG130" s="163"/>
      <c r="AH130" s="163"/>
      <c r="AI130" s="163"/>
      <c r="AJ130" s="163"/>
      <c r="AK130" s="163"/>
      <c r="AL130" s="163"/>
      <c r="AM130" s="163"/>
      <c r="AN130" s="163"/>
    </row>
    <row r="131" spans="1:40" s="165" customFormat="1" ht="57" customHeight="1">
      <c r="A131" s="118"/>
      <c r="B131" s="118"/>
      <c r="C131" s="170"/>
      <c r="D131" s="167"/>
      <c r="E131" s="167"/>
      <c r="F131" s="167"/>
      <c r="G131" s="168"/>
      <c r="H131" s="167"/>
      <c r="I131" s="171"/>
      <c r="J131" s="129"/>
      <c r="K131" s="130"/>
      <c r="L131" s="130"/>
      <c r="M131" s="130"/>
      <c r="N131" s="130"/>
      <c r="O131" s="130"/>
      <c r="P131" s="130"/>
      <c r="Q131" s="130"/>
      <c r="R131" s="130"/>
      <c r="S131" s="130"/>
      <c r="T131" s="130"/>
      <c r="U131" s="130"/>
      <c r="V131" s="130"/>
      <c r="W131" s="130"/>
      <c r="X131" s="163"/>
      <c r="Y131" s="163"/>
      <c r="Z131" s="163"/>
      <c r="AA131" s="163"/>
      <c r="AB131" s="163"/>
      <c r="AC131" s="163"/>
      <c r="AD131" s="163"/>
      <c r="AE131" s="163"/>
      <c r="AF131" s="163"/>
      <c r="AG131" s="163"/>
      <c r="AH131" s="163"/>
      <c r="AI131" s="163"/>
      <c r="AJ131" s="163"/>
      <c r="AK131" s="163"/>
      <c r="AL131" s="163"/>
      <c r="AM131" s="163"/>
      <c r="AN131" s="163"/>
    </row>
    <row r="132" spans="1:40" s="165" customFormat="1" ht="57" customHeight="1">
      <c r="A132" s="118"/>
      <c r="B132" s="118"/>
      <c r="C132" s="170"/>
      <c r="D132" s="167"/>
      <c r="E132" s="167"/>
      <c r="F132" s="167"/>
      <c r="G132" s="168"/>
      <c r="H132" s="167"/>
      <c r="I132" s="169"/>
      <c r="J132" s="129"/>
      <c r="K132" s="130"/>
      <c r="L132" s="130"/>
      <c r="M132" s="130"/>
      <c r="N132" s="130"/>
      <c r="O132" s="130"/>
      <c r="P132" s="130"/>
      <c r="Q132" s="130"/>
      <c r="R132" s="130"/>
      <c r="S132" s="130"/>
      <c r="T132" s="130"/>
      <c r="U132" s="130"/>
      <c r="V132" s="130"/>
      <c r="W132" s="130"/>
      <c r="X132" s="163"/>
      <c r="Y132" s="163"/>
      <c r="Z132" s="163"/>
      <c r="AA132" s="163"/>
      <c r="AB132" s="163"/>
      <c r="AC132" s="163"/>
      <c r="AD132" s="163"/>
      <c r="AE132" s="163"/>
      <c r="AF132" s="163"/>
      <c r="AG132" s="163"/>
      <c r="AH132" s="163"/>
      <c r="AI132" s="163"/>
      <c r="AJ132" s="163"/>
      <c r="AK132" s="163"/>
      <c r="AL132" s="163"/>
      <c r="AM132" s="163"/>
      <c r="AN132" s="163"/>
    </row>
    <row r="133" spans="1:40" s="165" customFormat="1" ht="57" customHeight="1">
      <c r="A133" s="118"/>
      <c r="B133" s="118"/>
      <c r="C133" s="170"/>
      <c r="D133" s="167"/>
      <c r="E133" s="167"/>
      <c r="F133" s="167"/>
      <c r="G133" s="168"/>
      <c r="H133" s="167"/>
      <c r="I133" s="169"/>
      <c r="J133" s="129"/>
      <c r="K133" s="130"/>
      <c r="L133" s="130"/>
      <c r="M133" s="130"/>
      <c r="N133" s="130"/>
      <c r="O133" s="130"/>
      <c r="P133" s="130"/>
      <c r="Q133" s="130"/>
      <c r="R133" s="130"/>
      <c r="S133" s="130"/>
      <c r="T133" s="130"/>
      <c r="U133" s="130"/>
      <c r="V133" s="130"/>
      <c r="W133" s="130"/>
      <c r="X133" s="163"/>
      <c r="Y133" s="163"/>
      <c r="Z133" s="163"/>
      <c r="AA133" s="163"/>
      <c r="AB133" s="163"/>
      <c r="AC133" s="163"/>
      <c r="AD133" s="163"/>
      <c r="AE133" s="163"/>
      <c r="AF133" s="163"/>
      <c r="AG133" s="163"/>
      <c r="AH133" s="163"/>
      <c r="AI133" s="163"/>
      <c r="AJ133" s="163"/>
      <c r="AK133" s="163"/>
      <c r="AL133" s="163"/>
      <c r="AM133" s="163"/>
      <c r="AN133" s="163"/>
    </row>
    <row r="134" spans="1:40" s="165" customFormat="1" ht="57" customHeight="1">
      <c r="A134" s="118"/>
      <c r="B134" s="118"/>
      <c r="C134" s="170"/>
      <c r="D134" s="167"/>
      <c r="E134" s="167"/>
      <c r="F134" s="167"/>
      <c r="G134" s="168"/>
      <c r="H134" s="167"/>
      <c r="I134" s="169"/>
      <c r="J134" s="129"/>
      <c r="K134" s="130"/>
      <c r="L134" s="130"/>
      <c r="M134" s="130"/>
      <c r="N134" s="130"/>
      <c r="O134" s="130"/>
      <c r="P134" s="130"/>
      <c r="Q134" s="130"/>
      <c r="R134" s="130"/>
      <c r="S134" s="130"/>
      <c r="T134" s="130"/>
      <c r="U134" s="130"/>
      <c r="V134" s="130"/>
      <c r="W134" s="130"/>
      <c r="X134" s="163"/>
      <c r="Y134" s="163"/>
      <c r="Z134" s="163"/>
      <c r="AA134" s="163"/>
      <c r="AB134" s="163"/>
      <c r="AC134" s="163"/>
      <c r="AD134" s="163"/>
      <c r="AE134" s="163"/>
      <c r="AF134" s="163"/>
      <c r="AG134" s="163"/>
      <c r="AH134" s="163"/>
      <c r="AI134" s="163"/>
      <c r="AJ134" s="163"/>
      <c r="AK134" s="163"/>
      <c r="AL134" s="163"/>
      <c r="AM134" s="163"/>
      <c r="AN134" s="163"/>
    </row>
    <row r="135" spans="1:40" s="165" customFormat="1" ht="57" customHeight="1">
      <c r="A135" s="118"/>
      <c r="B135" s="118"/>
      <c r="C135" s="167"/>
      <c r="D135" s="167"/>
      <c r="E135" s="167"/>
      <c r="F135" s="167"/>
      <c r="G135" s="168"/>
      <c r="H135" s="167"/>
      <c r="I135" s="169"/>
      <c r="J135" s="129"/>
      <c r="K135" s="130"/>
      <c r="L135" s="130"/>
      <c r="M135" s="130"/>
      <c r="N135" s="130"/>
      <c r="O135" s="130"/>
      <c r="P135" s="130"/>
      <c r="Q135" s="130"/>
      <c r="R135" s="130"/>
      <c r="S135" s="130"/>
      <c r="T135" s="130"/>
      <c r="U135" s="130"/>
      <c r="V135" s="130"/>
      <c r="W135" s="130"/>
      <c r="X135" s="163"/>
      <c r="Y135" s="163"/>
      <c r="Z135" s="163"/>
      <c r="AA135" s="163"/>
      <c r="AB135" s="163"/>
      <c r="AC135" s="163"/>
      <c r="AD135" s="163"/>
      <c r="AE135" s="163"/>
      <c r="AF135" s="163"/>
      <c r="AG135" s="163"/>
      <c r="AH135" s="163"/>
      <c r="AI135" s="163"/>
      <c r="AJ135" s="163"/>
      <c r="AK135" s="163"/>
      <c r="AL135" s="163"/>
      <c r="AM135" s="163"/>
      <c r="AN135" s="163"/>
    </row>
    <row r="136" spans="1:40" s="165" customFormat="1" ht="57" customHeight="1">
      <c r="A136" s="118"/>
      <c r="B136" s="118"/>
      <c r="C136" s="117"/>
      <c r="D136" s="117"/>
      <c r="E136" s="117"/>
      <c r="F136" s="117"/>
      <c r="G136" s="164"/>
      <c r="H136" s="117"/>
      <c r="I136" s="130"/>
      <c r="J136" s="129"/>
      <c r="K136" s="130"/>
      <c r="L136" s="130"/>
      <c r="M136" s="130"/>
      <c r="N136" s="130"/>
      <c r="O136" s="130"/>
      <c r="P136" s="130"/>
      <c r="Q136" s="130"/>
      <c r="R136" s="130"/>
      <c r="S136" s="130"/>
      <c r="T136" s="130"/>
      <c r="U136" s="130"/>
      <c r="V136" s="130"/>
      <c r="W136" s="130"/>
      <c r="X136" s="163"/>
      <c r="Y136" s="163"/>
      <c r="Z136" s="163"/>
      <c r="AA136" s="163"/>
      <c r="AB136" s="163"/>
      <c r="AC136" s="163"/>
      <c r="AD136" s="163"/>
      <c r="AE136" s="163"/>
      <c r="AF136" s="163"/>
      <c r="AG136" s="163"/>
      <c r="AH136" s="163"/>
      <c r="AI136" s="163"/>
      <c r="AJ136" s="163"/>
      <c r="AK136" s="163"/>
      <c r="AL136" s="163"/>
      <c r="AM136" s="163"/>
      <c r="AN136" s="163"/>
    </row>
    <row r="137" spans="1:40" s="165" customFormat="1" ht="57" customHeight="1">
      <c r="A137" s="118"/>
      <c r="B137" s="118"/>
      <c r="C137" s="117"/>
      <c r="D137" s="117"/>
      <c r="E137" s="117"/>
      <c r="F137" s="117"/>
      <c r="G137" s="164"/>
      <c r="H137" s="117"/>
      <c r="I137" s="130"/>
      <c r="J137" s="129"/>
      <c r="K137" s="130"/>
      <c r="L137" s="130"/>
      <c r="M137" s="130"/>
      <c r="N137" s="130"/>
      <c r="O137" s="130"/>
      <c r="P137" s="130"/>
      <c r="Q137" s="130"/>
      <c r="R137" s="130"/>
      <c r="S137" s="130"/>
      <c r="T137" s="130"/>
      <c r="U137" s="130"/>
      <c r="V137" s="130"/>
      <c r="W137" s="130"/>
      <c r="X137" s="163"/>
      <c r="Y137" s="163"/>
      <c r="Z137" s="163"/>
      <c r="AA137" s="163"/>
      <c r="AB137" s="163"/>
      <c r="AC137" s="163"/>
      <c r="AD137" s="163"/>
      <c r="AE137" s="163"/>
      <c r="AF137" s="163"/>
      <c r="AG137" s="163"/>
      <c r="AH137" s="163"/>
      <c r="AI137" s="163"/>
      <c r="AJ137" s="163"/>
      <c r="AK137" s="163"/>
      <c r="AL137" s="163"/>
      <c r="AM137" s="163"/>
      <c r="AN137" s="163"/>
    </row>
    <row r="138" spans="1:40" s="165" customFormat="1" ht="57" customHeight="1">
      <c r="A138" s="118"/>
      <c r="B138" s="118"/>
      <c r="C138" s="117"/>
      <c r="D138" s="117"/>
      <c r="E138" s="117"/>
      <c r="F138" s="117"/>
      <c r="G138" s="164"/>
      <c r="H138" s="117"/>
      <c r="I138" s="130"/>
      <c r="J138" s="129"/>
      <c r="K138" s="130"/>
      <c r="L138" s="130"/>
      <c r="M138" s="130"/>
      <c r="N138" s="130"/>
      <c r="O138" s="130"/>
      <c r="P138" s="130"/>
      <c r="Q138" s="130"/>
      <c r="R138" s="130"/>
      <c r="S138" s="130"/>
      <c r="T138" s="130"/>
      <c r="U138" s="130"/>
      <c r="V138" s="130"/>
      <c r="W138" s="130"/>
      <c r="X138" s="163"/>
      <c r="Y138" s="163"/>
      <c r="Z138" s="163"/>
      <c r="AA138" s="163"/>
      <c r="AB138" s="163"/>
      <c r="AC138" s="163"/>
      <c r="AD138" s="163"/>
      <c r="AE138" s="163"/>
      <c r="AF138" s="163"/>
      <c r="AG138" s="163"/>
      <c r="AH138" s="163"/>
      <c r="AI138" s="163"/>
      <c r="AJ138" s="163"/>
      <c r="AK138" s="163"/>
      <c r="AL138" s="163"/>
      <c r="AM138" s="163"/>
      <c r="AN138" s="163"/>
    </row>
    <row r="139" spans="1:40" ht="57" customHeight="1">
      <c r="C139" s="117"/>
      <c r="D139" s="117"/>
      <c r="E139" s="117"/>
      <c r="F139" s="117"/>
      <c r="G139" s="164"/>
      <c r="H139" s="117"/>
      <c r="I139" s="130"/>
    </row>
  </sheetData>
  <conditionalFormatting sqref="V110">
    <cfRule type="cellIs" dxfId="0" priority="1" stopIfTrue="1" operator="notEqual">
      <formula>0</formula>
    </cfRule>
  </conditionalFormatting>
  <pageMargins left="0.75" right="0.5" top="0.5" bottom="0.5" header="0.5" footer="0.25"/>
  <pageSetup scale="60" fitToHeight="2" orientation="landscape" r:id="rId1"/>
  <headerFooter alignWithMargins="0">
    <oddFooter>&amp;C&amp;F&amp;R&amp;"Times New Roman,Regular"Page &amp;P of &amp;N</oddFooter>
  </headerFooter>
  <rowBreaks count="1" manualBreakCount="1">
    <brk id="100" max="14"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af0c028-e016-4365-948e-cc2e26d65303"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EEBBBECEF4A9741925D1E0FF525C9BE" ma:contentTypeVersion="139" ma:contentTypeDescription="" ma:contentTypeScope="" ma:versionID="e1c2431b48247bef897b70fc6688e99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2012-04-02T07:00:00+00:00</OpenedDate>
    <Date1 xmlns="dc463f71-b30c-4ab2-9473-d307f9d35888">2012-09-19T07:00:00+00:00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120436</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6CA2DD4E-6B1B-4868-AEDB-5B81D32DAD0B}"/>
</file>

<file path=customXml/itemProps2.xml><?xml version="1.0" encoding="utf-8"?>
<ds:datastoreItem xmlns:ds="http://schemas.openxmlformats.org/officeDocument/2006/customXml" ds:itemID="{34E8466F-1EA5-4B01-89D7-66883BE1D499}"/>
</file>

<file path=customXml/itemProps3.xml><?xml version="1.0" encoding="utf-8"?>
<ds:datastoreItem xmlns:ds="http://schemas.openxmlformats.org/officeDocument/2006/customXml" ds:itemID="{CAAD764D-DEB5-4342-B0AB-5AA22B444A3C}"/>
</file>

<file path=customXml/itemProps4.xml><?xml version="1.0" encoding="utf-8"?>
<ds:datastoreItem xmlns:ds="http://schemas.openxmlformats.org/officeDocument/2006/customXml" ds:itemID="{FB5A3406-FFB9-4E2F-B1EC-6543458F8B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ADJ 1.04 Electric</vt:lpstr>
      <vt:lpstr>ADJ 1.04 Gas</vt:lpstr>
      <vt:lpstr>Response to Staff 390</vt:lpstr>
      <vt:lpstr>PC Att A Schedule M's 2011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Breda, Kathryn (UTC)</dc:creator>
  <cp:lastModifiedBy>Breda, Kathryn (UTC)</cp:lastModifiedBy>
  <cp:lastPrinted>2012-09-18T16:45:03Z</cp:lastPrinted>
  <dcterms:created xsi:type="dcterms:W3CDTF">2012-09-01T19:27:09Z</dcterms:created>
  <dcterms:modified xsi:type="dcterms:W3CDTF">2012-09-18T16:52:31Z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0x0101006E56B4D1795A2E4DB2F0B01679ED314A00DEEBBBECEF4A9741925D1E0FF525C9BE</vt:lpwstr>
  </property>
  <property fmtid="{D5CDD505-2E9C-101B-9397-08002B2CF9AE}" pid="3" name="_docset_NoMedatataSyncRequired">
    <vt:lpwstr>False</vt:lpwstr>
  </property>
</Properties>
</file>