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9560\Desktop\_Desktop - LOW INCOME DISCOUNT RATES\9. LIDR TESTIMONY\Final Exhibits for Bill Discount Rate section\"/>
    </mc:Choice>
  </mc:AlternateContent>
  <bookViews>
    <workbookView xWindow="0" yWindow="0" windowWidth="19200" windowHeight="7380"/>
  </bookViews>
  <sheets>
    <sheet name="Exh. BDJ-13, Page 1 of 1" sheetId="1" r:id="rId1"/>
  </sheets>
  <definedNames>
    <definedName name="_xlnm.Print_Area" localSheetId="0">'Exh. BDJ-13, Page 1 of 1'!$B$1:$V$52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O33" i="1"/>
  <c r="O34" i="1" s="1"/>
  <c r="M33" i="1"/>
  <c r="K33" i="1"/>
  <c r="F33" i="1"/>
  <c r="U42" i="1"/>
  <c r="M16" i="1"/>
  <c r="K16" i="1"/>
  <c r="O15" i="1"/>
  <c r="O16" i="1" s="1"/>
  <c r="N15" i="1"/>
  <c r="N16" i="1" s="1"/>
  <c r="J18" i="1" l="1"/>
  <c r="I18" i="1"/>
  <c r="M34" i="1"/>
  <c r="K34" i="1"/>
  <c r="Q15" i="1"/>
  <c r="Q16" i="1"/>
  <c r="R16" i="1" s="1"/>
  <c r="Q33" i="1"/>
  <c r="R33" i="1" l="1"/>
  <c r="R15" i="1"/>
  <c r="R18" i="1" s="1"/>
  <c r="Q18" i="1"/>
  <c r="J36" i="1"/>
  <c r="H36" i="1"/>
  <c r="H18" i="1"/>
  <c r="Q34" i="1" l="1"/>
  <c r="V22" i="1"/>
  <c r="R34" i="1" l="1"/>
  <c r="R36" i="1" s="1"/>
  <c r="Q36" i="1"/>
  <c r="V40" i="1" l="1"/>
  <c r="V44" i="1" s="1"/>
  <c r="T42" i="1"/>
  <c r="V45" i="1" l="1"/>
</calcChain>
</file>

<file path=xl/sharedStrings.xml><?xml version="1.0" encoding="utf-8"?>
<sst xmlns="http://schemas.openxmlformats.org/spreadsheetml/2006/main" count="218" uniqueCount="109">
  <si>
    <t>Exhibit BDJ-13, Page 1 of 1</t>
  </si>
  <si>
    <t>Puget Sound Energy</t>
  </si>
  <si>
    <t>2022 General Rate Case Filing</t>
  </si>
  <si>
    <t>Proposed Bill Discount Rate Rider Schedule 129D</t>
  </si>
  <si>
    <r>
      <t xml:space="preserve">SAMPLE SCHEDULE 129D REVENUE REQUIREMENT </t>
    </r>
    <r>
      <rPr>
        <b/>
        <u/>
        <sz val="8"/>
        <color rgb="FFFF0000"/>
        <rFont val="Arial"/>
        <family val="2"/>
      </rPr>
      <t>FOR ILLUSTRATIVE PURPOSE ONLY</t>
    </r>
  </si>
  <si>
    <r>
      <t>SAMPLE</t>
    </r>
    <r>
      <rPr>
        <vertAlign val="superscript"/>
        <sz val="8"/>
        <color rgb="FFFF0000"/>
        <rFont val="Arial"/>
        <family val="2"/>
      </rPr>
      <t>(5)</t>
    </r>
  </si>
  <si>
    <t>Final</t>
  </si>
  <si>
    <t>Billing determinants</t>
  </si>
  <si>
    <t>Rates, effective January 1, 2022</t>
  </si>
  <si>
    <t>Forecasted</t>
  </si>
  <si>
    <r>
      <t>SAMPLE</t>
    </r>
    <r>
      <rPr>
        <vertAlign val="superscript"/>
        <sz val="8"/>
        <color rgb="FFFF0000"/>
        <rFont val="Arial"/>
        <family val="2"/>
      </rPr>
      <t>(4)</t>
    </r>
  </si>
  <si>
    <t>Previous</t>
  </si>
  <si>
    <t>Bill</t>
  </si>
  <si>
    <t>First</t>
  </si>
  <si>
    <t>Second</t>
  </si>
  <si>
    <r>
      <t>Total</t>
    </r>
    <r>
      <rPr>
        <vertAlign val="superscript"/>
        <sz val="8"/>
        <rFont val="Arial"/>
        <family val="2"/>
      </rPr>
      <t>(1)</t>
    </r>
  </si>
  <si>
    <t>Total</t>
  </si>
  <si>
    <t>Program</t>
  </si>
  <si>
    <t>Discount</t>
  </si>
  <si>
    <t>Area</t>
  </si>
  <si>
    <t>Proposed</t>
  </si>
  <si>
    <t>Block</t>
  </si>
  <si>
    <t>Energy</t>
  </si>
  <si>
    <t>Year's</t>
  </si>
  <si>
    <t>Rate</t>
  </si>
  <si>
    <t>For</t>
  </si>
  <si>
    <t>Median</t>
  </si>
  <si>
    <t>Number</t>
  </si>
  <si>
    <t>(&lt;600 kWh)</t>
  </si>
  <si>
    <t>(&gt;600 kWh)</t>
  </si>
  <si>
    <t>Assumed</t>
  </si>
  <si>
    <t>Basic</t>
  </si>
  <si>
    <t>Charge</t>
  </si>
  <si>
    <r>
      <t>Net</t>
    </r>
    <r>
      <rPr>
        <vertAlign val="superscript"/>
        <sz val="8"/>
        <rFont val="Arial"/>
        <family val="2"/>
      </rPr>
      <t>(2)</t>
    </r>
  </si>
  <si>
    <t>PSE HELP</t>
  </si>
  <si>
    <t>Rider</t>
  </si>
  <si>
    <t>Line</t>
  </si>
  <si>
    <t>Electric</t>
  </si>
  <si>
    <t>Income</t>
  </si>
  <si>
    <t>of</t>
  </si>
  <si>
    <t>Growth</t>
  </si>
  <si>
    <t>First block</t>
  </si>
  <si>
    <t>Second block</t>
  </si>
  <si>
    <t>Revenue</t>
  </si>
  <si>
    <t>Credits</t>
  </si>
  <si>
    <t>Administrative</t>
  </si>
  <si>
    <t>Unspent</t>
  </si>
  <si>
    <t>No.</t>
  </si>
  <si>
    <t>Customer Class</t>
  </si>
  <si>
    <t>Schedule</t>
  </si>
  <si>
    <t>(AMI)</t>
  </si>
  <si>
    <t>Bills</t>
  </si>
  <si>
    <t>kWh</t>
  </si>
  <si>
    <t>$/bill</t>
  </si>
  <si>
    <t>$/kWh</t>
  </si>
  <si>
    <t>$</t>
  </si>
  <si>
    <t>To be Given</t>
  </si>
  <si>
    <t>Costs</t>
  </si>
  <si>
    <t>Requirement</t>
  </si>
  <si>
    <t>Funds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</si>
  <si>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</si>
  <si>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</si>
  <si>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</si>
  <si>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</si>
  <si>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</si>
  <si>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</si>
  <si>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</si>
  <si>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</si>
  <si>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</si>
  <si>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</si>
  <si>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</si>
  <si>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 = (E*I + F*J + G*K)</t>
  </si>
  <si>
    <r>
      <t xml:space="preserve">M = L * </t>
    </r>
    <r>
      <rPr>
        <b/>
        <sz val="8"/>
        <rFont val="Arial"/>
        <family val="2"/>
      </rPr>
      <t>D</t>
    </r>
  </si>
  <si>
    <t>N</t>
  </si>
  <si>
    <r>
      <t>O = (M +N ) / RSI</t>
    </r>
    <r>
      <rPr>
        <vertAlign val="superscript"/>
        <sz val="8"/>
        <rFont val="Arial"/>
        <family val="2"/>
      </rPr>
      <t>(3)</t>
    </r>
  </si>
  <si>
    <t>P</t>
  </si>
  <si>
    <t>R = O - P</t>
  </si>
  <si>
    <t>Residential Bill Discount Rate - Tier 1</t>
  </si>
  <si>
    <t>7D1</t>
  </si>
  <si>
    <t>Tier 1 (0-30% AMI)</t>
  </si>
  <si>
    <t>Residential Bill Discount Rate - Tier 2</t>
  </si>
  <si>
    <t>7D2</t>
  </si>
  <si>
    <t>Tier 2 (30-50% AMI)</t>
  </si>
  <si>
    <t>Total - Electric</t>
  </si>
  <si>
    <r>
      <t>Unspent PSE HELP funding - Electric</t>
    </r>
    <r>
      <rPr>
        <vertAlign val="superscript"/>
        <sz val="8"/>
        <rFont val="Arial"/>
        <family val="2"/>
      </rPr>
      <t>(5)</t>
    </r>
  </si>
  <si>
    <r>
      <t>Revenue Requirement - Electric</t>
    </r>
    <r>
      <rPr>
        <b/>
        <vertAlign val="superscript"/>
        <sz val="8"/>
        <rFont val="Arial"/>
        <family val="2"/>
      </rPr>
      <t>(4,5)</t>
    </r>
  </si>
  <si>
    <t>Rates, effective November 1, 2021</t>
  </si>
  <si>
    <t>Delivery</t>
  </si>
  <si>
    <t>Gas</t>
  </si>
  <si>
    <t>Therms</t>
  </si>
  <si>
    <t>$/therm</t>
  </si>
  <si>
    <t>23D1</t>
  </si>
  <si>
    <t>23D2</t>
  </si>
  <si>
    <t>Total - Gas</t>
  </si>
  <si>
    <r>
      <t>Unspent PSE HELP funding - Gas</t>
    </r>
    <r>
      <rPr>
        <vertAlign val="superscript"/>
        <sz val="8"/>
        <rFont val="Arial"/>
        <family val="2"/>
      </rPr>
      <t>(5)</t>
    </r>
  </si>
  <si>
    <r>
      <t>Revenue Requirement - Gas</t>
    </r>
    <r>
      <rPr>
        <b/>
        <vertAlign val="superscript"/>
        <sz val="8"/>
        <rFont val="Arial"/>
        <family val="2"/>
      </rPr>
      <t>(4,5)</t>
    </r>
  </si>
  <si>
    <t>Total - Electric and Gas</t>
  </si>
  <si>
    <r>
      <t>Revenue Requirement - Total</t>
    </r>
    <r>
      <rPr>
        <b/>
        <vertAlign val="superscript"/>
        <sz val="8"/>
        <rFont val="Arial"/>
        <family val="2"/>
      </rPr>
      <t>(4,5)</t>
    </r>
  </si>
  <si>
    <t>Notes:</t>
  </si>
  <si>
    <t>(1)</t>
  </si>
  <si>
    <t>Includes all volumetric charges, including riders and trackers.</t>
  </si>
  <si>
    <t>(2)</t>
  </si>
  <si>
    <t>Net bill includes all charges but does not include any optional or voluntary schedules.</t>
  </si>
  <si>
    <t>(3)</t>
  </si>
  <si>
    <t>RSI means revenue sensitive items adjustment, including taxes, bad debt, and annual filing fee.</t>
  </si>
  <si>
    <t>(4)</t>
  </si>
  <si>
    <t>As Bill Discount Rate program's administrative costs are unknown at this time, assumed $0 for program's administrative costs for this sample Schedule 129D revenue requirement.</t>
  </si>
  <si>
    <t>(5)</t>
  </si>
  <si>
    <t>As PSE HELP unspent funds from the previous year are unknown at this time, assumed $0 for PSE HELP previous program year's unspent funds for this sample Schedule 129D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</si>
</sst>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</numFmts>
  <fonts count="13" x14ac:knownFonts="1">
    <font>
      <sz val="12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b/>
      <vertAlign val="superscript"/>
      <sz val="8"/>
      <name val="Arial"/>
      <family val="2"/>
    </font>
    <font>
      <sz val="8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7" fontId="1" fillId="0" borderId="0" xfId="0" applyNumberFormat="1" applyFont="1"/>
    <xf numFmtId="3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37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37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Border="1"/>
    <xf numFmtId="166" fontId="1" fillId="0" borderId="0" xfId="0" applyNumberFormat="1" applyFont="1"/>
    <xf numFmtId="166" fontId="1" fillId="0" borderId="0" xfId="0" applyNumberFormat="1" applyFont="1" applyFill="1"/>
    <xf numFmtId="9" fontId="1" fillId="0" borderId="0" xfId="0" applyNumberFormat="1" applyFont="1"/>
    <xf numFmtId="44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 applyBorder="1"/>
    <xf numFmtId="0" fontId="1" fillId="0" borderId="0" xfId="0" applyFont="1" applyFill="1"/>
    <xf numFmtId="164" fontId="1" fillId="0" borderId="0" xfId="0" applyNumberFormat="1" applyFont="1"/>
    <xf numFmtId="166" fontId="7" fillId="0" borderId="0" xfId="0" applyNumberFormat="1" applyFont="1" applyFill="1"/>
    <xf numFmtId="0" fontId="7" fillId="0" borderId="0" xfId="0" applyFont="1" applyFill="1"/>
    <xf numFmtId="37" fontId="4" fillId="0" borderId="1" xfId="0" applyNumberFormat="1" applyFont="1" applyBorder="1"/>
    <xf numFmtId="37" fontId="1" fillId="0" borderId="1" xfId="0" applyNumberFormat="1" applyFont="1" applyBorder="1"/>
    <xf numFmtId="0" fontId="1" fillId="0" borderId="1" xfId="0" applyFont="1" applyBorder="1"/>
    <xf numFmtId="166" fontId="4" fillId="0" borderId="1" xfId="0" applyNumberFormat="1" applyFont="1" applyBorder="1"/>
    <xf numFmtId="166" fontId="4" fillId="0" borderId="1" xfId="0" applyNumberFormat="1" applyFont="1" applyFill="1" applyBorder="1"/>
    <xf numFmtId="37" fontId="4" fillId="0" borderId="0" xfId="0" applyNumberFormat="1" applyFont="1"/>
    <xf numFmtId="166" fontId="4" fillId="0" borderId="0" xfId="0" applyNumberFormat="1" applyFont="1" applyFill="1"/>
    <xf numFmtId="166" fontId="5" fillId="0" borderId="0" xfId="0" applyNumberFormat="1" applyFont="1" applyFill="1"/>
    <xf numFmtId="0" fontId="1" fillId="0" borderId="0" xfId="0" applyFont="1" applyAlignment="1">
      <alignment horizontal="center" wrapText="1"/>
    </xf>
    <xf numFmtId="9" fontId="4" fillId="0" borderId="0" xfId="0" applyNumberFormat="1" applyFont="1"/>
    <xf numFmtId="167" fontId="1" fillId="0" borderId="0" xfId="0" applyNumberFormat="1" applyFont="1"/>
    <xf numFmtId="166" fontId="4" fillId="0" borderId="0" xfId="0" applyNumberFormat="1" applyFont="1"/>
    <xf numFmtId="37" fontId="4" fillId="0" borderId="2" xfId="0" applyNumberFormat="1" applyFont="1" applyBorder="1"/>
    <xf numFmtId="37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166" fontId="4" fillId="0" borderId="3" xfId="0" applyNumberFormat="1" applyFont="1" applyFill="1" applyBorder="1"/>
    <xf numFmtId="166" fontId="5" fillId="0" borderId="4" xfId="0" applyNumberFormat="1" applyFont="1" applyFill="1" applyBorder="1"/>
    <xf numFmtId="43" fontId="12" fillId="0" borderId="0" xfId="0" applyNumberFormat="1" applyFont="1" applyFill="1"/>
    <xf numFmtId="43" fontId="7" fillId="0" borderId="0" xfId="0" applyNumberFormat="1" applyFont="1" applyFill="1"/>
    <xf numFmtId="0" fontId="9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center" vertical="top"/>
    </xf>
    <xf numFmtId="0" fontId="7" fillId="0" borderId="0" xfId="0" quotePrefix="1" applyFont="1" applyFill="1" applyAlignment="1">
      <alignment horizontal="left"/>
    </xf>
    <xf numFmtId="37" fontId="1" fillId="0" borderId="0" xfId="0" applyNumberFormat="1" applyFont="1" applyFill="1"/>
    <xf numFmtId="0" fontId="1" fillId="0" borderId="0" xfId="0" applyFont="1" applyFill="1" applyBorder="1"/>
    <xf numFmtId="9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V1773"/>
  <sheetViews>
    <sheetView tabSelected="1" zoomScale="80" zoomScaleNormal="80" zoomScaleSheetLayoutView="80" workbookViewId="0">
      <selection activeCell="T18" sqref="T18"/>
    </sheetView>
  </sheetViews>
  <sheetFormatPr defaultColWidth="9" defaultRowHeight="10" x14ac:dyDescent="0.2"/>
  <cols>
    <col min="1" max="1" width="2.1640625" style="1" customWidth="1"/>
    <col min="2" max="2" width="4.5" style="10" bestFit="1" customWidth="1"/>
    <col min="3" max="3" width="25.08203125" style="11" customWidth="1"/>
    <col min="4" max="4" width="6.1640625" style="11" bestFit="1" customWidth="1"/>
    <col min="5" max="5" width="12.4140625" style="1" bestFit="1" customWidth="1"/>
    <col min="6" max="6" width="7" style="1" bestFit="1" customWidth="1"/>
    <col min="7" max="7" width="0.83203125" style="23" customWidth="1"/>
    <col min="8" max="8" width="7.58203125" style="1" bestFit="1" customWidth="1"/>
    <col min="9" max="9" width="10.1640625" style="1" bestFit="1" customWidth="1"/>
    <col min="10" max="10" width="9.83203125" style="1" bestFit="1" customWidth="1"/>
    <col min="11" max="11" width="6.83203125" style="1" bestFit="1" customWidth="1"/>
    <col min="12" max="12" width="0.83203125" style="1" customWidth="1"/>
    <col min="13" max="13" width="6.33203125" style="1" customWidth="1"/>
    <col min="14" max="14" width="9.25" style="1" bestFit="1" customWidth="1"/>
    <col min="15" max="15" width="9.6640625" style="1" bestFit="1" customWidth="1"/>
    <col min="16" max="16" width="0.83203125" style="1" customWidth="1"/>
    <col min="17" max="17" width="11.25" style="1" customWidth="1"/>
    <col min="18" max="18" width="10.25" style="1" customWidth="1"/>
    <col min="19" max="19" width="9.58203125" style="1" customWidth="1"/>
    <col min="20" max="20" width="10.75" style="1" customWidth="1"/>
    <col min="21" max="21" width="8.1640625" style="1" customWidth="1"/>
    <col min="22" max="22" width="9.5" style="1" customWidth="1"/>
    <col min="23" max="23" width="3.08203125" style="1" customWidth="1"/>
    <col min="24" max="16384" width="9" style="1"/>
  </cols>
  <sheetData>
    <row r="1" spans="2:22" ht="10.5" x14ac:dyDescent="0.25"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</row>
    <row r="2" spans="2:22" ht="10.5" x14ac:dyDescent="0.25">
      <c r="B2" s="5" t="s">
        <v>1</v>
      </c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0.5" x14ac:dyDescent="0.25">
      <c r="B3" s="5" t="s">
        <v>2</v>
      </c>
      <c r="C3" s="3"/>
      <c r="D3" s="3"/>
      <c r="E3" s="3"/>
      <c r="F3" s="3"/>
      <c r="G3" s="4"/>
      <c r="H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ht="10.5" x14ac:dyDescent="0.25">
      <c r="B4" s="6" t="s">
        <v>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0.5" x14ac:dyDescent="0.25">
      <c r="B5" s="9" t="s">
        <v>4</v>
      </c>
      <c r="C5" s="7"/>
      <c r="D5" s="7"/>
      <c r="E5" s="7"/>
      <c r="F5" s="7"/>
      <c r="G5" s="8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ht="12" x14ac:dyDescent="0.2">
      <c r="E6" s="12"/>
      <c r="F6" s="12"/>
      <c r="G6" s="13"/>
      <c r="V6" s="14" t="s">
        <v>5</v>
      </c>
    </row>
    <row r="7" spans="2:22" ht="12" x14ac:dyDescent="0.2">
      <c r="E7" s="12"/>
      <c r="F7" s="12"/>
      <c r="G7" s="13"/>
      <c r="R7" s="15"/>
      <c r="S7" s="15"/>
      <c r="U7" s="14" t="s">
        <v>5</v>
      </c>
      <c r="V7" s="15" t="s">
        <v>6</v>
      </c>
    </row>
    <row r="8" spans="2:22" ht="12" x14ac:dyDescent="0.2">
      <c r="E8" s="16"/>
      <c r="F8" s="16"/>
      <c r="G8" s="17"/>
      <c r="H8" s="18" t="s">
        <v>7</v>
      </c>
      <c r="I8" s="18"/>
      <c r="J8" s="18"/>
      <c r="K8" s="18"/>
      <c r="L8" s="13"/>
      <c r="M8" s="19" t="s">
        <v>8</v>
      </c>
      <c r="N8" s="19"/>
      <c r="O8" s="19"/>
      <c r="P8" s="20"/>
      <c r="Q8" s="15"/>
      <c r="R8" s="15" t="s">
        <v>9</v>
      </c>
      <c r="T8" s="21" t="s">
        <v>10</v>
      </c>
      <c r="U8" s="15" t="s">
        <v>11</v>
      </c>
      <c r="V8" s="15" t="s">
        <v>12</v>
      </c>
    </row>
    <row r="9" spans="2:22" ht="12" x14ac:dyDescent="0.2">
      <c r="G9" s="22"/>
      <c r="I9" s="12" t="s">
        <v>13</v>
      </c>
      <c r="J9" s="12" t="s">
        <v>14</v>
      </c>
      <c r="L9" s="23"/>
      <c r="M9" s="15"/>
      <c r="N9" s="15" t="s">
        <v>15</v>
      </c>
      <c r="O9" s="15" t="s">
        <v>15</v>
      </c>
      <c r="P9" s="12"/>
      <c r="Q9" s="15"/>
      <c r="R9" s="15" t="s">
        <v>16</v>
      </c>
      <c r="S9" s="21" t="s">
        <v>10</v>
      </c>
      <c r="T9" s="15" t="s">
        <v>12</v>
      </c>
      <c r="U9" s="24" t="s">
        <v>17</v>
      </c>
      <c r="V9" s="24" t="s">
        <v>18</v>
      </c>
    </row>
    <row r="10" spans="2:22" ht="10.5" x14ac:dyDescent="0.2">
      <c r="B10" s="25"/>
      <c r="C10" s="26"/>
      <c r="E10" s="16" t="s">
        <v>19</v>
      </c>
      <c r="F10" s="27" t="s">
        <v>20</v>
      </c>
      <c r="G10" s="28"/>
      <c r="I10" s="12" t="s">
        <v>21</v>
      </c>
      <c r="J10" s="12" t="s">
        <v>21</v>
      </c>
      <c r="L10" s="13"/>
      <c r="M10" s="15"/>
      <c r="N10" s="15" t="s">
        <v>22</v>
      </c>
      <c r="O10" s="15" t="s">
        <v>22</v>
      </c>
      <c r="P10" s="12"/>
      <c r="Q10" s="15" t="s">
        <v>9</v>
      </c>
      <c r="R10" s="15" t="s">
        <v>12</v>
      </c>
      <c r="S10" s="24" t="s">
        <v>20</v>
      </c>
      <c r="T10" s="24" t="s">
        <v>18</v>
      </c>
      <c r="U10" s="29" t="s">
        <v>23</v>
      </c>
      <c r="V10" s="29" t="s">
        <v>24</v>
      </c>
    </row>
    <row r="11" spans="2:22" ht="12" x14ac:dyDescent="0.2">
      <c r="B11" s="25"/>
      <c r="C11" s="26"/>
      <c r="D11" s="16" t="s">
        <v>25</v>
      </c>
      <c r="E11" s="12" t="s">
        <v>26</v>
      </c>
      <c r="F11" s="30" t="s">
        <v>12</v>
      </c>
      <c r="G11" s="28"/>
      <c r="H11" s="12" t="s">
        <v>27</v>
      </c>
      <c r="I11" s="12" t="s">
        <v>28</v>
      </c>
      <c r="J11" s="12" t="s">
        <v>29</v>
      </c>
      <c r="K11" s="12" t="s">
        <v>30</v>
      </c>
      <c r="L11" s="13"/>
      <c r="M11" s="12" t="s">
        <v>31</v>
      </c>
      <c r="N11" s="12" t="s">
        <v>32</v>
      </c>
      <c r="O11" s="12" t="s">
        <v>32</v>
      </c>
      <c r="P11" s="12"/>
      <c r="Q11" s="12" t="s">
        <v>33</v>
      </c>
      <c r="R11" s="12" t="s">
        <v>18</v>
      </c>
      <c r="S11" s="24" t="s">
        <v>17</v>
      </c>
      <c r="T11" s="29" t="s">
        <v>24</v>
      </c>
      <c r="U11" s="24" t="s">
        <v>34</v>
      </c>
      <c r="V11" s="29" t="s">
        <v>35</v>
      </c>
    </row>
    <row r="12" spans="2:22" ht="10.5" x14ac:dyDescent="0.2">
      <c r="B12" s="13" t="s">
        <v>36</v>
      </c>
      <c r="C12" s="31" t="s">
        <v>37</v>
      </c>
      <c r="D12" s="16" t="s">
        <v>24</v>
      </c>
      <c r="E12" s="13" t="s">
        <v>38</v>
      </c>
      <c r="F12" s="28" t="s">
        <v>18</v>
      </c>
      <c r="G12" s="28"/>
      <c r="H12" s="12" t="s">
        <v>39</v>
      </c>
      <c r="I12" s="12" t="s">
        <v>16</v>
      </c>
      <c r="J12" s="12" t="s">
        <v>16</v>
      </c>
      <c r="K12" s="12" t="s">
        <v>40</v>
      </c>
      <c r="L12" s="13"/>
      <c r="M12" s="12" t="s">
        <v>32</v>
      </c>
      <c r="N12" s="13" t="s">
        <v>41</v>
      </c>
      <c r="O12" s="13" t="s">
        <v>42</v>
      </c>
      <c r="P12" s="13"/>
      <c r="Q12" s="13" t="s">
        <v>43</v>
      </c>
      <c r="R12" s="12" t="s">
        <v>44</v>
      </c>
      <c r="S12" s="29" t="s">
        <v>45</v>
      </c>
      <c r="T12" s="29" t="s">
        <v>43</v>
      </c>
      <c r="U12" s="29" t="s">
        <v>46</v>
      </c>
      <c r="V12" s="29" t="s">
        <v>43</v>
      </c>
    </row>
    <row r="13" spans="2:22" ht="10.5" x14ac:dyDescent="0.2">
      <c r="B13" s="32" t="s">
        <v>47</v>
      </c>
      <c r="C13" s="33" t="s">
        <v>48</v>
      </c>
      <c r="D13" s="34" t="s">
        <v>49</v>
      </c>
      <c r="E13" s="32" t="s">
        <v>50</v>
      </c>
      <c r="F13" s="35" t="s">
        <v>24</v>
      </c>
      <c r="G13" s="28"/>
      <c r="H13" s="32" t="s">
        <v>51</v>
      </c>
      <c r="I13" s="32" t="s">
        <v>52</v>
      </c>
      <c r="J13" s="32" t="s">
        <v>52</v>
      </c>
      <c r="K13" s="32" t="s">
        <v>24</v>
      </c>
      <c r="L13" s="13"/>
      <c r="M13" s="32" t="s">
        <v>53</v>
      </c>
      <c r="N13" s="32" t="s">
        <v>54</v>
      </c>
      <c r="O13" s="32" t="s">
        <v>54</v>
      </c>
      <c r="P13" s="13"/>
      <c r="Q13" s="32" t="s">
        <v>55</v>
      </c>
      <c r="R13" s="32" t="s">
        <v>56</v>
      </c>
      <c r="S13" s="36" t="s">
        <v>57</v>
      </c>
      <c r="T13" s="36" t="s">
        <v>58</v>
      </c>
      <c r="U13" s="36" t="s">
        <v>59</v>
      </c>
      <c r="V13" s="36" t="s">
        <v>58</v>
      </c>
    </row>
    <row r="14" spans="2:22" s="37" customFormat="1" ht="24.5" customHeight="1" x14ac:dyDescent="0.2">
      <c r="B14" s="38"/>
      <c r="C14" s="39" t="s">
        <v>60</v>
      </c>
      <c r="D14" s="40" t="s">
        <v>61</v>
      </c>
      <c r="E14" s="38" t="s">
        <v>62</v>
      </c>
      <c r="F14" s="41" t="s">
        <v>63</v>
      </c>
      <c r="G14" s="38"/>
      <c r="H14" s="38" t="s">
        <v>64</v>
      </c>
      <c r="I14" s="38" t="s">
        <v>65</v>
      </c>
      <c r="J14" s="38" t="s">
        <v>66</v>
      </c>
      <c r="K14" s="38" t="s">
        <v>67</v>
      </c>
      <c r="L14" s="38"/>
      <c r="M14" s="38" t="s">
        <v>68</v>
      </c>
      <c r="N14" s="38" t="s">
        <v>69</v>
      </c>
      <c r="O14" s="38" t="s">
        <v>70</v>
      </c>
      <c r="P14" s="38"/>
      <c r="Q14" s="38" t="s">
        <v>71</v>
      </c>
      <c r="R14" s="38" t="s">
        <v>72</v>
      </c>
      <c r="S14" s="42" t="s">
        <v>73</v>
      </c>
      <c r="T14" s="42" t="s">
        <v>74</v>
      </c>
      <c r="U14" s="42" t="s">
        <v>75</v>
      </c>
      <c r="V14" s="42" t="s">
        <v>76</v>
      </c>
    </row>
    <row r="15" spans="2:22" ht="10.5" x14ac:dyDescent="0.25">
      <c r="B15" s="15">
        <v>1</v>
      </c>
      <c r="C15" s="11" t="s">
        <v>77</v>
      </c>
      <c r="D15" s="16" t="s">
        <v>78</v>
      </c>
      <c r="E15" s="1" t="s">
        <v>79</v>
      </c>
      <c r="F15" s="63">
        <v>-0.45</v>
      </c>
      <c r="G15" s="80"/>
      <c r="H15" s="51">
        <v>246672.96525737268</v>
      </c>
      <c r="I15" s="51">
        <v>127445676.91548172</v>
      </c>
      <c r="J15" s="51">
        <v>96319495.181584835</v>
      </c>
      <c r="K15" s="46">
        <v>0.1</v>
      </c>
      <c r="L15" s="46"/>
      <c r="M15" s="47">
        <v>7.49</v>
      </c>
      <c r="N15" s="48">
        <f>0.095631-0.006689+0.007862</f>
        <v>9.6803999999999987E-2</v>
      </c>
      <c r="O15" s="48">
        <f>0.115462-0.006689+0.007862</f>
        <v>0.11663499999999999</v>
      </c>
      <c r="P15" s="43"/>
      <c r="Q15" s="44">
        <f>(M15*H15+I15*N15+J15*O15)</f>
        <v>25419056.138408158</v>
      </c>
      <c r="R15" s="44">
        <f>Q15*F15</f>
        <v>-11438575.262283672</v>
      </c>
      <c r="S15" s="45"/>
      <c r="T15" s="45"/>
      <c r="U15" s="45"/>
      <c r="V15" s="45"/>
    </row>
    <row r="16" spans="2:22" ht="10.5" x14ac:dyDescent="0.25">
      <c r="B16" s="15">
        <v>2</v>
      </c>
      <c r="C16" s="11" t="s">
        <v>80</v>
      </c>
      <c r="D16" s="16" t="s">
        <v>81</v>
      </c>
      <c r="E16" s="1" t="s">
        <v>82</v>
      </c>
      <c r="F16" s="63">
        <v>-0.15</v>
      </c>
      <c r="G16" s="80"/>
      <c r="H16" s="51">
        <v>22851.234742627352</v>
      </c>
      <c r="I16" s="51">
        <v>12826952.972018298</v>
      </c>
      <c r="J16" s="51">
        <v>13598497.144315191</v>
      </c>
      <c r="K16" s="46">
        <f>K15</f>
        <v>0.1</v>
      </c>
      <c r="L16" s="46"/>
      <c r="M16" s="47">
        <f>M15</f>
        <v>7.49</v>
      </c>
      <c r="N16" s="48">
        <f t="shared" ref="N16:O16" si="0">N15</f>
        <v>9.6803999999999987E-2</v>
      </c>
      <c r="O16" s="48">
        <f t="shared" si="0"/>
        <v>0.11663499999999999</v>
      </c>
      <c r="P16" s="49"/>
      <c r="Q16" s="44">
        <f>(M16*H16+I16*N16+J16*O16)</f>
        <v>2998916.8181527401</v>
      </c>
      <c r="R16" s="44">
        <f>Q16*F16</f>
        <v>-449837.52272291103</v>
      </c>
      <c r="S16" s="45"/>
      <c r="T16" s="45"/>
      <c r="U16" s="45"/>
      <c r="V16" s="45"/>
    </row>
    <row r="17" spans="2:22" x14ac:dyDescent="0.2">
      <c r="B17" s="15"/>
      <c r="P17" s="23"/>
      <c r="S17" s="50"/>
      <c r="T17" s="50"/>
      <c r="U17" s="50"/>
      <c r="V17" s="50"/>
    </row>
    <row r="18" spans="2:22" x14ac:dyDescent="0.2">
      <c r="B18" s="15">
        <v>3</v>
      </c>
      <c r="C18" s="11" t="s">
        <v>83</v>
      </c>
      <c r="H18" s="51">
        <f>SUM(H15:H16)</f>
        <v>269524.2</v>
      </c>
      <c r="I18" s="51">
        <f>SUM(I15:I16)</f>
        <v>140272629.88750002</v>
      </c>
      <c r="J18" s="51">
        <f t="shared" ref="J18" si="1">SUM(J15:J16)</f>
        <v>109917992.32590002</v>
      </c>
      <c r="K18" s="51"/>
      <c r="L18" s="51"/>
      <c r="P18" s="23"/>
      <c r="Q18" s="44">
        <f t="shared" ref="Q18" si="2">SUM(Q15:Q16)</f>
        <v>28417972.956560899</v>
      </c>
      <c r="R18" s="44">
        <f>SUM(R15:R16)</f>
        <v>-11888412.785006583</v>
      </c>
      <c r="S18" s="52">
        <v>0</v>
      </c>
      <c r="T18" s="45">
        <v>12499448.315930862</v>
      </c>
      <c r="U18" s="45"/>
      <c r="V18" s="45"/>
    </row>
    <row r="19" spans="2:22" x14ac:dyDescent="0.2">
      <c r="B19" s="15"/>
      <c r="P19" s="23"/>
      <c r="S19" s="50"/>
      <c r="T19" s="50"/>
      <c r="U19" s="50"/>
      <c r="V19" s="50"/>
    </row>
    <row r="20" spans="2:22" ht="12" x14ac:dyDescent="0.2">
      <c r="B20" s="15">
        <v>4</v>
      </c>
      <c r="C20" s="11" t="s">
        <v>84</v>
      </c>
      <c r="P20" s="23"/>
      <c r="S20" s="50"/>
      <c r="T20" s="50"/>
      <c r="U20" s="52">
        <v>0</v>
      </c>
      <c r="V20" s="53"/>
    </row>
    <row r="21" spans="2:22" ht="10.5" x14ac:dyDescent="0.25">
      <c r="B21" s="15"/>
      <c r="C21" s="54"/>
      <c r="D21" s="55"/>
      <c r="E21" s="56"/>
      <c r="F21" s="56"/>
      <c r="H21" s="56"/>
      <c r="I21" s="56"/>
      <c r="J21" s="56"/>
      <c r="K21" s="56"/>
      <c r="L21" s="23"/>
      <c r="M21" s="56"/>
      <c r="N21" s="56"/>
      <c r="O21" s="56"/>
      <c r="P21" s="23"/>
      <c r="Q21" s="56"/>
      <c r="R21" s="57"/>
      <c r="S21" s="58"/>
      <c r="T21" s="58"/>
      <c r="U21" s="58"/>
      <c r="V21" s="58"/>
    </row>
    <row r="22" spans="2:22" ht="12.5" x14ac:dyDescent="0.25">
      <c r="B22" s="15">
        <v>5</v>
      </c>
      <c r="C22" s="59" t="s">
        <v>85</v>
      </c>
      <c r="P22" s="23"/>
      <c r="S22" s="50"/>
      <c r="T22" s="50"/>
      <c r="U22" s="60"/>
      <c r="V22" s="61">
        <f>T18-U20</f>
        <v>12499448.315930862</v>
      </c>
    </row>
    <row r="23" spans="2:22" ht="10.5" x14ac:dyDescent="0.25">
      <c r="B23" s="15"/>
      <c r="C23" s="59"/>
      <c r="P23" s="23"/>
      <c r="S23" s="50"/>
      <c r="T23" s="50"/>
      <c r="U23" s="60"/>
      <c r="V23" s="61"/>
    </row>
    <row r="24" spans="2:22" ht="12.5" x14ac:dyDescent="0.25">
      <c r="B24" s="15"/>
      <c r="C24" s="59"/>
      <c r="P24" s="23"/>
      <c r="S24" s="50"/>
      <c r="T24" s="50"/>
      <c r="U24" s="60"/>
      <c r="V24" s="14" t="s">
        <v>5</v>
      </c>
    </row>
    <row r="25" spans="2:22" ht="12.5" x14ac:dyDescent="0.25">
      <c r="B25" s="15"/>
      <c r="C25" s="59"/>
      <c r="P25" s="23"/>
      <c r="R25" s="15"/>
      <c r="S25" s="24"/>
      <c r="T25" s="50"/>
      <c r="U25" s="14" t="s">
        <v>5</v>
      </c>
      <c r="V25" s="15" t="s">
        <v>6</v>
      </c>
    </row>
    <row r="26" spans="2:22" ht="12" x14ac:dyDescent="0.2">
      <c r="B26" s="15"/>
      <c r="E26" s="16"/>
      <c r="F26" s="16"/>
      <c r="G26" s="17"/>
      <c r="H26" s="18" t="s">
        <v>7</v>
      </c>
      <c r="I26" s="18"/>
      <c r="J26" s="18"/>
      <c r="K26" s="18"/>
      <c r="L26" s="13"/>
      <c r="M26" s="19" t="s">
        <v>86</v>
      </c>
      <c r="N26" s="19"/>
      <c r="O26" s="19"/>
      <c r="P26" s="20"/>
      <c r="Q26" s="15"/>
      <c r="R26" s="15" t="s">
        <v>9</v>
      </c>
      <c r="S26" s="50"/>
      <c r="T26" s="21" t="s">
        <v>10</v>
      </c>
      <c r="U26" s="24" t="s">
        <v>11</v>
      </c>
      <c r="V26" s="15" t="s">
        <v>12</v>
      </c>
    </row>
    <row r="27" spans="2:22" ht="12" x14ac:dyDescent="0.2">
      <c r="B27" s="15"/>
      <c r="E27" s="16"/>
      <c r="F27" s="16"/>
      <c r="G27" s="17"/>
      <c r="H27" s="13"/>
      <c r="I27" s="13"/>
      <c r="J27" s="13"/>
      <c r="K27" s="13"/>
      <c r="L27" s="13"/>
      <c r="M27" s="20"/>
      <c r="N27" s="20"/>
      <c r="O27" s="20"/>
      <c r="P27" s="20"/>
      <c r="Q27" s="15"/>
      <c r="R27" s="15" t="s">
        <v>16</v>
      </c>
      <c r="S27" s="21" t="s">
        <v>10</v>
      </c>
      <c r="T27" s="24" t="s">
        <v>12</v>
      </c>
      <c r="U27" s="24" t="s">
        <v>17</v>
      </c>
      <c r="V27" s="24" t="s">
        <v>18</v>
      </c>
    </row>
    <row r="28" spans="2:22" ht="12" x14ac:dyDescent="0.2">
      <c r="B28" s="15"/>
      <c r="D28" s="16"/>
      <c r="E28" s="16" t="s">
        <v>19</v>
      </c>
      <c r="F28" s="27" t="s">
        <v>20</v>
      </c>
      <c r="G28" s="22"/>
      <c r="I28" s="12"/>
      <c r="J28" s="12"/>
      <c r="L28" s="23"/>
      <c r="M28" s="15"/>
      <c r="N28" s="15"/>
      <c r="O28" s="15" t="s">
        <v>15</v>
      </c>
      <c r="P28" s="12"/>
      <c r="Q28" s="15" t="s">
        <v>9</v>
      </c>
      <c r="R28" s="15" t="s">
        <v>12</v>
      </c>
      <c r="S28" s="24" t="s">
        <v>20</v>
      </c>
      <c r="T28" s="24" t="s">
        <v>18</v>
      </c>
      <c r="U28" s="29" t="s">
        <v>23</v>
      </c>
      <c r="V28" s="29" t="s">
        <v>24</v>
      </c>
    </row>
    <row r="29" spans="2:22" ht="12" x14ac:dyDescent="0.2">
      <c r="B29" s="15"/>
      <c r="C29" s="26"/>
      <c r="D29" s="16" t="s">
        <v>25</v>
      </c>
      <c r="E29" s="12" t="s">
        <v>26</v>
      </c>
      <c r="F29" s="30" t="s">
        <v>12</v>
      </c>
      <c r="G29" s="28"/>
      <c r="H29" s="12" t="s">
        <v>27</v>
      </c>
      <c r="I29" s="12"/>
      <c r="J29" s="12"/>
      <c r="K29" s="12" t="s">
        <v>30</v>
      </c>
      <c r="L29" s="13"/>
      <c r="M29" s="12" t="s">
        <v>31</v>
      </c>
      <c r="N29" s="12"/>
      <c r="O29" s="12" t="s">
        <v>87</v>
      </c>
      <c r="P29" s="12"/>
      <c r="Q29" s="12" t="s">
        <v>33</v>
      </c>
      <c r="R29" s="12" t="s">
        <v>18</v>
      </c>
      <c r="S29" s="24" t="s">
        <v>17</v>
      </c>
      <c r="T29" s="29" t="s">
        <v>24</v>
      </c>
      <c r="U29" s="24" t="s">
        <v>34</v>
      </c>
      <c r="V29" s="29" t="s">
        <v>35</v>
      </c>
    </row>
    <row r="30" spans="2:22" ht="10.5" x14ac:dyDescent="0.2">
      <c r="B30" s="15"/>
      <c r="C30" s="31" t="s">
        <v>88</v>
      </c>
      <c r="D30" s="16" t="s">
        <v>24</v>
      </c>
      <c r="E30" s="13" t="s">
        <v>38</v>
      </c>
      <c r="F30" s="28" t="s">
        <v>18</v>
      </c>
      <c r="G30" s="28"/>
      <c r="H30" s="12" t="s">
        <v>39</v>
      </c>
      <c r="I30" s="12"/>
      <c r="J30" s="12" t="s">
        <v>16</v>
      </c>
      <c r="K30" s="12" t="s">
        <v>40</v>
      </c>
      <c r="L30" s="13"/>
      <c r="M30" s="12" t="s">
        <v>32</v>
      </c>
      <c r="N30" s="12"/>
      <c r="O30" s="12" t="s">
        <v>32</v>
      </c>
      <c r="P30" s="13"/>
      <c r="Q30" s="13" t="s">
        <v>43</v>
      </c>
      <c r="R30" s="12" t="s">
        <v>44</v>
      </c>
      <c r="S30" s="29" t="s">
        <v>45</v>
      </c>
      <c r="T30" s="29" t="s">
        <v>43</v>
      </c>
      <c r="U30" s="29" t="s">
        <v>46</v>
      </c>
      <c r="V30" s="29" t="s">
        <v>43</v>
      </c>
    </row>
    <row r="31" spans="2:22" ht="10.5" x14ac:dyDescent="0.2">
      <c r="B31" s="15"/>
      <c r="C31" s="33" t="s">
        <v>48</v>
      </c>
      <c r="D31" s="34" t="s">
        <v>49</v>
      </c>
      <c r="E31" s="32" t="s">
        <v>50</v>
      </c>
      <c r="F31" s="35" t="s">
        <v>24</v>
      </c>
      <c r="G31" s="28"/>
      <c r="H31" s="32" t="s">
        <v>51</v>
      </c>
      <c r="I31" s="32"/>
      <c r="J31" s="32" t="s">
        <v>89</v>
      </c>
      <c r="K31" s="32" t="s">
        <v>24</v>
      </c>
      <c r="L31" s="13"/>
      <c r="M31" s="32" t="s">
        <v>53</v>
      </c>
      <c r="N31" s="32"/>
      <c r="O31" s="32" t="s">
        <v>90</v>
      </c>
      <c r="P31" s="13"/>
      <c r="Q31" s="32" t="s">
        <v>55</v>
      </c>
      <c r="R31" s="32" t="s">
        <v>56</v>
      </c>
      <c r="S31" s="36" t="s">
        <v>57</v>
      </c>
      <c r="T31" s="36" t="s">
        <v>58</v>
      </c>
      <c r="U31" s="36" t="s">
        <v>59</v>
      </c>
      <c r="V31" s="36" t="s">
        <v>58</v>
      </c>
    </row>
    <row r="32" spans="2:22" s="37" customFormat="1" ht="23.5" customHeight="1" x14ac:dyDescent="0.2">
      <c r="B32" s="62"/>
      <c r="C32" s="39" t="s">
        <v>60</v>
      </c>
      <c r="D32" s="40" t="s">
        <v>61</v>
      </c>
      <c r="E32" s="38" t="s">
        <v>62</v>
      </c>
      <c r="F32" s="41" t="s">
        <v>63</v>
      </c>
      <c r="G32" s="38"/>
      <c r="H32" s="38" t="s">
        <v>64</v>
      </c>
      <c r="I32" s="38" t="s">
        <v>65</v>
      </c>
      <c r="J32" s="38" t="s">
        <v>66</v>
      </c>
      <c r="K32" s="38" t="s">
        <v>67</v>
      </c>
      <c r="L32" s="38"/>
      <c r="M32" s="38" t="s">
        <v>68</v>
      </c>
      <c r="N32" s="38" t="s">
        <v>69</v>
      </c>
      <c r="O32" s="38" t="s">
        <v>70</v>
      </c>
      <c r="P32" s="38"/>
      <c r="Q32" s="38" t="s">
        <v>71</v>
      </c>
      <c r="R32" s="38" t="s">
        <v>72</v>
      </c>
      <c r="S32" s="42" t="s">
        <v>73</v>
      </c>
      <c r="T32" s="42" t="s">
        <v>74</v>
      </c>
      <c r="U32" s="42" t="s">
        <v>75</v>
      </c>
      <c r="V32" s="42" t="s">
        <v>76</v>
      </c>
    </row>
    <row r="33" spans="2:22" ht="10.5" x14ac:dyDescent="0.25">
      <c r="B33" s="15">
        <v>6</v>
      </c>
      <c r="C33" s="11" t="s">
        <v>77</v>
      </c>
      <c r="D33" s="16" t="s">
        <v>91</v>
      </c>
      <c r="E33" s="1" t="s">
        <v>79</v>
      </c>
      <c r="F33" s="63">
        <f>$F$15</f>
        <v>-0.45</v>
      </c>
      <c r="G33" s="80"/>
      <c r="H33" s="51">
        <v>61893.946035286826</v>
      </c>
      <c r="I33" s="51"/>
      <c r="J33" s="51">
        <v>3443087.1289212774</v>
      </c>
      <c r="K33" s="46">
        <f>K15</f>
        <v>0.1</v>
      </c>
      <c r="L33" s="46"/>
      <c r="M33" s="47">
        <f>11.52</f>
        <v>11.52</v>
      </c>
      <c r="N33" s="64"/>
      <c r="O33" s="64">
        <f>0.49291+0.48958+0.02019</f>
        <v>1.00268</v>
      </c>
      <c r="P33" s="43"/>
      <c r="Q33" s="44">
        <f>(M33*H33+J33*O33)</f>
        <v>4165332.8607532908</v>
      </c>
      <c r="R33" s="44">
        <f>Q33*F33</f>
        <v>-1874399.7873389809</v>
      </c>
      <c r="S33" s="45"/>
      <c r="T33" s="45"/>
      <c r="U33" s="45"/>
      <c r="V33" s="45"/>
    </row>
    <row r="34" spans="2:22" ht="10.5" x14ac:dyDescent="0.25">
      <c r="B34" s="15">
        <v>7</v>
      </c>
      <c r="C34" s="11" t="s">
        <v>80</v>
      </c>
      <c r="D34" s="16" t="s">
        <v>92</v>
      </c>
      <c r="E34" s="1" t="s">
        <v>82</v>
      </c>
      <c r="F34" s="63">
        <f>$F$16</f>
        <v>-0.15</v>
      </c>
      <c r="G34" s="80"/>
      <c r="H34" s="51">
        <v>5693.3539647131774</v>
      </c>
      <c r="I34" s="51"/>
      <c r="J34" s="51">
        <v>374923.23867872363</v>
      </c>
      <c r="K34" s="46">
        <f>K33</f>
        <v>0.1</v>
      </c>
      <c r="L34" s="46"/>
      <c r="M34" s="47">
        <f>M33</f>
        <v>11.52</v>
      </c>
      <c r="N34" s="64"/>
      <c r="O34" s="64">
        <f t="shared" ref="O34" si="3">O33</f>
        <v>1.00268</v>
      </c>
      <c r="P34" s="49"/>
      <c r="Q34" s="44">
        <f>(M34*H34+J34*O34)</f>
        <v>441515.47063187842</v>
      </c>
      <c r="R34" s="44">
        <f>Q34*F34</f>
        <v>-66227.320594781762</v>
      </c>
      <c r="S34" s="45"/>
      <c r="T34" s="45"/>
      <c r="U34" s="45"/>
      <c r="V34" s="45"/>
    </row>
    <row r="35" spans="2:22" x14ac:dyDescent="0.2">
      <c r="B35" s="15"/>
      <c r="P35" s="23"/>
      <c r="S35" s="50"/>
      <c r="T35" s="50"/>
      <c r="U35" s="50"/>
      <c r="V35" s="50"/>
    </row>
    <row r="36" spans="2:22" x14ac:dyDescent="0.2">
      <c r="B36" s="15">
        <v>8</v>
      </c>
      <c r="C36" s="11" t="s">
        <v>93</v>
      </c>
      <c r="H36" s="51">
        <f t="shared" ref="H36" si="4">SUM(H33:H34)</f>
        <v>67587.3</v>
      </c>
      <c r="I36" s="51"/>
      <c r="J36" s="51">
        <f>SUM(J33:J34)</f>
        <v>3818010.3676000009</v>
      </c>
      <c r="K36" s="51"/>
      <c r="L36" s="51"/>
      <c r="P36" s="23"/>
      <c r="Q36" s="44">
        <f t="shared" ref="Q36" si="5">SUM(Q33:Q34)</f>
        <v>4606848.3313851692</v>
      </c>
      <c r="R36" s="44">
        <f>SUM(R33:R34)</f>
        <v>-1940627.1079337627</v>
      </c>
      <c r="S36" s="52">
        <v>0</v>
      </c>
      <c r="T36" s="45">
        <v>2033021.8520435877</v>
      </c>
      <c r="U36" s="45"/>
      <c r="V36" s="45"/>
    </row>
    <row r="37" spans="2:22" x14ac:dyDescent="0.2">
      <c r="B37" s="15"/>
      <c r="P37" s="23"/>
      <c r="S37" s="50"/>
      <c r="T37" s="50"/>
      <c r="U37" s="50"/>
      <c r="V37" s="50"/>
    </row>
    <row r="38" spans="2:22" ht="12" x14ac:dyDescent="0.2">
      <c r="B38" s="15">
        <v>9</v>
      </c>
      <c r="C38" s="11" t="s">
        <v>94</v>
      </c>
      <c r="P38" s="23"/>
      <c r="S38" s="50"/>
      <c r="T38" s="50"/>
      <c r="U38" s="52">
        <v>0</v>
      </c>
      <c r="V38" s="53"/>
    </row>
    <row r="39" spans="2:22" ht="10.5" x14ac:dyDescent="0.25">
      <c r="B39" s="15"/>
      <c r="C39" s="54"/>
      <c r="D39" s="55"/>
      <c r="E39" s="56"/>
      <c r="F39" s="56"/>
      <c r="H39" s="56"/>
      <c r="I39" s="56"/>
      <c r="J39" s="56"/>
      <c r="K39" s="56"/>
      <c r="L39" s="23"/>
      <c r="M39" s="56"/>
      <c r="N39" s="56"/>
      <c r="O39" s="56"/>
      <c r="P39" s="23"/>
      <c r="Q39" s="56"/>
      <c r="R39" s="57"/>
      <c r="S39" s="58"/>
      <c r="T39" s="58"/>
      <c r="U39" s="58"/>
      <c r="V39" s="58"/>
    </row>
    <row r="40" spans="2:22" ht="12.5" x14ac:dyDescent="0.25">
      <c r="B40" s="15">
        <v>10</v>
      </c>
      <c r="C40" s="59" t="s">
        <v>95</v>
      </c>
      <c r="P40" s="23"/>
      <c r="R40" s="65"/>
      <c r="S40" s="60"/>
      <c r="T40" s="60"/>
      <c r="U40" s="60"/>
      <c r="V40" s="61">
        <f>T36-U38</f>
        <v>2033021.8520435877</v>
      </c>
    </row>
    <row r="41" spans="2:22" ht="10.5" x14ac:dyDescent="0.25">
      <c r="B41" s="15"/>
      <c r="C41" s="59"/>
      <c r="P41" s="23"/>
      <c r="R41" s="65"/>
      <c r="S41" s="60"/>
      <c r="T41" s="60"/>
      <c r="U41" s="60"/>
      <c r="V41" s="60"/>
    </row>
    <row r="42" spans="2:22" ht="10.5" x14ac:dyDescent="0.25">
      <c r="B42" s="15">
        <v>11</v>
      </c>
      <c r="C42" s="11" t="s">
        <v>96</v>
      </c>
      <c r="P42" s="23"/>
      <c r="Q42" s="44"/>
      <c r="R42" s="44"/>
      <c r="S42" s="45"/>
      <c r="T42" s="45">
        <f>SUM(T18,T36)</f>
        <v>14532470.16797445</v>
      </c>
      <c r="U42" s="52">
        <f>SUM(U20,U38)</f>
        <v>0</v>
      </c>
      <c r="V42" s="60"/>
    </row>
    <row r="43" spans="2:22" x14ac:dyDescent="0.2">
      <c r="B43" s="15"/>
      <c r="P43" s="23"/>
      <c r="S43" s="50"/>
      <c r="T43" s="50"/>
      <c r="U43" s="50"/>
      <c r="V43" s="50"/>
    </row>
    <row r="44" spans="2:22" ht="12.5" x14ac:dyDescent="0.25">
      <c r="B44" s="15">
        <v>12</v>
      </c>
      <c r="C44" s="66" t="s">
        <v>97</v>
      </c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9"/>
      <c r="T44" s="69"/>
      <c r="U44" s="70"/>
      <c r="V44" s="71">
        <f>SUM(V22,V40)</f>
        <v>14532470.16797445</v>
      </c>
    </row>
    <row r="45" spans="2:22" x14ac:dyDescent="0.2">
      <c r="P45" s="23"/>
      <c r="S45" s="50"/>
      <c r="T45" s="50"/>
      <c r="U45" s="50"/>
      <c r="V45" s="72">
        <f>T42-U42-V44</f>
        <v>0</v>
      </c>
    </row>
    <row r="46" spans="2:22" x14ac:dyDescent="0.2">
      <c r="P46" s="23"/>
      <c r="S46" s="50"/>
      <c r="T46" s="50"/>
      <c r="U46" s="50"/>
      <c r="V46" s="73"/>
    </row>
    <row r="47" spans="2:22" x14ac:dyDescent="0.2">
      <c r="B47" s="10" t="s">
        <v>98</v>
      </c>
      <c r="P47" s="23"/>
      <c r="S47" s="50"/>
      <c r="T47" s="50"/>
      <c r="U47" s="50"/>
      <c r="V47" s="50"/>
    </row>
    <row r="48" spans="2:22" ht="12" x14ac:dyDescent="0.2">
      <c r="B48" s="74" t="s">
        <v>99</v>
      </c>
      <c r="C48" s="75" t="s">
        <v>100</v>
      </c>
      <c r="P48" s="23"/>
    </row>
    <row r="49" spans="2:15" ht="12" x14ac:dyDescent="0.2">
      <c r="B49" s="74" t="s">
        <v>101</v>
      </c>
      <c r="C49" s="75" t="s">
        <v>102</v>
      </c>
    </row>
    <row r="50" spans="2:15" ht="12" x14ac:dyDescent="0.2">
      <c r="B50" s="74" t="s">
        <v>103</v>
      </c>
      <c r="C50" s="75" t="s">
        <v>104</v>
      </c>
    </row>
    <row r="51" spans="2:15" ht="12" x14ac:dyDescent="0.2">
      <c r="B51" s="76" t="s">
        <v>105</v>
      </c>
      <c r="C51" s="77" t="s">
        <v>106</v>
      </c>
    </row>
    <row r="52" spans="2:15" ht="12" x14ac:dyDescent="0.2">
      <c r="B52" s="76" t="s">
        <v>107</v>
      </c>
      <c r="C52" s="77" t="s">
        <v>108</v>
      </c>
      <c r="D52" s="78"/>
      <c r="E52" s="50"/>
      <c r="F52" s="50"/>
      <c r="G52" s="79"/>
      <c r="H52" s="50"/>
      <c r="I52" s="50"/>
      <c r="J52" s="50"/>
      <c r="K52" s="50"/>
      <c r="L52" s="50"/>
      <c r="M52" s="50"/>
      <c r="N52" s="50"/>
      <c r="O52" s="50"/>
    </row>
    <row r="55" spans="2:15" x14ac:dyDescent="0.2">
      <c r="B55" s="1"/>
      <c r="C55" s="1"/>
      <c r="D55" s="1"/>
    </row>
    <row r="56" spans="2:15" x14ac:dyDescent="0.2">
      <c r="B56" s="1"/>
      <c r="C56" s="1"/>
      <c r="D56" s="1"/>
    </row>
    <row r="57" spans="2:15" x14ac:dyDescent="0.2">
      <c r="B57" s="1"/>
      <c r="C57" s="1"/>
      <c r="D57" s="1"/>
    </row>
    <row r="58" spans="2:15" x14ac:dyDescent="0.2">
      <c r="B58" s="1"/>
      <c r="C58" s="1"/>
      <c r="D58" s="1"/>
    </row>
    <row r="59" spans="2:15" x14ac:dyDescent="0.2">
      <c r="B59" s="1"/>
      <c r="C59" s="1"/>
      <c r="D59" s="1"/>
    </row>
    <row r="60" spans="2:15" x14ac:dyDescent="0.2">
      <c r="B60" s="1"/>
      <c r="C60" s="1"/>
      <c r="D60" s="1"/>
    </row>
    <row r="61" spans="2:15" x14ac:dyDescent="0.2">
      <c r="B61" s="1"/>
      <c r="C61" s="1"/>
      <c r="D61" s="1"/>
    </row>
    <row r="62" spans="2:15" x14ac:dyDescent="0.2">
      <c r="B62" s="1"/>
      <c r="C62" s="1"/>
      <c r="D62" s="1"/>
    </row>
    <row r="63" spans="2:15" x14ac:dyDescent="0.2">
      <c r="B63" s="1"/>
      <c r="C63" s="1"/>
      <c r="D63" s="1"/>
    </row>
    <row r="64" spans="2:15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</sheetData>
  <mergeCells count="4">
    <mergeCell ref="H8:K8"/>
    <mergeCell ref="M8:O8"/>
    <mergeCell ref="H26:K26"/>
    <mergeCell ref="M26:O26"/>
  </mergeCells>
  <pageMargins left="0.7" right="0.7" top="0.75" bottom="0.75" header="0.3" footer="0.3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78BE4F-3A59-4ECD-8460-4DB59EAAE67E}"/>
</file>

<file path=customXml/itemProps2.xml><?xml version="1.0" encoding="utf-8"?>
<ds:datastoreItem xmlns:ds="http://schemas.openxmlformats.org/officeDocument/2006/customXml" ds:itemID="{F80E0F20-C351-46B1-B8F2-4F4DDE3A9D39}"/>
</file>

<file path=customXml/itemProps3.xml><?xml version="1.0" encoding="utf-8"?>
<ds:datastoreItem xmlns:ds="http://schemas.openxmlformats.org/officeDocument/2006/customXml" ds:itemID="{90853BEC-C4BF-4D7B-B308-2BB0CB6939C3}"/>
</file>

<file path=customXml/itemProps4.xml><?xml version="1.0" encoding="utf-8"?>
<ds:datastoreItem xmlns:ds="http://schemas.openxmlformats.org/officeDocument/2006/customXml" ds:itemID="{36014417-00D1-4564-BE99-1A0ABB93B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BDJ-13, Page 1 of 1</vt:lpstr>
      <vt:lpstr>'Exh. BDJ-13, Page 1 of 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Yakupova, Kelima</dc:creator>
  <cp:lastModifiedBy>Yakupova, Kelima </cp:lastModifiedBy>
  <dcterms:created xsi:type="dcterms:W3CDTF">2022-01-23T18:44:42Z</dcterms:created>
  <dcterms:modified xsi:type="dcterms:W3CDTF">2022-01-23T18:45:46Z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