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0" yWindow="1500" windowWidth="11265" windowHeight="5355" tabRatio="634" firstSheet="1" activeTab="3"/>
  </bookViews>
  <sheets>
    <sheet name="Summary Attrition Allowance" sheetId="15" r:id="rId1"/>
    <sheet name="Attrition Allowance" sheetId="5" r:id="rId2"/>
    <sheet name="Weighted Revenue Growth" sheetId="4" r:id="rId3"/>
    <sheet name="Summary Gas Rev Calc Conf" sheetId="9" r:id="rId4"/>
  </sheets>
  <externalReferences>
    <externalReference r:id="rId5"/>
  </externalReferences>
  <definedNames>
    <definedName name="_28__123Graph_XChart_1A" localSheetId="0" hidden="1">'[1]PSE Total System'!#REF!</definedName>
    <definedName name="_28__123Graph_XChart_1A" hidden="1">'[1]PSE Total System'!#REF!</definedName>
    <definedName name="_32__123Graph_XChart_7D" localSheetId="0" hidden="1">'[1]PSE Total System'!#REF!</definedName>
    <definedName name="_32__123Graph_XChart_7D" hidden="1">'[1]PSE Total System'!#REF!</definedName>
    <definedName name="_xlnm.Print_Area" localSheetId="1">'Attrition Allowance'!$A$10:$I$91</definedName>
    <definedName name="_xlnm.Print_Titles" localSheetId="1">'Attrition Allowance'!$1:$9</definedName>
    <definedName name="wrn.All._.Sheets." hidden="1">{"IncSt",#N/A,FALSE,"IS";"BalSht",#N/A,FALSE,"BS";"IntCash",#N/A,FALSE,"Int. Cash";"Stats",#N/A,FALSE,"Stats"}</definedName>
  </definedNames>
  <calcPr calcId="14562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G27" i="15" l="1"/>
  <c r="A84" i="5" l="1"/>
  <c r="A85" i="5" s="1"/>
  <c r="A86" i="5" s="1"/>
  <c r="A90" i="5" l="1"/>
  <c r="A91" i="5" s="1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1" i="9" l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20" i="9"/>
  <c r="B14" i="15" l="1"/>
  <c r="B15" i="15" s="1"/>
  <c r="B16" i="15" s="1"/>
  <c r="B17" i="15" s="1"/>
  <c r="B19" i="15" s="1"/>
  <c r="B21" i="15" s="1"/>
  <c r="B23" i="15" s="1"/>
  <c r="B25" i="15" s="1"/>
  <c r="B26" i="15" s="1"/>
  <c r="B27" i="15" s="1"/>
  <c r="B29" i="15" s="1"/>
  <c r="B30" i="15" l="1"/>
  <c r="B32" i="15" s="1"/>
  <c r="B35" i="15" s="1"/>
  <c r="F47" i="9" l="1"/>
  <c r="D65" i="9"/>
  <c r="D47" i="9"/>
  <c r="D42" i="9"/>
  <c r="D17" i="9"/>
  <c r="D12" i="9"/>
  <c r="D32" i="9"/>
  <c r="D27" i="9"/>
  <c r="D70" i="9"/>
  <c r="D69" i="9"/>
  <c r="D68" i="9"/>
  <c r="D67" i="9"/>
  <c r="F42" i="9" l="1"/>
  <c r="F44" i="9" s="1"/>
  <c r="F49" i="9"/>
  <c r="F32" i="9"/>
  <c r="F34" i="9" s="1"/>
  <c r="F27" i="9"/>
  <c r="F29" i="9" s="1"/>
  <c r="D59" i="9"/>
  <c r="D66" i="9"/>
  <c r="D71" i="9" s="1"/>
  <c r="F15" i="4" l="1"/>
  <c r="F17" i="4"/>
  <c r="F16" i="4"/>
  <c r="F18" i="4"/>
  <c r="F12" i="9"/>
  <c r="F19" i="4" l="1"/>
  <c r="F13" i="9"/>
  <c r="F17" i="9"/>
  <c r="F14" i="9"/>
  <c r="F19" i="9" l="1"/>
  <c r="F18" i="9"/>
  <c r="G25" i="5" l="1"/>
  <c r="H25" i="5" s="1"/>
  <c r="G31" i="5"/>
  <c r="H31" i="5" s="1"/>
  <c r="G41" i="5" l="1"/>
  <c r="H41" i="5" s="1"/>
  <c r="H70" i="5" l="1"/>
  <c r="H67" i="5"/>
  <c r="H61" i="5"/>
  <c r="H60" i="5"/>
  <c r="H66" i="5" l="1"/>
  <c r="E25" i="15" l="1"/>
  <c r="H59" i="5"/>
  <c r="E62" i="5"/>
  <c r="E14" i="5" l="1"/>
  <c r="E33" i="5"/>
  <c r="H65" i="5"/>
  <c r="E68" i="5"/>
  <c r="E69" i="5" s="1"/>
  <c r="E71" i="5" s="1"/>
  <c r="E76" i="5" s="1"/>
  <c r="E21" i="5"/>
  <c r="E80" i="5" l="1"/>
  <c r="G42" i="5"/>
  <c r="F40" i="4"/>
  <c r="E40" i="4"/>
  <c r="F39" i="4"/>
  <c r="E39" i="4"/>
  <c r="F38" i="4"/>
  <c r="E38" i="4"/>
  <c r="F37" i="4"/>
  <c r="E37" i="4"/>
  <c r="F25" i="4"/>
  <c r="F42" i="4" s="1"/>
  <c r="E19" i="4"/>
  <c r="E41" i="4" l="1"/>
  <c r="E27" i="5"/>
  <c r="E44" i="5"/>
  <c r="E15" i="15"/>
  <c r="F41" i="4"/>
  <c r="G39" i="4"/>
  <c r="I39" i="4" s="1"/>
  <c r="G38" i="4"/>
  <c r="I38" i="4" s="1"/>
  <c r="G40" i="4"/>
  <c r="I40" i="4" s="1"/>
  <c r="G37" i="4"/>
  <c r="I37" i="4" s="1"/>
  <c r="G20" i="5"/>
  <c r="G19" i="5"/>
  <c r="E45" i="5" l="1"/>
  <c r="E47" i="5" s="1"/>
  <c r="G41" i="4"/>
  <c r="I53" i="5"/>
  <c r="I52" i="5"/>
  <c r="H20" i="5" l="1"/>
  <c r="I20" i="5" s="1"/>
  <c r="H19" i="5"/>
  <c r="I19" i="5" s="1"/>
  <c r="G23" i="4"/>
  <c r="G18" i="4"/>
  <c r="G17" i="4"/>
  <c r="G16" i="4"/>
  <c r="G15" i="4"/>
  <c r="G21" i="4"/>
  <c r="G14" i="4"/>
  <c r="G13" i="4"/>
  <c r="G12" i="4"/>
  <c r="G11" i="4"/>
  <c r="E22" i="4"/>
  <c r="G22" i="4" s="1"/>
  <c r="E24" i="4"/>
  <c r="H24" i="4"/>
  <c r="H23" i="4"/>
  <c r="H31" i="4" s="1"/>
  <c r="H17" i="4"/>
  <c r="H18" i="4"/>
  <c r="H16" i="4"/>
  <c r="H15" i="4"/>
  <c r="H22" i="4"/>
  <c r="H28" i="4" l="1"/>
  <c r="H30" i="4"/>
  <c r="I18" i="4"/>
  <c r="G24" i="4"/>
  <c r="E25" i="4"/>
  <c r="E42" i="4" s="1"/>
  <c r="G42" i="4" s="1"/>
  <c r="I42" i="4" s="1"/>
  <c r="I43" i="4" s="1"/>
  <c r="H25" i="4"/>
  <c r="H32" i="4"/>
  <c r="H29" i="4"/>
  <c r="H27" i="4"/>
  <c r="I15" i="4"/>
  <c r="H19" i="4"/>
  <c r="I16" i="4" s="1"/>
  <c r="H18" i="5" l="1"/>
  <c r="I13" i="5"/>
  <c r="I17" i="4"/>
  <c r="I14" i="4"/>
  <c r="I13" i="4"/>
  <c r="I12" i="4"/>
  <c r="I11" i="4"/>
  <c r="I19" i="4" s="1"/>
  <c r="H33" i="4"/>
  <c r="I21" i="4"/>
  <c r="J13" i="4"/>
  <c r="J14" i="4"/>
  <c r="J12" i="4"/>
  <c r="J18" i="4"/>
  <c r="J15" i="4"/>
  <c r="J16" i="4"/>
  <c r="J17" i="4"/>
  <c r="I22" i="4"/>
  <c r="J22" i="4" s="1"/>
  <c r="I23" i="4"/>
  <c r="J23" i="4" s="1"/>
  <c r="I24" i="4"/>
  <c r="J24" i="4" s="1"/>
  <c r="I18" i="5" l="1"/>
  <c r="I21" i="5" s="1"/>
  <c r="H21" i="5"/>
  <c r="H75" i="5"/>
  <c r="I75" i="5" s="1"/>
  <c r="H72" i="5"/>
  <c r="I72" i="5" s="1"/>
  <c r="H74" i="5"/>
  <c r="I74" i="5" s="1"/>
  <c r="H73" i="5"/>
  <c r="I73" i="5" s="1"/>
  <c r="J21" i="4"/>
  <c r="I25" i="4"/>
  <c r="J25" i="4"/>
  <c r="G12" i="5" s="1"/>
  <c r="H12" i="5" s="1"/>
  <c r="I25" i="5"/>
  <c r="J11" i="4"/>
  <c r="J19" i="4" s="1"/>
  <c r="G11" i="5" l="1"/>
  <c r="I85" i="5" s="1"/>
  <c r="G30" i="15" s="1"/>
  <c r="I62" i="5"/>
  <c r="H62" i="5"/>
  <c r="I68" i="5"/>
  <c r="H68" i="5"/>
  <c r="I41" i="5"/>
  <c r="I31" i="5"/>
  <c r="H42" i="5"/>
  <c r="I42" i="5" s="1"/>
  <c r="I12" i="5"/>
  <c r="H11" i="5" l="1"/>
  <c r="I11" i="5" s="1"/>
  <c r="I69" i="5"/>
  <c r="I71" i="5" s="1"/>
  <c r="I76" i="5" s="1"/>
  <c r="H76" i="5" s="1"/>
  <c r="H51" i="5" s="1"/>
  <c r="H69" i="5"/>
  <c r="H71" i="5" s="1"/>
  <c r="G24" i="5"/>
  <c r="G32" i="5"/>
  <c r="I14" i="5" l="1"/>
  <c r="G13" i="15" s="1"/>
  <c r="F13" i="15" s="1"/>
  <c r="H32" i="5"/>
  <c r="I32" i="5" s="1"/>
  <c r="H24" i="5"/>
  <c r="I24" i="5" s="1"/>
  <c r="H14" i="5"/>
  <c r="I80" i="5"/>
  <c r="G19" i="15"/>
  <c r="G40" i="5"/>
  <c r="G37" i="5"/>
  <c r="G30" i="5"/>
  <c r="G35" i="5"/>
  <c r="G36" i="5"/>
  <c r="G26" i="5"/>
  <c r="H26" i="5" s="1"/>
  <c r="G43" i="5"/>
  <c r="H43" i="5" s="1"/>
  <c r="H35" i="5" l="1"/>
  <c r="I35" i="5" s="1"/>
  <c r="H37" i="5"/>
  <c r="I37" i="5" s="1"/>
  <c r="H36" i="5"/>
  <c r="I36" i="5" s="1"/>
  <c r="H40" i="5"/>
  <c r="I40" i="5" s="1"/>
  <c r="H30" i="5"/>
  <c r="I30" i="5" s="1"/>
  <c r="I33" i="5" s="1"/>
  <c r="G25" i="15"/>
  <c r="F19" i="15"/>
  <c r="I43" i="5"/>
  <c r="I26" i="5"/>
  <c r="I27" i="5" s="1"/>
  <c r="H27" i="5"/>
  <c r="H44" i="5" l="1"/>
  <c r="I44" i="5"/>
  <c r="I45" i="5" s="1"/>
  <c r="H33" i="5"/>
  <c r="H45" i="5" l="1"/>
  <c r="H47" i="5" s="1"/>
  <c r="H50" i="5" s="1"/>
  <c r="I50" i="5" s="1"/>
  <c r="I47" i="5"/>
  <c r="G14" i="15"/>
  <c r="H55" i="5" l="1"/>
  <c r="F14" i="15"/>
  <c r="F15" i="15" s="1"/>
  <c r="G15" i="15"/>
  <c r="E17" i="15" l="1"/>
  <c r="E21" i="15" s="1"/>
  <c r="E26" i="15" l="1"/>
  <c r="E29" i="15" s="1"/>
  <c r="I51" i="5" l="1"/>
  <c r="E55" i="5"/>
  <c r="I55" i="5" l="1"/>
  <c r="I81" i="5" s="1"/>
  <c r="I82" i="5" s="1"/>
  <c r="G16" i="15"/>
  <c r="E81" i="5"/>
  <c r="E82" i="5" s="1"/>
  <c r="E84" i="5" s="1"/>
  <c r="E78" i="5"/>
  <c r="G17" i="15" l="1"/>
  <c r="G21" i="15" s="1"/>
  <c r="F16" i="15"/>
  <c r="F17" i="15" s="1"/>
  <c r="I84" i="5"/>
  <c r="I86" i="5" s="1"/>
  <c r="E91" i="5" s="1"/>
  <c r="I78" i="5"/>
  <c r="G26" i="15"/>
  <c r="G29" i="15" l="1"/>
  <c r="G32" i="15" s="1"/>
  <c r="E35" i="15" s="1"/>
</calcChain>
</file>

<file path=xl/sharedStrings.xml><?xml version="1.0" encoding="utf-8"?>
<sst xmlns="http://schemas.openxmlformats.org/spreadsheetml/2006/main" count="301" uniqueCount="171">
  <si>
    <t>Line</t>
  </si>
  <si>
    <t>No.</t>
  </si>
  <si>
    <t>Taxes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</si>
  <si>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</si>
  <si>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</si>
  <si>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</si>
  <si>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</si>
  <si>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</si>
  <si>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</si>
  <si>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</si>
  <si>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</si>
  <si>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</si>
  <si>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</si>
  <si>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</si>
  <si>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</si>
  <si>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</si>
  <si>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</si>
  <si>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</si>
  <si>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</si>
  <si>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</si>
  <si>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</si>
  <si>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</si>
  <si>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</si>
  <si>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</si>
  <si>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</si>
  <si>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</si>
  <si>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</si>
  <si>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</si>
  <si>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</si>
  <si>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</si>
  <si>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</si>
  <si>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</si>
  <si>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</si>
  <si>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</si>
  <si>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GAS INVENTORY</t>
  </si>
  <si>
    <t>GAIN ON SALE OF BUILDING</t>
  </si>
  <si>
    <t>TOTAL RATE BASE</t>
  </si>
  <si>
    <t>RATE BASE</t>
  </si>
  <si>
    <t>PLANT IN SERVICE</t>
  </si>
  <si>
    <t>DEFERRED TAXES</t>
  </si>
  <si>
    <t>AVISTA UTILITIES</t>
  </si>
  <si>
    <t>NET PLANT</t>
  </si>
  <si>
    <t xml:space="preserve">WORKING CAPITAL </t>
  </si>
  <si>
    <t>Debt Interest</t>
  </si>
  <si>
    <t>Depreciation/Amortization</t>
  </si>
  <si>
    <t>ACCUMULATED DEPRECIATION/AMORT</t>
  </si>
  <si>
    <t>Net Plant After DFIT</t>
  </si>
  <si>
    <t>Production Expenses</t>
  </si>
  <si>
    <t>Regulatory Amortizations</t>
  </si>
  <si>
    <t>Total Accumulated Depreciation/Amortization</t>
  </si>
  <si>
    <t>OTHER</t>
  </si>
  <si>
    <t xml:space="preserve">WASHINGTON NATURAL GAS </t>
  </si>
  <si>
    <t>BILLING DETERMINANT INDEX</t>
  </si>
  <si>
    <t>General Svc</t>
  </si>
  <si>
    <t>Lrg Gen Svc</t>
  </si>
  <si>
    <t>Description</t>
  </si>
  <si>
    <t>Schedule</t>
  </si>
  <si>
    <t>Ex Lrg Gen Svc</t>
  </si>
  <si>
    <t>111/112</t>
  </si>
  <si>
    <t>121/122</t>
  </si>
  <si>
    <t>Interruptible Svc</t>
  </si>
  <si>
    <t>131/132</t>
  </si>
  <si>
    <t>Transportation Svc</t>
  </si>
  <si>
    <t>Special Contract</t>
  </si>
  <si>
    <t>Billing</t>
  </si>
  <si>
    <t>Determinant</t>
  </si>
  <si>
    <t>Volumes</t>
  </si>
  <si>
    <t>Revenue</t>
  </si>
  <si>
    <t>Model</t>
  </si>
  <si>
    <t>Forecast</t>
  </si>
  <si>
    <t>Growth</t>
  </si>
  <si>
    <t>Basic/Min</t>
  </si>
  <si>
    <t>Total Revenue</t>
  </si>
  <si>
    <t xml:space="preserve">   Total</t>
  </si>
  <si>
    <t>Weight</t>
  </si>
  <si>
    <t>Weighted</t>
  </si>
  <si>
    <t>2011 TO 2013 WEIGHTED REVENUE GROWTH</t>
  </si>
  <si>
    <t>A</t>
  </si>
  <si>
    <t>B</t>
  </si>
  <si>
    <t>C</t>
  </si>
  <si>
    <t>D</t>
  </si>
  <si>
    <t>E</t>
  </si>
  <si>
    <t>F=(E-D)/D</t>
  </si>
  <si>
    <t>G</t>
  </si>
  <si>
    <t>H=G/SUM G</t>
  </si>
  <si>
    <t>I=FxH</t>
  </si>
  <si>
    <t>1-Year</t>
  </si>
  <si>
    <t>Escalation</t>
  </si>
  <si>
    <t>Rate</t>
  </si>
  <si>
    <t>2-Year</t>
  </si>
  <si>
    <t>see calc</t>
  </si>
  <si>
    <t>Amount</t>
  </si>
  <si>
    <t>Projected</t>
  </si>
  <si>
    <t>Amounts</t>
  </si>
  <si>
    <t>Increase</t>
  </si>
  <si>
    <t>(Decrease)</t>
  </si>
  <si>
    <t>Gas Costs</t>
  </si>
  <si>
    <t>Per Therm</t>
  </si>
  <si>
    <t>Total Transp</t>
  </si>
  <si>
    <t>146/148</t>
  </si>
  <si>
    <t>Change in Purchased Gas Cost</t>
  </si>
  <si>
    <t>ATTRITION ADJUSTED REVENUE REQUIREMENT</t>
  </si>
  <si>
    <t>Proposed Rate of Return</t>
  </si>
  <si>
    <t>Net Operating Income Requirement</t>
  </si>
  <si>
    <t>Net Operating Income per Above</t>
  </si>
  <si>
    <t>Net Operating Income Deficiency</t>
  </si>
  <si>
    <t>Conversion Factor</t>
  </si>
  <si>
    <t>Revenue Requirement</t>
  </si>
  <si>
    <t>Attrition Adjusted Revenue Requirement</t>
  </si>
  <si>
    <t>Pro Forma</t>
  </si>
  <si>
    <t>Attrition</t>
  </si>
  <si>
    <t xml:space="preserve">Restated </t>
  </si>
  <si>
    <t>Rate Year</t>
  </si>
  <si>
    <t>Staff</t>
  </si>
  <si>
    <t>Washington Total Natural Gas Usage</t>
  </si>
  <si>
    <t>5 -Yr Average</t>
  </si>
  <si>
    <t>General Service 101</t>
  </si>
  <si>
    <t>Lg. Gen. Service 111/112</t>
  </si>
  <si>
    <t>Ex. Lg. Gen Service 121/122</t>
  </si>
  <si>
    <t>Interruptible Service 131/132</t>
  </si>
  <si>
    <t>Transportation Service 146</t>
  </si>
  <si>
    <t>Special Contract 148</t>
  </si>
  <si>
    <t>Total Washington Usage</t>
  </si>
  <si>
    <t>Percentage Growth</t>
  </si>
  <si>
    <t>Percentage Growth 2011 to 2013</t>
  </si>
  <si>
    <t>Smoothed General Service Growth</t>
  </si>
  <si>
    <t>July 27, 2012 Update (Supplemental Response to Staff DR178C Attachment B)</t>
  </si>
  <si>
    <t>Washington Customers by Class</t>
  </si>
  <si>
    <t>Total Washington Customers</t>
  </si>
  <si>
    <t>Total Transportation/Special Contract</t>
  </si>
  <si>
    <t>Avista Corportion</t>
  </si>
  <si>
    <t>Docket UE-120436 and UG-120437</t>
  </si>
  <si>
    <t>Attrition Study - Gas</t>
  </si>
  <si>
    <t>Washington State</t>
  </si>
  <si>
    <t>Dollars in Thousands</t>
  </si>
  <si>
    <t>(a)</t>
  </si>
  <si>
    <t>(b)</t>
  </si>
  <si>
    <t xml:space="preserve">(c) </t>
  </si>
  <si>
    <t>(d)</t>
  </si>
  <si>
    <t>(e)</t>
  </si>
  <si>
    <t>(f)</t>
  </si>
  <si>
    <t>(g)</t>
  </si>
  <si>
    <t>Results</t>
  </si>
  <si>
    <t>Total Operating Expense</t>
  </si>
  <si>
    <t>Income Before Income Tax</t>
  </si>
  <si>
    <t>L1-L2</t>
  </si>
  <si>
    <t>Federal Income Tax</t>
  </si>
  <si>
    <t>Net Operating Income</t>
  </si>
  <si>
    <t>L3-L4</t>
  </si>
  <si>
    <t>Net Rate Base</t>
  </si>
  <si>
    <t>Return on Rate Base</t>
  </si>
  <si>
    <t>L5/L6</t>
  </si>
  <si>
    <t>Operating Income Requirement</t>
  </si>
  <si>
    <t>L6*L8</t>
  </si>
  <si>
    <t>L9-L5</t>
  </si>
  <si>
    <t>L10/L11</t>
  </si>
  <si>
    <t>Summary Natural Gas Attrition Allowance Calculation</t>
  </si>
  <si>
    <t>Attrition Study - Natural Gas</t>
  </si>
  <si>
    <t>Two</t>
  </si>
  <si>
    <t>Year</t>
  </si>
  <si>
    <t>Operating Income Deficiency</t>
  </si>
  <si>
    <t>Avista Corporation</t>
  </si>
  <si>
    <t>First Forecast (Response to DR 179C Attachment C)</t>
  </si>
  <si>
    <t>Docket UE-120436/UG-120437</t>
  </si>
  <si>
    <t>State of Washington</t>
  </si>
  <si>
    <t>Natural Gas Attrition Study -  Revenue</t>
  </si>
  <si>
    <t>Revenue Growth Factor</t>
  </si>
  <si>
    <t>Staff Base Revenue Requirement</t>
  </si>
  <si>
    <t>Attrition Allowance</t>
  </si>
  <si>
    <t>Staff Attrition Allowance</t>
  </si>
  <si>
    <t>L14-L12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</si>
</sst>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000"/>
    <numFmt numFmtId="166" formatCode="_(&quot;$&quot;* #,##0_);_(&quot;$&quot;* \(#,##0\);_(&quot;$&quot;* &quot;-&quot;??_);_(@_)"/>
    <numFmt numFmtId="167" formatCode="_(* #,##0_);_(* \(#,##0\);_(* &quot;-&quot;??_);_(@_)"/>
    <numFmt numFmtId="168" formatCode="&quot;$&quot;\ #,##0_);\(&quot;$&quot;\ #,##0\)"/>
    <numFmt numFmtId="169" formatCode="&quot;$&quot;\ #,##0.00_);\(&quot;$&quot;\ #,##0.00\)"/>
    <numFmt numFmtId="170" formatCode="@*."/>
    <numFmt numFmtId="171" formatCode="[$-409]mmm\-yy;@"/>
    <numFmt numFmtId="172" formatCode="#,##0.00;[Red]\(#,##0.00\)"/>
    <numFmt numFmtId="173" formatCode="#,##0,_);\(#,##0,\)"/>
    <numFmt numFmtId="174" formatCode="0.0%"/>
    <numFmt numFmtId="175" formatCode="0.00000%"/>
    <numFmt numFmtId="176" formatCode="#,##0.000_);\(#,##0.000\)"/>
    <numFmt numFmtId="177" formatCode="0.00000"/>
    <numFmt numFmtId="178" formatCode="_(* #,##0.00000_);_(* \(#,##0.00000\);_(* &quot;-&quot;?????_);_(@_)"/>
    <numFmt numFmtId="179" formatCode="_(&quot;$&quot;* #,##0.00000_);_(&quot;$&quot;* \(#,##0.00000\);_(&quot;$&quot;* &quot;-&quot;??_);_(@_)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12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b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Tms Rmn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1"/>
      <color indexed="8"/>
      <name val="Calibri"/>
      <family val="2"/>
    </font>
    <font>
      <sz val="10"/>
      <color indexed="12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name val="Arial"/>
      <family val="2"/>
    </font>
    <font>
      <b/>
      <sz val="10"/>
      <color theme="1"/>
      <name val="Times New Roman"/>
      <family val="1"/>
    </font>
    <font>
      <u/>
      <sz val="8.5"/>
      <color theme="10"/>
      <name val="Arial"/>
      <family val="2"/>
    </font>
    <font>
      <u/>
      <sz val="10"/>
      <color indexed="12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04">
    <xf numFmtId="0" fontId="0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6" fillId="0" borderId="0" applyFont="0" applyFill="0" applyBorder="0" applyAlignment="0" applyProtection="0"/>
    <xf numFmtId="0" fontId="11" fillId="2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39" fontId="32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1" fillId="7" borderId="21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23" fillId="8" borderId="24" applyNumberFormat="0" applyAlignment="0" applyProtection="0"/>
    <xf numFmtId="0" fontId="34" fillId="34" borderId="0">
      <alignment horizontal="left"/>
    </xf>
    <xf numFmtId="0" fontId="35" fillId="34" borderId="0">
      <alignment horizontal="right"/>
    </xf>
    <xf numFmtId="0" fontId="35" fillId="34" borderId="0">
      <alignment horizontal="center"/>
    </xf>
    <xf numFmtId="0" fontId="35" fillId="34" borderId="0">
      <alignment horizontal="right"/>
    </xf>
    <xf numFmtId="0" fontId="36" fillId="34" borderId="0">
      <alignment horizontal="left"/>
    </xf>
    <xf numFmtId="41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2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32" fillId="0" borderId="0" applyFont="0" applyFill="0" applyBorder="0" applyAlignment="0" applyProtection="0"/>
    <xf numFmtId="5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0" fontId="19" fillId="6" borderId="21" applyNumberFormat="0" applyAlignment="0" applyProtection="0"/>
    <xf numFmtId="170" fontId="32" fillId="0" borderId="0" applyFont="0" applyFill="0" applyBorder="0" applyAlignment="0" applyProtection="0">
      <alignment horizontal="left" indent="1"/>
    </xf>
    <xf numFmtId="0" fontId="34" fillId="34" borderId="0">
      <alignment horizontal="left"/>
    </xf>
    <xf numFmtId="0" fontId="34" fillId="34" borderId="0">
      <alignment horizontal="left"/>
    </xf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41" fontId="11" fillId="2" borderId="0" applyBorder="0" applyAlignment="0" applyProtection="0"/>
    <xf numFmtId="171" fontId="32" fillId="35" borderId="0" applyFon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>
      <alignment readingOrder="1"/>
    </xf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6" fillId="0" borderId="0">
      <alignment readingOrder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5" fillId="9" borderId="25" applyNumberFormat="0" applyFon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0" fontId="20" fillId="7" borderId="22" applyNumberFormat="0" applyAlignment="0" applyProtection="0"/>
    <xf numFmtId="40" fontId="39" fillId="36" borderId="0">
      <alignment horizontal="right"/>
    </xf>
    <xf numFmtId="172" fontId="40" fillId="34" borderId="0">
      <alignment horizontal="right"/>
    </xf>
    <xf numFmtId="0" fontId="41" fillId="36" borderId="0">
      <alignment horizontal="right"/>
    </xf>
    <xf numFmtId="0" fontId="42" fillId="36" borderId="7"/>
    <xf numFmtId="0" fontId="42" fillId="0" borderId="0" applyBorder="0">
      <alignment horizontal="centerContinuous"/>
    </xf>
    <xf numFmtId="0" fontId="43" fillId="0" borderId="0" applyBorder="0">
      <alignment horizontal="centerContinuous"/>
    </xf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4" fillId="34" borderId="0">
      <alignment horizontal="center"/>
    </xf>
    <xf numFmtId="49" fontId="44" fillId="34" borderId="0">
      <alignment horizontal="center"/>
    </xf>
    <xf numFmtId="0" fontId="35" fillId="34" borderId="0">
      <alignment horizontal="center"/>
    </xf>
    <xf numFmtId="0" fontId="35" fillId="34" borderId="0">
      <alignment horizontal="centerContinuous"/>
    </xf>
    <xf numFmtId="0" fontId="45" fillId="34" borderId="0">
      <alignment horizontal="left"/>
    </xf>
    <xf numFmtId="49" fontId="45" fillId="34" borderId="0">
      <alignment horizontal="center"/>
    </xf>
    <xf numFmtId="0" fontId="34" fillId="34" borderId="0">
      <alignment horizontal="left"/>
    </xf>
    <xf numFmtId="49" fontId="45" fillId="34" borderId="0">
      <alignment horizontal="left"/>
    </xf>
    <xf numFmtId="0" fontId="34" fillId="34" borderId="0">
      <alignment horizontal="centerContinuous"/>
    </xf>
    <xf numFmtId="0" fontId="34" fillId="34" borderId="0">
      <alignment horizontal="right"/>
    </xf>
    <xf numFmtId="49" fontId="34" fillId="34" borderId="0">
      <alignment horizontal="left"/>
    </xf>
    <xf numFmtId="0" fontId="35" fillId="34" borderId="0">
      <alignment horizontal="right"/>
    </xf>
    <xf numFmtId="0" fontId="45" fillId="37" borderId="0">
      <alignment horizontal="center"/>
    </xf>
    <xf numFmtId="0" fontId="46" fillId="37" borderId="0">
      <alignment horizontal="center"/>
    </xf>
    <xf numFmtId="173" fontId="32" fillId="0" borderId="0" applyFont="0" applyFill="0" applyBorder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47" fillId="34" borderId="0">
      <alignment horizontal="center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Fill="0" applyBorder="0" applyAlignment="0" applyProtection="0"/>
    <xf numFmtId="9" fontId="48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50" fillId="0" borderId="0" applyNumberFormat="0" applyFill="0" applyBorder="0" applyAlignment="0" applyProtection="0">
      <alignment vertical="top"/>
      <protection locked="0"/>
    </xf>
    <xf numFmtId="3" fontId="28" fillId="0" borderId="0"/>
    <xf numFmtId="0" fontId="28" fillId="0" borderId="0"/>
    <xf numFmtId="41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2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60" fillId="0" borderId="0" applyFont="0" applyFill="0" applyBorder="0" applyAlignment="0" applyProtection="0"/>
  </cellStyleXfs>
  <cellXfs count="204">
    <xf numFmtId="0" fontId="0" fillId="0" borderId="0" xfId="0"/>
    <xf numFmtId="0" fontId="29" fillId="0" borderId="0" xfId="3013" applyFont="1"/>
    <xf numFmtId="167" fontId="29" fillId="0" borderId="0" xfId="3013" applyNumberFormat="1" applyFont="1"/>
    <xf numFmtId="0" fontId="49" fillId="0" borderId="29" xfId="3013" applyFont="1" applyBorder="1" applyAlignment="1">
      <alignment horizontal="center"/>
    </xf>
    <xf numFmtId="0" fontId="29" fillId="0" borderId="29" xfId="3013" quotePrefix="1" applyFont="1" applyBorder="1" applyAlignment="1">
      <alignment horizontal="center"/>
    </xf>
    <xf numFmtId="0" fontId="32" fillId="0" borderId="0" xfId="3013" applyFont="1" applyAlignment="1">
      <alignment horizontal="left"/>
    </xf>
    <xf numFmtId="167" fontId="29" fillId="0" borderId="0" xfId="3015" applyNumberFormat="1" applyFont="1"/>
    <xf numFmtId="167" fontId="29" fillId="0" borderId="13" xfId="3015" applyNumberFormat="1" applyFont="1" applyBorder="1"/>
    <xf numFmtId="174" fontId="49" fillId="0" borderId="8" xfId="3016" applyNumberFormat="1" applyFont="1" applyBorder="1"/>
    <xf numFmtId="0" fontId="49" fillId="0" borderId="14" xfId="3013" applyFont="1" applyBorder="1" applyAlignment="1">
      <alignment horizontal="center"/>
    </xf>
    <xf numFmtId="0" fontId="29" fillId="0" borderId="0" xfId="3013" applyFont="1" applyBorder="1"/>
    <xf numFmtId="0" fontId="29" fillId="0" borderId="0" xfId="3017" applyFont="1" applyBorder="1"/>
    <xf numFmtId="0" fontId="29" fillId="0" borderId="0" xfId="3013" applyFont="1" applyBorder="1" applyAlignment="1">
      <alignment horizontal="center"/>
    </xf>
    <xf numFmtId="175" fontId="32" fillId="0" borderId="0" xfId="14" applyNumberFormat="1" applyFont="1" applyBorder="1"/>
    <xf numFmtId="167" fontId="29" fillId="0" borderId="6" xfId="3015" applyNumberFormat="1" applyFont="1" applyBorder="1"/>
    <xf numFmtId="167" fontId="29" fillId="0" borderId="29" xfId="3015" applyNumberFormat="1" applyFont="1" applyBorder="1"/>
    <xf numFmtId="0" fontId="49" fillId="0" borderId="0" xfId="3013" applyFont="1"/>
    <xf numFmtId="167" fontId="8" fillId="0" borderId="10" xfId="3022" applyNumberFormat="1" applyFont="1" applyFill="1" applyBorder="1" applyAlignment="1">
      <alignment horizontal="center" vertical="center" wrapText="1"/>
    </xf>
    <xf numFmtId="0" fontId="8" fillId="0" borderId="0" xfId="0" applyFont="1"/>
    <xf numFmtId="0" fontId="31" fillId="0" borderId="0" xfId="2" applyFont="1"/>
    <xf numFmtId="0" fontId="31" fillId="0" borderId="0" xfId="2" applyNumberFormat="1" applyFont="1" applyAlignment="1">
      <alignment horizontal="left"/>
    </xf>
    <xf numFmtId="0" fontId="52" fillId="0" borderId="0" xfId="2" applyFont="1" applyAlignment="1">
      <alignment horizontal="center"/>
    </xf>
    <xf numFmtId="0" fontId="31" fillId="0" borderId="0" xfId="2" applyNumberFormat="1" applyFont="1" applyBorder="1" applyAlignment="1">
      <alignment horizontal="center"/>
    </xf>
    <xf numFmtId="0" fontId="31" fillId="0" borderId="0" xfId="2" applyFont="1" applyBorder="1" applyAlignment="1">
      <alignment horizontal="center"/>
    </xf>
    <xf numFmtId="0" fontId="31" fillId="0" borderId="0" xfId="2" applyFont="1" applyBorder="1"/>
    <xf numFmtId="0" fontId="31" fillId="0" borderId="0" xfId="2" applyNumberFormat="1" applyFont="1" applyAlignment="1">
      <alignment horizontal="center"/>
    </xf>
    <xf numFmtId="5" fontId="31" fillId="0" borderId="0" xfId="2" applyNumberFormat="1" applyFont="1"/>
    <xf numFmtId="42" fontId="31" fillId="0" borderId="0" xfId="2" applyNumberFormat="1" applyFont="1"/>
    <xf numFmtId="10" fontId="31" fillId="0" borderId="0" xfId="2" applyNumberFormat="1" applyFont="1"/>
    <xf numFmtId="10" fontId="31" fillId="0" borderId="0" xfId="2" applyNumberFormat="1" applyFont="1" applyFill="1"/>
    <xf numFmtId="42" fontId="31" fillId="0" borderId="0" xfId="2" applyNumberFormat="1" applyFont="1" applyFill="1"/>
    <xf numFmtId="37" fontId="31" fillId="0" borderId="0" xfId="2" applyNumberFormat="1" applyFont="1"/>
    <xf numFmtId="41" fontId="31" fillId="0" borderId="0" xfId="2" applyNumberFormat="1" applyFont="1"/>
    <xf numFmtId="41" fontId="31" fillId="0" borderId="0" xfId="2" applyNumberFormat="1" applyFont="1" applyFill="1"/>
    <xf numFmtId="41" fontId="31" fillId="0" borderId="10" xfId="2" applyNumberFormat="1" applyFont="1" applyBorder="1"/>
    <xf numFmtId="0" fontId="8" fillId="0" borderId="0" xfId="2" applyFont="1" applyFill="1" applyAlignment="1">
      <alignment horizontal="right"/>
    </xf>
    <xf numFmtId="41" fontId="31" fillId="0" borderId="10" xfId="2" applyNumberFormat="1" applyFont="1" applyFill="1" applyBorder="1"/>
    <xf numFmtId="0" fontId="31" fillId="0" borderId="0" xfId="2" applyFont="1" applyFill="1"/>
    <xf numFmtId="43" fontId="31" fillId="0" borderId="0" xfId="2" applyNumberFormat="1" applyFont="1" applyFill="1"/>
    <xf numFmtId="42" fontId="31" fillId="0" borderId="12" xfId="2" applyNumberFormat="1" applyFont="1" applyFill="1" applyBorder="1"/>
    <xf numFmtId="5" fontId="31" fillId="0" borderId="0" xfId="2" applyNumberFormat="1" applyFont="1" applyFill="1"/>
    <xf numFmtId="41" fontId="31" fillId="0" borderId="13" xfId="2" applyNumberFormat="1" applyFont="1" applyFill="1" applyBorder="1"/>
    <xf numFmtId="41" fontId="31" fillId="0" borderId="0" xfId="2" applyNumberFormat="1" applyFont="1" applyFill="1" applyBorder="1"/>
    <xf numFmtId="37" fontId="31" fillId="0" borderId="0" xfId="2" applyNumberFormat="1" applyFont="1" applyBorder="1"/>
    <xf numFmtId="0" fontId="31" fillId="0" borderId="0" xfId="2" applyFont="1" applyFill="1" applyBorder="1"/>
    <xf numFmtId="5" fontId="52" fillId="0" borderId="0" xfId="2" applyNumberFormat="1" applyFont="1"/>
    <xf numFmtId="5" fontId="52" fillId="0" borderId="0" xfId="2" applyNumberFormat="1" applyFont="1" applyFill="1"/>
    <xf numFmtId="0" fontId="31" fillId="0" borderId="0" xfId="2" applyNumberFormat="1" applyFont="1" applyFill="1" applyAlignment="1">
      <alignment horizontal="center"/>
    </xf>
    <xf numFmtId="0" fontId="31" fillId="0" borderId="0" xfId="1" applyFont="1" applyFill="1" applyAlignment="1">
      <alignment horizontal="right"/>
    </xf>
    <xf numFmtId="3" fontId="31" fillId="0" borderId="0" xfId="2" applyNumberFormat="1" applyFont="1" applyFill="1"/>
    <xf numFmtId="0" fontId="52" fillId="0" borderId="3" xfId="2" applyFont="1" applyBorder="1"/>
    <xf numFmtId="0" fontId="31" fillId="0" borderId="3" xfId="2" applyFont="1" applyBorder="1"/>
    <xf numFmtId="10" fontId="31" fillId="0" borderId="4" xfId="3012" applyNumberFormat="1" applyFont="1" applyFill="1" applyBorder="1"/>
    <xf numFmtId="0" fontId="31" fillId="0" borderId="3" xfId="2" applyFont="1" applyFill="1" applyBorder="1"/>
    <xf numFmtId="10" fontId="31" fillId="0" borderId="7" xfId="2" applyNumberFormat="1" applyFont="1" applyFill="1" applyBorder="1"/>
    <xf numFmtId="42" fontId="31" fillId="0" borderId="7" xfId="2" applyNumberFormat="1" applyFont="1" applyFill="1" applyBorder="1"/>
    <xf numFmtId="41" fontId="31" fillId="0" borderId="11" xfId="2" applyNumberFormat="1" applyFont="1" applyFill="1" applyBorder="1"/>
    <xf numFmtId="0" fontId="31" fillId="0" borderId="10" xfId="2" applyFont="1" applyFill="1" applyBorder="1"/>
    <xf numFmtId="0" fontId="31" fillId="0" borderId="1" xfId="2" applyNumberFormat="1" applyFont="1" applyBorder="1" applyAlignment="1">
      <alignment horizontal="center"/>
    </xf>
    <xf numFmtId="0" fontId="31" fillId="0" borderId="5" xfId="2" applyNumberFormat="1" applyFont="1" applyBorder="1" applyAlignment="1">
      <alignment horizontal="center"/>
    </xf>
    <xf numFmtId="3" fontId="8" fillId="0" borderId="8" xfId="12" quotePrefix="1" applyNumberFormat="1" applyFont="1" applyFill="1" applyBorder="1" applyAlignment="1">
      <alignment horizontal="center" vertical="center" wrapText="1"/>
    </xf>
    <xf numFmtId="0" fontId="31" fillId="0" borderId="2" xfId="2" applyFont="1" applyBorder="1" applyAlignment="1">
      <alignment horizontal="center"/>
    </xf>
    <xf numFmtId="0" fontId="31" fillId="0" borderId="3" xfId="2" applyFont="1" applyBorder="1" applyAlignment="1">
      <alignment horizontal="center"/>
    </xf>
    <xf numFmtId="0" fontId="31" fillId="0" borderId="4" xfId="2" applyFont="1" applyBorder="1"/>
    <xf numFmtId="0" fontId="31" fillId="0" borderId="6" xfId="2" applyFont="1" applyBorder="1" applyAlignment="1">
      <alignment horizontal="center"/>
    </xf>
    <xf numFmtId="0" fontId="31" fillId="0" borderId="7" xfId="2" applyFont="1" applyBorder="1" applyAlignment="1">
      <alignment horizontal="center"/>
    </xf>
    <xf numFmtId="0" fontId="52" fillId="0" borderId="9" xfId="2" applyFont="1" applyBorder="1" applyAlignment="1">
      <alignment horizontal="center"/>
    </xf>
    <xf numFmtId="167" fontId="8" fillId="0" borderId="11" xfId="3022" quotePrefix="1" applyNumberFormat="1" applyFont="1" applyFill="1" applyBorder="1" applyAlignment="1">
      <alignment horizontal="center" vertical="center" wrapText="1"/>
    </xf>
    <xf numFmtId="0" fontId="31" fillId="0" borderId="7" xfId="2" applyFont="1" applyBorder="1"/>
    <xf numFmtId="0" fontId="31" fillId="0" borderId="1" xfId="2" applyFont="1" applyBorder="1" applyAlignment="1">
      <alignment horizontal="center"/>
    </xf>
    <xf numFmtId="0" fontId="31" fillId="0" borderId="5" xfId="2" applyFont="1" applyBorder="1" applyAlignment="1">
      <alignment horizontal="center"/>
    </xf>
    <xf numFmtId="176" fontId="8" fillId="0" borderId="8" xfId="3022" quotePrefix="1" applyNumberFormat="1" applyFont="1" applyFill="1" applyBorder="1" applyAlignment="1">
      <alignment horizontal="center" vertical="center" wrapText="1"/>
    </xf>
    <xf numFmtId="3" fontId="8" fillId="0" borderId="8" xfId="3022" quotePrefix="1" applyNumberFormat="1" applyFont="1" applyFill="1" applyBorder="1" applyAlignment="1">
      <alignment horizontal="center" vertical="center" wrapText="1"/>
    </xf>
    <xf numFmtId="167" fontId="8" fillId="0" borderId="8" xfId="3022" applyNumberFormat="1" applyFont="1" applyFill="1" applyBorder="1" applyAlignment="1">
      <alignment horizontal="center" vertical="center" wrapText="1"/>
    </xf>
    <xf numFmtId="0" fontId="53" fillId="0" borderId="0" xfId="2" applyNumberFormat="1" applyFont="1" applyFill="1" applyAlignment="1">
      <alignment horizontal="left"/>
    </xf>
    <xf numFmtId="0" fontId="54" fillId="0" borderId="0" xfId="0" applyFont="1" applyFill="1"/>
    <xf numFmtId="0" fontId="5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/>
    <xf numFmtId="3" fontId="54" fillId="0" borderId="0" xfId="0" applyNumberFormat="1" applyFont="1" applyFill="1"/>
    <xf numFmtId="10" fontId="54" fillId="0" borderId="0" xfId="0" applyNumberFormat="1" applyFont="1" applyFill="1"/>
    <xf numFmtId="164" fontId="54" fillId="0" borderId="0" xfId="0" applyNumberFormat="1" applyFont="1" applyFill="1"/>
    <xf numFmtId="3" fontId="54" fillId="0" borderId="2" xfId="0" applyNumberFormat="1" applyFont="1" applyFill="1" applyBorder="1"/>
    <xf numFmtId="3" fontId="54" fillId="0" borderId="1" xfId="0" applyNumberFormat="1" applyFont="1" applyFill="1" applyBorder="1"/>
    <xf numFmtId="3" fontId="54" fillId="0" borderId="6" xfId="0" applyNumberFormat="1" applyFont="1" applyFill="1" applyBorder="1"/>
    <xf numFmtId="3" fontId="54" fillId="0" borderId="5" xfId="0" applyNumberFormat="1" applyFont="1" applyFill="1" applyBorder="1"/>
    <xf numFmtId="3" fontId="54" fillId="0" borderId="9" xfId="0" applyNumberFormat="1" applyFont="1" applyFill="1" applyBorder="1"/>
    <xf numFmtId="164" fontId="54" fillId="0" borderId="10" xfId="0" applyNumberFormat="1" applyFont="1" applyFill="1" applyBorder="1"/>
    <xf numFmtId="10" fontId="54" fillId="0" borderId="10" xfId="0" applyNumberFormat="1" applyFont="1" applyFill="1" applyBorder="1"/>
    <xf numFmtId="10" fontId="54" fillId="0" borderId="0" xfId="0" applyNumberFormat="1" applyFont="1" applyFill="1" applyBorder="1"/>
    <xf numFmtId="3" fontId="54" fillId="0" borderId="8" xfId="0" applyNumberFormat="1" applyFont="1" applyFill="1" applyBorder="1"/>
    <xf numFmtId="10" fontId="54" fillId="0" borderId="17" xfId="0" applyNumberFormat="1" applyFont="1" applyFill="1" applyBorder="1"/>
    <xf numFmtId="3" fontId="54" fillId="0" borderId="4" xfId="0" applyNumberFormat="1" applyFont="1" applyFill="1" applyBorder="1"/>
    <xf numFmtId="3" fontId="54" fillId="0" borderId="11" xfId="0" applyNumberFormat="1" applyFont="1" applyFill="1" applyBorder="1"/>
    <xf numFmtId="0" fontId="54" fillId="0" borderId="10" xfId="0" applyFont="1" applyFill="1" applyBorder="1" applyAlignment="1">
      <alignment horizontal="center"/>
    </xf>
    <xf numFmtId="0" fontId="54" fillId="0" borderId="10" xfId="0" applyFont="1" applyFill="1" applyBorder="1"/>
    <xf numFmtId="165" fontId="54" fillId="0" borderId="0" xfId="0" applyNumberFormat="1" applyFont="1" applyFill="1"/>
    <xf numFmtId="3" fontId="54" fillId="0" borderId="10" xfId="0" applyNumberFormat="1" applyFont="1" applyFill="1" applyBorder="1"/>
    <xf numFmtId="164" fontId="54" fillId="0" borderId="0" xfId="0" applyNumberFormat="1" applyFont="1" applyFill="1" applyBorder="1"/>
    <xf numFmtId="164" fontId="54" fillId="0" borderId="17" xfId="0" applyNumberFormat="1" applyFont="1" applyFill="1" applyBorder="1"/>
    <xf numFmtId="0" fontId="54" fillId="0" borderId="1" xfId="0" applyFont="1" applyFill="1" applyBorder="1"/>
    <xf numFmtId="0" fontId="54" fillId="0" borderId="5" xfId="0" applyFont="1" applyFill="1" applyBorder="1" applyAlignment="1">
      <alignment horizontal="center"/>
    </xf>
    <xf numFmtId="0" fontId="55" fillId="0" borderId="8" xfId="0" applyFont="1" applyFill="1" applyBorder="1" applyAlignment="1">
      <alignment horizontal="center"/>
    </xf>
    <xf numFmtId="0" fontId="54" fillId="0" borderId="5" xfId="0" applyFont="1" applyFill="1" applyBorder="1"/>
    <xf numFmtId="0" fontId="54" fillId="0" borderId="8" xfId="0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/>
    </xf>
    <xf numFmtId="0" fontId="54" fillId="0" borderId="14" xfId="0" applyFont="1" applyFill="1" applyBorder="1"/>
    <xf numFmtId="0" fontId="54" fillId="0" borderId="13" xfId="0" applyFont="1" applyFill="1" applyBorder="1"/>
    <xf numFmtId="0" fontId="8" fillId="0" borderId="0" xfId="3094" applyFont="1"/>
    <xf numFmtId="0" fontId="8" fillId="0" borderId="0" xfId="12" applyFont="1"/>
    <xf numFmtId="0" fontId="8" fillId="0" borderId="0" xfId="12" applyFont="1" applyBorder="1" applyAlignment="1">
      <alignment horizontal="center"/>
    </xf>
    <xf numFmtId="0" fontId="56" fillId="0" borderId="0" xfId="12" applyFont="1"/>
    <xf numFmtId="166" fontId="8" fillId="0" borderId="0" xfId="8" applyNumberFormat="1" applyFont="1"/>
    <xf numFmtId="0" fontId="8" fillId="0" borderId="0" xfId="12" applyFont="1" applyAlignment="1">
      <alignment horizontal="center"/>
    </xf>
    <xf numFmtId="41" fontId="8" fillId="0" borderId="0" xfId="12" applyNumberFormat="1" applyFont="1"/>
    <xf numFmtId="167" fontId="8" fillId="0" borderId="0" xfId="3022" applyNumberFormat="1" applyFont="1"/>
    <xf numFmtId="166" fontId="8" fillId="0" borderId="13" xfId="8" applyNumberFormat="1" applyFont="1" applyBorder="1"/>
    <xf numFmtId="166" fontId="8" fillId="0" borderId="16" xfId="8" applyNumberFormat="1" applyFont="1" applyBorder="1"/>
    <xf numFmtId="166" fontId="8" fillId="0" borderId="10" xfId="8" applyNumberFormat="1" applyFont="1" applyBorder="1"/>
    <xf numFmtId="10" fontId="56" fillId="0" borderId="0" xfId="13" applyNumberFormat="1" applyFont="1"/>
    <xf numFmtId="166" fontId="8" fillId="0" borderId="0" xfId="12" applyNumberFormat="1" applyFont="1"/>
    <xf numFmtId="177" fontId="8" fillId="0" borderId="0" xfId="12" applyNumberFormat="1" applyFont="1"/>
    <xf numFmtId="166" fontId="56" fillId="0" borderId="29" xfId="8" applyNumberFormat="1" applyFont="1" applyBorder="1"/>
    <xf numFmtId="0" fontId="8" fillId="0" borderId="0" xfId="12" applyFont="1" applyBorder="1"/>
    <xf numFmtId="0" fontId="8" fillId="0" borderId="10" xfId="12" applyFont="1" applyBorder="1"/>
    <xf numFmtId="0" fontId="56" fillId="0" borderId="10" xfId="12" applyFont="1" applyBorder="1"/>
    <xf numFmtId="0" fontId="57" fillId="0" borderId="30" xfId="12" applyFont="1" applyBorder="1" applyAlignment="1">
      <alignment horizontal="center" vertical="center"/>
    </xf>
    <xf numFmtId="0" fontId="56" fillId="0" borderId="6" xfId="12" applyFont="1" applyBorder="1" applyAlignment="1">
      <alignment horizontal="center"/>
    </xf>
    <xf numFmtId="0" fontId="56" fillId="0" borderId="7" xfId="12" applyFont="1" applyBorder="1" applyAlignment="1">
      <alignment horizontal="center"/>
    </xf>
    <xf numFmtId="0" fontId="56" fillId="0" borderId="31" xfId="12" applyFont="1" applyBorder="1" applyAlignment="1">
      <alignment horizontal="center"/>
    </xf>
    <xf numFmtId="0" fontId="56" fillId="0" borderId="32" xfId="12" applyFont="1" applyBorder="1" applyAlignment="1">
      <alignment horizontal="center"/>
    </xf>
    <xf numFmtId="167" fontId="8" fillId="0" borderId="0" xfId="12" applyNumberFormat="1" applyFont="1"/>
    <xf numFmtId="167" fontId="8" fillId="0" borderId="10" xfId="3022" applyNumberFormat="1" applyFont="1" applyBorder="1"/>
    <xf numFmtId="9" fontId="8" fillId="0" borderId="0" xfId="3012" applyFont="1"/>
    <xf numFmtId="166" fontId="8" fillId="0" borderId="10" xfId="12" applyNumberFormat="1" applyFont="1" applyBorder="1"/>
    <xf numFmtId="0" fontId="56" fillId="0" borderId="9" xfId="12" quotePrefix="1" applyFont="1" applyBorder="1" applyAlignment="1">
      <alignment horizontal="center"/>
    </xf>
    <xf numFmtId="0" fontId="56" fillId="0" borderId="33" xfId="12" quotePrefix="1" applyFont="1" applyBorder="1" applyAlignment="1">
      <alignment horizontal="center"/>
    </xf>
    <xf numFmtId="0" fontId="56" fillId="0" borderId="11" xfId="12" quotePrefix="1" applyFont="1" applyBorder="1" applyAlignment="1">
      <alignment horizontal="center"/>
    </xf>
    <xf numFmtId="166" fontId="8" fillId="0" borderId="0" xfId="12" applyNumberFormat="1" applyFont="1" applyBorder="1"/>
    <xf numFmtId="44" fontId="8" fillId="0" borderId="0" xfId="12" applyNumberFormat="1" applyFont="1"/>
    <xf numFmtId="10" fontId="8" fillId="0" borderId="0" xfId="12" applyNumberFormat="1" applyFont="1"/>
    <xf numFmtId="43" fontId="8" fillId="0" borderId="0" xfId="12" applyNumberFormat="1" applyFont="1"/>
    <xf numFmtId="0" fontId="58" fillId="0" borderId="27" xfId="12" applyFont="1" applyBorder="1" applyAlignment="1">
      <alignment horizontal="center" vertical="center"/>
    </xf>
    <xf numFmtId="0" fontId="58" fillId="0" borderId="30" xfId="12" applyFont="1" applyBorder="1" applyAlignment="1">
      <alignment horizontal="center" vertical="center"/>
    </xf>
    <xf numFmtId="42" fontId="31" fillId="0" borderId="0" xfId="2" applyNumberFormat="1" applyFont="1" applyFill="1" applyBorder="1"/>
    <xf numFmtId="0" fontId="59" fillId="0" borderId="0" xfId="2" applyFont="1"/>
    <xf numFmtId="10" fontId="31" fillId="0" borderId="0" xfId="2" applyNumberFormat="1" applyFont="1" applyFill="1" applyBorder="1"/>
    <xf numFmtId="42" fontId="31" fillId="0" borderId="16" xfId="2" applyNumberFormat="1" applyFont="1" applyFill="1" applyBorder="1"/>
    <xf numFmtId="0" fontId="8" fillId="0" borderId="0" xfId="14" applyFont="1"/>
    <xf numFmtId="167" fontId="31" fillId="0" borderId="0" xfId="3099" applyNumberFormat="1" applyFont="1" applyBorder="1"/>
    <xf numFmtId="167" fontId="8" fillId="0" borderId="0" xfId="0" applyNumberFormat="1" applyFont="1" applyBorder="1"/>
    <xf numFmtId="166" fontId="8" fillId="0" borderId="0" xfId="1961" applyNumberFormat="1" applyFont="1"/>
    <xf numFmtId="42" fontId="30" fillId="0" borderId="0" xfId="2" applyNumberFormat="1" applyFont="1" applyFill="1" applyBorder="1"/>
    <xf numFmtId="0" fontId="59" fillId="0" borderId="0" xfId="2" applyFont="1" applyBorder="1"/>
    <xf numFmtId="166" fontId="8" fillId="0" borderId="0" xfId="1961" applyNumberFormat="1" applyFont="1" applyBorder="1"/>
    <xf numFmtId="167" fontId="8" fillId="0" borderId="10" xfId="3099" applyNumberFormat="1" applyFont="1" applyBorder="1"/>
    <xf numFmtId="0" fontId="8" fillId="0" borderId="10" xfId="14" applyFont="1" applyBorder="1"/>
    <xf numFmtId="0" fontId="8" fillId="0" borderId="10" xfId="0" applyFont="1" applyBorder="1"/>
    <xf numFmtId="0" fontId="31" fillId="0" borderId="10" xfId="2" applyFont="1" applyBorder="1"/>
    <xf numFmtId="0" fontId="31" fillId="0" borderId="2" xfId="2" applyNumberFormat="1" applyFont="1" applyBorder="1" applyAlignment="1">
      <alignment horizontal="center"/>
    </xf>
    <xf numFmtId="10" fontId="31" fillId="0" borderId="3" xfId="3012" applyNumberFormat="1" applyFont="1" applyFill="1" applyBorder="1"/>
    <xf numFmtId="0" fontId="31" fillId="0" borderId="6" xfId="2" applyNumberFormat="1" applyFont="1" applyBorder="1" applyAlignment="1">
      <alignment horizontal="center"/>
    </xf>
    <xf numFmtId="0" fontId="8" fillId="0" borderId="0" xfId="14" applyFont="1" applyBorder="1"/>
    <xf numFmtId="167" fontId="31" fillId="0" borderId="7" xfId="3099" applyNumberFormat="1" applyFont="1" applyBorder="1"/>
    <xf numFmtId="178" fontId="31" fillId="0" borderId="7" xfId="2" applyNumberFormat="1" applyFont="1" applyBorder="1"/>
    <xf numFmtId="0" fontId="57" fillId="0" borderId="35" xfId="14" applyFont="1" applyBorder="1" applyAlignment="1">
      <alignment vertical="center"/>
    </xf>
    <xf numFmtId="42" fontId="30" fillId="0" borderId="35" xfId="2" applyNumberFormat="1" applyFont="1" applyFill="1" applyBorder="1" applyAlignment="1">
      <alignment vertical="center"/>
    </xf>
    <xf numFmtId="0" fontId="30" fillId="0" borderId="35" xfId="2" applyFont="1" applyFill="1" applyBorder="1" applyAlignment="1">
      <alignment vertical="center"/>
    </xf>
    <xf numFmtId="166" fontId="57" fillId="0" borderId="36" xfId="1961" applyNumberFormat="1" applyFont="1" applyBorder="1" applyAlignment="1">
      <alignment vertical="center"/>
    </xf>
    <xf numFmtId="0" fontId="8" fillId="0" borderId="6" xfId="14" applyFont="1" applyBorder="1" applyAlignment="1">
      <alignment horizontal="center"/>
    </xf>
    <xf numFmtId="0" fontId="57" fillId="0" borderId="34" xfId="14" applyFont="1" applyBorder="1" applyAlignment="1">
      <alignment horizontal="center" vertical="center"/>
    </xf>
    <xf numFmtId="42" fontId="31" fillId="0" borderId="10" xfId="2" applyNumberFormat="1" applyFont="1" applyFill="1" applyBorder="1"/>
    <xf numFmtId="42" fontId="31" fillId="0" borderId="10" xfId="2" applyNumberFormat="1" applyFont="1" applyBorder="1"/>
    <xf numFmtId="166" fontId="56" fillId="0" borderId="0" xfId="8" applyNumberFormat="1" applyFont="1" applyBorder="1"/>
    <xf numFmtId="166" fontId="56" fillId="0" borderId="0" xfId="8" applyNumberFormat="1" applyFont="1" applyBorder="1" applyAlignment="1">
      <alignment horizontal="center" vertical="center"/>
    </xf>
    <xf numFmtId="166" fontId="8" fillId="0" borderId="0" xfId="8" applyNumberFormat="1" applyFont="1" applyBorder="1" applyAlignment="1">
      <alignment horizontal="center" vertical="center"/>
    </xf>
    <xf numFmtId="179" fontId="8" fillId="0" borderId="0" xfId="8" applyNumberFormat="1" applyFont="1" applyBorder="1" applyAlignment="1">
      <alignment horizontal="center" vertical="center"/>
    </xf>
    <xf numFmtId="166" fontId="57" fillId="0" borderId="28" xfId="3103" applyNumberFormat="1" applyFont="1" applyBorder="1" applyAlignment="1">
      <alignment horizontal="center" vertical="center"/>
    </xf>
    <xf numFmtId="44" fontId="31" fillId="0" borderId="0" xfId="2" applyNumberFormat="1" applyFont="1"/>
    <xf numFmtId="42" fontId="52" fillId="0" borderId="0" xfId="2" applyNumberFormat="1" applyFont="1"/>
    <xf numFmtId="177" fontId="31" fillId="0" borderId="11" xfId="2" applyNumberFormat="1" applyFont="1" applyFill="1" applyBorder="1"/>
    <xf numFmtId="177" fontId="31" fillId="0" borderId="10" xfId="2" applyNumberFormat="1" applyFont="1" applyFill="1" applyBorder="1"/>
    <xf numFmtId="167" fontId="29" fillId="38" borderId="0" xfId="3015" applyNumberFormat="1" applyFont="1" applyFill="1"/>
    <xf numFmtId="167" fontId="29" fillId="38" borderId="13" xfId="3015" applyNumberFormat="1" applyFont="1" applyFill="1" applyBorder="1"/>
    <xf numFmtId="174" fontId="29" fillId="38" borderId="9" xfId="3016" applyNumberFormat="1" applyFont="1" applyFill="1" applyBorder="1"/>
    <xf numFmtId="174" fontId="49" fillId="38" borderId="8" xfId="3016" applyNumberFormat="1" applyFont="1" applyFill="1" applyBorder="1"/>
    <xf numFmtId="174" fontId="29" fillId="38" borderId="14" xfId="3016" applyNumberFormat="1" applyFont="1" applyFill="1" applyBorder="1"/>
    <xf numFmtId="0" fontId="29" fillId="38" borderId="0" xfId="3013" applyFont="1" applyFill="1"/>
    <xf numFmtId="174" fontId="29" fillId="38" borderId="29" xfId="3013" applyNumberFormat="1" applyFont="1" applyFill="1" applyBorder="1"/>
    <xf numFmtId="167" fontId="29" fillId="38" borderId="6" xfId="3015" applyNumberFormat="1" applyFont="1" applyFill="1" applyBorder="1"/>
    <xf numFmtId="167" fontId="29" fillId="38" borderId="15" xfId="3015" applyNumberFormat="1" applyFont="1" applyFill="1" applyBorder="1"/>
    <xf numFmtId="174" fontId="29" fillId="38" borderId="13" xfId="3016" applyNumberFormat="1" applyFont="1" applyFill="1" applyBorder="1"/>
    <xf numFmtId="174" fontId="29" fillId="38" borderId="15" xfId="3016" applyNumberFormat="1" applyFont="1" applyFill="1" applyBorder="1"/>
    <xf numFmtId="167" fontId="29" fillId="0" borderId="0" xfId="3015" applyNumberFormat="1" applyFont="1" applyFill="1"/>
    <xf numFmtId="167" fontId="29" fillId="0" borderId="13" xfId="3015" applyNumberFormat="1" applyFont="1" applyFill="1" applyBorder="1"/>
    <xf numFmtId="174" fontId="29" fillId="0" borderId="9" xfId="3016" applyNumberFormat="1" applyFont="1" applyFill="1" applyBorder="1"/>
    <xf numFmtId="174" fontId="49" fillId="0" borderId="8" xfId="3016" applyNumberFormat="1" applyFont="1" applyFill="1" applyBorder="1"/>
    <xf numFmtId="174" fontId="29" fillId="0" borderId="14" xfId="3016" applyNumberFormat="1" applyFont="1" applyFill="1" applyBorder="1"/>
    <xf numFmtId="0" fontId="57" fillId="0" borderId="27" xfId="12" applyFont="1" applyBorder="1" applyAlignment="1">
      <alignment horizontal="center"/>
    </xf>
    <xf numFmtId="0" fontId="57" fillId="0" borderId="30" xfId="12" applyFont="1" applyBorder="1" applyAlignment="1">
      <alignment horizontal="center"/>
    </xf>
    <xf numFmtId="0" fontId="57" fillId="0" borderId="28" xfId="12" applyFont="1" applyBorder="1" applyAlignment="1">
      <alignment horizontal="center"/>
    </xf>
    <xf numFmtId="0" fontId="49" fillId="0" borderId="14" xfId="3013" applyFont="1" applyBorder="1" applyAlignment="1">
      <alignment horizontal="center"/>
    </xf>
    <xf numFmtId="0" fontId="49" fillId="0" borderId="13" xfId="3013" applyFont="1" applyBorder="1" applyAlignment="1">
      <alignment horizontal="center"/>
    </xf>
    <xf numFmtId="0" fontId="49" fillId="0" borderId="15" xfId="3013" applyFont="1" applyBorder="1" applyAlignment="1">
      <alignment horizontal="center"/>
    </xf>
  </cellXfs>
  <cellStyles count="3104">
    <cellStyle name="20% - Accent1 10" xfId="20"/>
    <cellStyle name="20% - Accent1 11" xfId="21"/>
    <cellStyle name="20% - Accent1 12" xfId="22"/>
    <cellStyle name="20% - Accent1 13" xfId="23"/>
    <cellStyle name="20% - Accent1 14" xfId="24"/>
    <cellStyle name="20% - Accent1 15" xfId="25"/>
    <cellStyle name="20% - Accent1 16" xfId="26"/>
    <cellStyle name="20% - Accent1 17" xfId="27"/>
    <cellStyle name="20% - Accent1 18" xfId="28"/>
    <cellStyle name="20% - Accent1 19" xfId="29"/>
    <cellStyle name="20% - Accent1 2" xfId="30"/>
    <cellStyle name="20% - Accent1 20" xfId="31"/>
    <cellStyle name="20% - Accent1 21" xfId="32"/>
    <cellStyle name="20% - Accent1 22" xfId="33"/>
    <cellStyle name="20% - Accent1 23" xfId="34"/>
    <cellStyle name="20% - Accent1 24" xfId="35"/>
    <cellStyle name="20% - Accent1 25" xfId="36"/>
    <cellStyle name="20% - Accent1 26" xfId="37"/>
    <cellStyle name="20% - Accent1 27" xfId="38"/>
    <cellStyle name="20% - Accent1 28" xfId="39"/>
    <cellStyle name="20% - Accent1 29" xfId="40"/>
    <cellStyle name="20% - Accent1 3" xfId="41"/>
    <cellStyle name="20% - Accent1 30" xfId="42"/>
    <cellStyle name="20% - Accent1 31" xfId="43"/>
    <cellStyle name="20% - Accent1 32" xfId="44"/>
    <cellStyle name="20% - Accent1 33" xfId="45"/>
    <cellStyle name="20% - Accent1 34" xfId="46"/>
    <cellStyle name="20% - Accent1 35" xfId="47"/>
    <cellStyle name="20% - Accent1 36" xfId="48"/>
    <cellStyle name="20% - Accent1 37" xfId="49"/>
    <cellStyle name="20% - Accent1 38" xfId="50"/>
    <cellStyle name="20% - Accent1 39" xfId="51"/>
    <cellStyle name="20% - Accent1 4" xfId="52"/>
    <cellStyle name="20% - Accent1 40" xfId="53"/>
    <cellStyle name="20% - Accent1 41" xfId="54"/>
    <cellStyle name="20% - Accent1 42" xfId="55"/>
    <cellStyle name="20% - Accent1 43" xfId="56"/>
    <cellStyle name="20% - Accent1 44" xfId="57"/>
    <cellStyle name="20% - Accent1 45" xfId="58"/>
    <cellStyle name="20% - Accent1 46" xfId="59"/>
    <cellStyle name="20% - Accent1 47" xfId="60"/>
    <cellStyle name="20% - Accent1 48" xfId="61"/>
    <cellStyle name="20% - Accent1 49" xfId="62"/>
    <cellStyle name="20% - Accent1 5" xfId="63"/>
    <cellStyle name="20% - Accent1 50" xfId="64"/>
    <cellStyle name="20% - Accent1 51" xfId="65"/>
    <cellStyle name="20% - Accent1 52" xfId="66"/>
    <cellStyle name="20% - Accent1 53" xfId="67"/>
    <cellStyle name="20% - Accent1 54" xfId="68"/>
    <cellStyle name="20% - Accent1 55" xfId="69"/>
    <cellStyle name="20% - Accent1 56" xfId="70"/>
    <cellStyle name="20% - Accent1 57" xfId="71"/>
    <cellStyle name="20% - Accent1 58" xfId="72"/>
    <cellStyle name="20% - Accent1 59" xfId="73"/>
    <cellStyle name="20% - Accent1 6" xfId="74"/>
    <cellStyle name="20% - Accent1 60" xfId="75"/>
    <cellStyle name="20% - Accent1 61" xfId="76"/>
    <cellStyle name="20% - Accent1 62" xfId="77"/>
    <cellStyle name="20% - Accent1 63" xfId="78"/>
    <cellStyle name="20% - Accent1 64" xfId="79"/>
    <cellStyle name="20% - Accent1 65" xfId="80"/>
    <cellStyle name="20% - Accent1 66" xfId="81"/>
    <cellStyle name="20% - Accent1 67" xfId="82"/>
    <cellStyle name="20% - Accent1 68" xfId="83"/>
    <cellStyle name="20% - Accent1 69" xfId="84"/>
    <cellStyle name="20% - Accent1 7" xfId="85"/>
    <cellStyle name="20% - Accent1 70" xfId="86"/>
    <cellStyle name="20% - Accent1 71" xfId="87"/>
    <cellStyle name="20% - Accent1 72" xfId="88"/>
    <cellStyle name="20% - Accent1 8" xfId="89"/>
    <cellStyle name="20% - Accent1 9" xfId="90"/>
    <cellStyle name="20% - Accent2 10" xfId="91"/>
    <cellStyle name="20% - Accent2 11" xfId="92"/>
    <cellStyle name="20% - Accent2 12" xfId="93"/>
    <cellStyle name="20% - Accent2 13" xfId="94"/>
    <cellStyle name="20% - Accent2 14" xfId="95"/>
    <cellStyle name="20% - Accent2 15" xfId="96"/>
    <cellStyle name="20% - Accent2 16" xfId="97"/>
    <cellStyle name="20% - Accent2 17" xfId="98"/>
    <cellStyle name="20% - Accent2 18" xfId="99"/>
    <cellStyle name="20% - Accent2 19" xfId="100"/>
    <cellStyle name="20% - Accent2 2" xfId="101"/>
    <cellStyle name="20% - Accent2 20" xfId="102"/>
    <cellStyle name="20% - Accent2 21" xfId="103"/>
    <cellStyle name="20% - Accent2 22" xfId="104"/>
    <cellStyle name="20% - Accent2 23" xfId="105"/>
    <cellStyle name="20% - Accent2 24" xfId="106"/>
    <cellStyle name="20% - Accent2 25" xfId="107"/>
    <cellStyle name="20% - Accent2 26" xfId="108"/>
    <cellStyle name="20% - Accent2 27" xfId="109"/>
    <cellStyle name="20% - Accent2 28" xfId="110"/>
    <cellStyle name="20% - Accent2 29" xfId="111"/>
    <cellStyle name="20% - Accent2 3" xfId="112"/>
    <cellStyle name="20% - Accent2 30" xfId="113"/>
    <cellStyle name="20% - Accent2 31" xfId="114"/>
    <cellStyle name="20% - Accent2 32" xfId="115"/>
    <cellStyle name="20% - Accent2 33" xfId="116"/>
    <cellStyle name="20% - Accent2 34" xfId="117"/>
    <cellStyle name="20% - Accent2 35" xfId="118"/>
    <cellStyle name="20% - Accent2 36" xfId="119"/>
    <cellStyle name="20% - Accent2 37" xfId="120"/>
    <cellStyle name="20% - Accent2 38" xfId="121"/>
    <cellStyle name="20% - Accent2 39" xfId="122"/>
    <cellStyle name="20% - Accent2 4" xfId="123"/>
    <cellStyle name="20% - Accent2 40" xfId="124"/>
    <cellStyle name="20% - Accent2 41" xfId="125"/>
    <cellStyle name="20% - Accent2 42" xfId="126"/>
    <cellStyle name="20% - Accent2 43" xfId="127"/>
    <cellStyle name="20% - Accent2 44" xfId="128"/>
    <cellStyle name="20% - Accent2 45" xfId="129"/>
    <cellStyle name="20% - Accent2 46" xfId="130"/>
    <cellStyle name="20% - Accent2 47" xfId="131"/>
    <cellStyle name="20% - Accent2 48" xfId="132"/>
    <cellStyle name="20% - Accent2 49" xfId="133"/>
    <cellStyle name="20% - Accent2 5" xfId="134"/>
    <cellStyle name="20% - Accent2 50" xfId="135"/>
    <cellStyle name="20% - Accent2 51" xfId="136"/>
    <cellStyle name="20% - Accent2 52" xfId="137"/>
    <cellStyle name="20% - Accent2 53" xfId="138"/>
    <cellStyle name="20% - Accent2 54" xfId="139"/>
    <cellStyle name="20% - Accent2 55" xfId="140"/>
    <cellStyle name="20% - Accent2 56" xfId="141"/>
    <cellStyle name="20% - Accent2 57" xfId="142"/>
    <cellStyle name="20% - Accent2 58" xfId="143"/>
    <cellStyle name="20% - Accent2 59" xfId="144"/>
    <cellStyle name="20% - Accent2 6" xfId="145"/>
    <cellStyle name="20% - Accent2 60" xfId="146"/>
    <cellStyle name="20% - Accent2 61" xfId="147"/>
    <cellStyle name="20% - Accent2 62" xfId="148"/>
    <cellStyle name="20% - Accent2 63" xfId="149"/>
    <cellStyle name="20% - Accent2 64" xfId="150"/>
    <cellStyle name="20% - Accent2 65" xfId="151"/>
    <cellStyle name="20% - Accent2 66" xfId="152"/>
    <cellStyle name="20% - Accent2 67" xfId="153"/>
    <cellStyle name="20% - Accent2 68" xfId="154"/>
    <cellStyle name="20% - Accent2 69" xfId="155"/>
    <cellStyle name="20% - Accent2 7" xfId="156"/>
    <cellStyle name="20% - Accent2 70" xfId="157"/>
    <cellStyle name="20% - Accent2 71" xfId="158"/>
    <cellStyle name="20% - Accent2 72" xfId="159"/>
    <cellStyle name="20% - Accent2 8" xfId="160"/>
    <cellStyle name="20% - Accent2 9" xfId="161"/>
    <cellStyle name="20% - Accent3 10" xfId="162"/>
    <cellStyle name="20% - Accent3 11" xfId="163"/>
    <cellStyle name="20% - Accent3 12" xfId="164"/>
    <cellStyle name="20% - Accent3 13" xfId="165"/>
    <cellStyle name="20% - Accent3 14" xfId="166"/>
    <cellStyle name="20% - Accent3 15" xfId="167"/>
    <cellStyle name="20% - Accent3 16" xfId="168"/>
    <cellStyle name="20% - Accent3 17" xfId="169"/>
    <cellStyle name="20% - Accent3 18" xfId="170"/>
    <cellStyle name="20% - Accent3 19" xfId="171"/>
    <cellStyle name="20% - Accent3 2" xfId="172"/>
    <cellStyle name="20% - Accent3 20" xfId="173"/>
    <cellStyle name="20% - Accent3 21" xfId="174"/>
    <cellStyle name="20% - Accent3 22" xfId="175"/>
    <cellStyle name="20% - Accent3 23" xfId="176"/>
    <cellStyle name="20% - Accent3 24" xfId="177"/>
    <cellStyle name="20% - Accent3 25" xfId="178"/>
    <cellStyle name="20% - Accent3 26" xfId="179"/>
    <cellStyle name="20% - Accent3 27" xfId="180"/>
    <cellStyle name="20% - Accent3 28" xfId="181"/>
    <cellStyle name="20% - Accent3 29" xfId="182"/>
    <cellStyle name="20% - Accent3 3" xfId="183"/>
    <cellStyle name="20% - Accent3 30" xfId="184"/>
    <cellStyle name="20% - Accent3 31" xfId="185"/>
    <cellStyle name="20% - Accent3 32" xfId="186"/>
    <cellStyle name="20% - Accent3 33" xfId="187"/>
    <cellStyle name="20% - Accent3 34" xfId="188"/>
    <cellStyle name="20% - Accent3 35" xfId="189"/>
    <cellStyle name="20% - Accent3 36" xfId="190"/>
    <cellStyle name="20% - Accent3 37" xfId="191"/>
    <cellStyle name="20% - Accent3 38" xfId="192"/>
    <cellStyle name="20% - Accent3 39" xfId="193"/>
    <cellStyle name="20% - Accent3 4" xfId="194"/>
    <cellStyle name="20% - Accent3 40" xfId="195"/>
    <cellStyle name="20% - Accent3 41" xfId="196"/>
    <cellStyle name="20% - Accent3 42" xfId="197"/>
    <cellStyle name="20% - Accent3 43" xfId="198"/>
    <cellStyle name="20% - Accent3 44" xfId="199"/>
    <cellStyle name="20% - Accent3 45" xfId="200"/>
    <cellStyle name="20% - Accent3 46" xfId="201"/>
    <cellStyle name="20% - Accent3 47" xfId="202"/>
    <cellStyle name="20% - Accent3 48" xfId="203"/>
    <cellStyle name="20% - Accent3 49" xfId="204"/>
    <cellStyle name="20% - Accent3 5" xfId="205"/>
    <cellStyle name="20% - Accent3 50" xfId="206"/>
    <cellStyle name="20% - Accent3 51" xfId="207"/>
    <cellStyle name="20% - Accent3 52" xfId="208"/>
    <cellStyle name="20% - Accent3 53" xfId="209"/>
    <cellStyle name="20% - Accent3 54" xfId="210"/>
    <cellStyle name="20% - Accent3 55" xfId="211"/>
    <cellStyle name="20% - Accent3 56" xfId="212"/>
    <cellStyle name="20% - Accent3 57" xfId="213"/>
    <cellStyle name="20% - Accent3 58" xfId="214"/>
    <cellStyle name="20% - Accent3 59" xfId="215"/>
    <cellStyle name="20% - Accent3 6" xfId="216"/>
    <cellStyle name="20% - Accent3 60" xfId="217"/>
    <cellStyle name="20% - Accent3 61" xfId="218"/>
    <cellStyle name="20% - Accent3 62" xfId="219"/>
    <cellStyle name="20% - Accent3 63" xfId="220"/>
    <cellStyle name="20% - Accent3 64" xfId="221"/>
    <cellStyle name="20% - Accent3 65" xfId="222"/>
    <cellStyle name="20% - Accent3 66" xfId="223"/>
    <cellStyle name="20% - Accent3 67" xfId="224"/>
    <cellStyle name="20% - Accent3 68" xfId="225"/>
    <cellStyle name="20% - Accent3 69" xfId="226"/>
    <cellStyle name="20% - Accent3 7" xfId="227"/>
    <cellStyle name="20% - Accent3 70" xfId="228"/>
    <cellStyle name="20% - Accent3 71" xfId="229"/>
    <cellStyle name="20% - Accent3 72" xfId="230"/>
    <cellStyle name="20% - Accent3 8" xfId="231"/>
    <cellStyle name="20% - Accent3 9" xfId="232"/>
    <cellStyle name="20% - Accent4 10" xfId="233"/>
    <cellStyle name="20% - Accent4 11" xfId="234"/>
    <cellStyle name="20% - Accent4 12" xfId="235"/>
    <cellStyle name="20% - Accent4 13" xfId="236"/>
    <cellStyle name="20% - Accent4 14" xfId="237"/>
    <cellStyle name="20% - Accent4 15" xfId="238"/>
    <cellStyle name="20% - Accent4 16" xfId="239"/>
    <cellStyle name="20% - Accent4 17" xfId="240"/>
    <cellStyle name="20% - Accent4 18" xfId="241"/>
    <cellStyle name="20% - Accent4 19" xfId="242"/>
    <cellStyle name="20% - Accent4 2" xfId="243"/>
    <cellStyle name="20% - Accent4 20" xfId="244"/>
    <cellStyle name="20% - Accent4 21" xfId="245"/>
    <cellStyle name="20% - Accent4 22" xfId="246"/>
    <cellStyle name="20% - Accent4 23" xfId="247"/>
    <cellStyle name="20% - Accent4 24" xfId="248"/>
    <cellStyle name="20% - Accent4 25" xfId="249"/>
    <cellStyle name="20% - Accent4 26" xfId="250"/>
    <cellStyle name="20% - Accent4 27" xfId="251"/>
    <cellStyle name="20% - Accent4 28" xfId="252"/>
    <cellStyle name="20% - Accent4 29" xfId="253"/>
    <cellStyle name="20% - Accent4 3" xfId="254"/>
    <cellStyle name="20% - Accent4 30" xfId="255"/>
    <cellStyle name="20% - Accent4 31" xfId="256"/>
    <cellStyle name="20% - Accent4 32" xfId="257"/>
    <cellStyle name="20% - Accent4 33" xfId="258"/>
    <cellStyle name="20% - Accent4 34" xfId="259"/>
    <cellStyle name="20% - Accent4 35" xfId="260"/>
    <cellStyle name="20% - Accent4 36" xfId="261"/>
    <cellStyle name="20% - Accent4 37" xfId="262"/>
    <cellStyle name="20% - Accent4 38" xfId="263"/>
    <cellStyle name="20% - Accent4 39" xfId="264"/>
    <cellStyle name="20% - Accent4 4" xfId="265"/>
    <cellStyle name="20% - Accent4 40" xfId="266"/>
    <cellStyle name="20% - Accent4 41" xfId="267"/>
    <cellStyle name="20% - Accent4 42" xfId="268"/>
    <cellStyle name="20% - Accent4 43" xfId="269"/>
    <cellStyle name="20% - Accent4 44" xfId="270"/>
    <cellStyle name="20% - Accent4 45" xfId="271"/>
    <cellStyle name="20% - Accent4 46" xfId="272"/>
    <cellStyle name="20% - Accent4 47" xfId="273"/>
    <cellStyle name="20% - Accent4 48" xfId="274"/>
    <cellStyle name="20% - Accent4 49" xfId="275"/>
    <cellStyle name="20% - Accent4 5" xfId="276"/>
    <cellStyle name="20% - Accent4 50" xfId="277"/>
    <cellStyle name="20% - Accent4 51" xfId="278"/>
    <cellStyle name="20% - Accent4 52" xfId="279"/>
    <cellStyle name="20% - Accent4 53" xfId="280"/>
    <cellStyle name="20% - Accent4 54" xfId="281"/>
    <cellStyle name="20% - Accent4 55" xfId="282"/>
    <cellStyle name="20% - Accent4 56" xfId="283"/>
    <cellStyle name="20% - Accent4 57" xfId="284"/>
    <cellStyle name="20% - Accent4 58" xfId="285"/>
    <cellStyle name="20% - Accent4 59" xfId="286"/>
    <cellStyle name="20% - Accent4 6" xfId="287"/>
    <cellStyle name="20% - Accent4 60" xfId="288"/>
    <cellStyle name="20% - Accent4 61" xfId="289"/>
    <cellStyle name="20% - Accent4 62" xfId="290"/>
    <cellStyle name="20% - Accent4 63" xfId="291"/>
    <cellStyle name="20% - Accent4 64" xfId="292"/>
    <cellStyle name="20% - Accent4 65" xfId="293"/>
    <cellStyle name="20% - Accent4 66" xfId="294"/>
    <cellStyle name="20% - Accent4 67" xfId="295"/>
    <cellStyle name="20% - Accent4 68" xfId="296"/>
    <cellStyle name="20% - Accent4 69" xfId="297"/>
    <cellStyle name="20% - Accent4 7" xfId="298"/>
    <cellStyle name="20% - Accent4 70" xfId="299"/>
    <cellStyle name="20% - Accent4 71" xfId="300"/>
    <cellStyle name="20% - Accent4 72" xfId="301"/>
    <cellStyle name="20% - Accent4 8" xfId="302"/>
    <cellStyle name="20% - Accent4 9" xfId="303"/>
    <cellStyle name="20% - Accent5 10" xfId="304"/>
    <cellStyle name="20% - Accent5 11" xfId="305"/>
    <cellStyle name="20% - Accent5 12" xfId="306"/>
    <cellStyle name="20% - Accent5 13" xfId="307"/>
    <cellStyle name="20% - Accent5 14" xfId="308"/>
    <cellStyle name="20% - Accent5 15" xfId="309"/>
    <cellStyle name="20% - Accent5 16" xfId="310"/>
    <cellStyle name="20% - Accent5 17" xfId="311"/>
    <cellStyle name="20% - Accent5 18" xfId="312"/>
    <cellStyle name="20% - Accent5 19" xfId="313"/>
    <cellStyle name="20% - Accent5 2" xfId="314"/>
    <cellStyle name="20% - Accent5 20" xfId="315"/>
    <cellStyle name="20% - Accent5 21" xfId="316"/>
    <cellStyle name="20% - Accent5 22" xfId="317"/>
    <cellStyle name="20% - Accent5 23" xfId="318"/>
    <cellStyle name="20% - Accent5 24" xfId="319"/>
    <cellStyle name="20% - Accent5 25" xfId="320"/>
    <cellStyle name="20% - Accent5 26" xfId="321"/>
    <cellStyle name="20% - Accent5 27" xfId="322"/>
    <cellStyle name="20% - Accent5 28" xfId="323"/>
    <cellStyle name="20% - Accent5 29" xfId="324"/>
    <cellStyle name="20% - Accent5 3" xfId="325"/>
    <cellStyle name="20% - Accent5 30" xfId="326"/>
    <cellStyle name="20% - Accent5 31" xfId="327"/>
    <cellStyle name="20% - Accent5 32" xfId="328"/>
    <cellStyle name="20% - Accent5 33" xfId="329"/>
    <cellStyle name="20% - Accent5 34" xfId="330"/>
    <cellStyle name="20% - Accent5 35" xfId="331"/>
    <cellStyle name="20% - Accent5 36" xfId="332"/>
    <cellStyle name="20% - Accent5 37" xfId="333"/>
    <cellStyle name="20% - Accent5 38" xfId="334"/>
    <cellStyle name="20% - Accent5 39" xfId="335"/>
    <cellStyle name="20% - Accent5 4" xfId="336"/>
    <cellStyle name="20% - Accent5 40" xfId="337"/>
    <cellStyle name="20% - Accent5 41" xfId="338"/>
    <cellStyle name="20% - Accent5 42" xfId="339"/>
    <cellStyle name="20% - Accent5 43" xfId="340"/>
    <cellStyle name="20% - Accent5 44" xfId="341"/>
    <cellStyle name="20% - Accent5 45" xfId="342"/>
    <cellStyle name="20% - Accent5 46" xfId="343"/>
    <cellStyle name="20% - Accent5 47" xfId="344"/>
    <cellStyle name="20% - Accent5 48" xfId="345"/>
    <cellStyle name="20% - Accent5 49" xfId="346"/>
    <cellStyle name="20% - Accent5 5" xfId="347"/>
    <cellStyle name="20% - Accent5 50" xfId="348"/>
    <cellStyle name="20% - Accent5 51" xfId="349"/>
    <cellStyle name="20% - Accent5 52" xfId="350"/>
    <cellStyle name="20% - Accent5 53" xfId="351"/>
    <cellStyle name="20% - Accent5 54" xfId="352"/>
    <cellStyle name="20% - Accent5 55" xfId="353"/>
    <cellStyle name="20% - Accent5 56" xfId="354"/>
    <cellStyle name="20% - Accent5 57" xfId="355"/>
    <cellStyle name="20% - Accent5 58" xfId="356"/>
    <cellStyle name="20% - Accent5 59" xfId="357"/>
    <cellStyle name="20% - Accent5 6" xfId="358"/>
    <cellStyle name="20% - Accent5 60" xfId="359"/>
    <cellStyle name="20% - Accent5 61" xfId="360"/>
    <cellStyle name="20% - Accent5 62" xfId="361"/>
    <cellStyle name="20% - Accent5 63" xfId="362"/>
    <cellStyle name="20% - Accent5 64" xfId="363"/>
    <cellStyle name="20% - Accent5 65" xfId="364"/>
    <cellStyle name="20% - Accent5 66" xfId="365"/>
    <cellStyle name="20% - Accent5 67" xfId="366"/>
    <cellStyle name="20% - Accent5 68" xfId="367"/>
    <cellStyle name="20% - Accent5 69" xfId="368"/>
    <cellStyle name="20% - Accent5 7" xfId="369"/>
    <cellStyle name="20% - Accent5 70" xfId="370"/>
    <cellStyle name="20% - Accent5 71" xfId="371"/>
    <cellStyle name="20% - Accent5 72" xfId="372"/>
    <cellStyle name="20% - Accent5 8" xfId="373"/>
    <cellStyle name="20% - Accent5 9" xfId="374"/>
    <cellStyle name="20% - Accent6 10" xfId="375"/>
    <cellStyle name="20% - Accent6 11" xfId="376"/>
    <cellStyle name="20% - Accent6 12" xfId="377"/>
    <cellStyle name="20% - Accent6 13" xfId="378"/>
    <cellStyle name="20% - Accent6 14" xfId="379"/>
    <cellStyle name="20% - Accent6 15" xfId="380"/>
    <cellStyle name="20% - Accent6 16" xfId="381"/>
    <cellStyle name="20% - Accent6 17" xfId="382"/>
    <cellStyle name="20% - Accent6 18" xfId="383"/>
    <cellStyle name="20% - Accent6 19" xfId="384"/>
    <cellStyle name="20% - Accent6 2" xfId="385"/>
    <cellStyle name="20% - Accent6 20" xfId="386"/>
    <cellStyle name="20% - Accent6 21" xfId="387"/>
    <cellStyle name="20% - Accent6 22" xfId="388"/>
    <cellStyle name="20% - Accent6 23" xfId="389"/>
    <cellStyle name="20% - Accent6 24" xfId="390"/>
    <cellStyle name="20% - Accent6 25" xfId="391"/>
    <cellStyle name="20% - Accent6 26" xfId="392"/>
    <cellStyle name="20% - Accent6 27" xfId="393"/>
    <cellStyle name="20% - Accent6 28" xfId="394"/>
    <cellStyle name="20% - Accent6 29" xfId="395"/>
    <cellStyle name="20% - Accent6 3" xfId="396"/>
    <cellStyle name="20% - Accent6 30" xfId="397"/>
    <cellStyle name="20% - Accent6 31" xfId="398"/>
    <cellStyle name="20% - Accent6 32" xfId="399"/>
    <cellStyle name="20% - Accent6 33" xfId="400"/>
    <cellStyle name="20% - Accent6 34" xfId="401"/>
    <cellStyle name="20% - Accent6 35" xfId="402"/>
    <cellStyle name="20% - Accent6 36" xfId="403"/>
    <cellStyle name="20% - Accent6 37" xfId="404"/>
    <cellStyle name="20% - Accent6 38" xfId="405"/>
    <cellStyle name="20% - Accent6 39" xfId="406"/>
    <cellStyle name="20% - Accent6 4" xfId="407"/>
    <cellStyle name="20% - Accent6 40" xfId="408"/>
    <cellStyle name="20% - Accent6 41" xfId="409"/>
    <cellStyle name="20% - Accent6 42" xfId="410"/>
    <cellStyle name="20% - Accent6 43" xfId="411"/>
    <cellStyle name="20% - Accent6 44" xfId="412"/>
    <cellStyle name="20% - Accent6 45" xfId="413"/>
    <cellStyle name="20% - Accent6 46" xfId="414"/>
    <cellStyle name="20% - Accent6 47" xfId="415"/>
    <cellStyle name="20% - Accent6 48" xfId="416"/>
    <cellStyle name="20% - Accent6 49" xfId="417"/>
    <cellStyle name="20% - Accent6 5" xfId="418"/>
    <cellStyle name="20% - Accent6 50" xfId="419"/>
    <cellStyle name="20% - Accent6 51" xfId="420"/>
    <cellStyle name="20% - Accent6 52" xfId="421"/>
    <cellStyle name="20% - Accent6 53" xfId="422"/>
    <cellStyle name="20% - Accent6 54" xfId="423"/>
    <cellStyle name="20% - Accent6 55" xfId="424"/>
    <cellStyle name="20% - Accent6 56" xfId="425"/>
    <cellStyle name="20% - Accent6 57" xfId="426"/>
    <cellStyle name="20% - Accent6 58" xfId="427"/>
    <cellStyle name="20% - Accent6 59" xfId="428"/>
    <cellStyle name="20% - Accent6 6" xfId="429"/>
    <cellStyle name="20% - Accent6 60" xfId="430"/>
    <cellStyle name="20% - Accent6 61" xfId="431"/>
    <cellStyle name="20% - Accent6 62" xfId="432"/>
    <cellStyle name="20% - Accent6 63" xfId="433"/>
    <cellStyle name="20% - Accent6 64" xfId="434"/>
    <cellStyle name="20% - Accent6 65" xfId="435"/>
    <cellStyle name="20% - Accent6 66" xfId="436"/>
    <cellStyle name="20% - Accent6 67" xfId="437"/>
    <cellStyle name="20% - Accent6 68" xfId="438"/>
    <cellStyle name="20% - Accent6 69" xfId="439"/>
    <cellStyle name="20% - Accent6 7" xfId="440"/>
    <cellStyle name="20% - Accent6 70" xfId="441"/>
    <cellStyle name="20% - Accent6 71" xfId="442"/>
    <cellStyle name="20% - Accent6 72" xfId="443"/>
    <cellStyle name="20% - Accent6 8" xfId="444"/>
    <cellStyle name="20% - Accent6 9" xfId="445"/>
    <cellStyle name="2decimal" xfId="446"/>
    <cellStyle name="40% - Accent1 10" xfId="447"/>
    <cellStyle name="40% - Accent1 11" xfId="448"/>
    <cellStyle name="40% - Accent1 12" xfId="449"/>
    <cellStyle name="40% - Accent1 13" xfId="450"/>
    <cellStyle name="40% - Accent1 14" xfId="451"/>
    <cellStyle name="40% - Accent1 15" xfId="452"/>
    <cellStyle name="40% - Accent1 16" xfId="453"/>
    <cellStyle name="40% - Accent1 17" xfId="454"/>
    <cellStyle name="40% - Accent1 18" xfId="455"/>
    <cellStyle name="40% - Accent1 19" xfId="456"/>
    <cellStyle name="40% - Accent1 2" xfId="457"/>
    <cellStyle name="40% - Accent1 20" xfId="458"/>
    <cellStyle name="40% - Accent1 21" xfId="459"/>
    <cellStyle name="40% - Accent1 22" xfId="460"/>
    <cellStyle name="40% - Accent1 23" xfId="461"/>
    <cellStyle name="40% - Accent1 24" xfId="462"/>
    <cellStyle name="40% - Accent1 25" xfId="463"/>
    <cellStyle name="40% - Accent1 26" xfId="464"/>
    <cellStyle name="40% - Accent1 27" xfId="465"/>
    <cellStyle name="40% - Accent1 28" xfId="466"/>
    <cellStyle name="40% - Accent1 29" xfId="467"/>
    <cellStyle name="40% - Accent1 3" xfId="468"/>
    <cellStyle name="40% - Accent1 30" xfId="469"/>
    <cellStyle name="40% - Accent1 31" xfId="470"/>
    <cellStyle name="40% - Accent1 32" xfId="471"/>
    <cellStyle name="40% - Accent1 33" xfId="472"/>
    <cellStyle name="40% - Accent1 34" xfId="473"/>
    <cellStyle name="40% - Accent1 35" xfId="474"/>
    <cellStyle name="40% - Accent1 36" xfId="475"/>
    <cellStyle name="40% - Accent1 37" xfId="476"/>
    <cellStyle name="40% - Accent1 38" xfId="477"/>
    <cellStyle name="40% - Accent1 39" xfId="478"/>
    <cellStyle name="40% - Accent1 4" xfId="479"/>
    <cellStyle name="40% - Accent1 40" xfId="480"/>
    <cellStyle name="40% - Accent1 41" xfId="481"/>
    <cellStyle name="40% - Accent1 42" xfId="482"/>
    <cellStyle name="40% - Accent1 43" xfId="483"/>
    <cellStyle name="40% - Accent1 44" xfId="484"/>
    <cellStyle name="40% - Accent1 45" xfId="485"/>
    <cellStyle name="40% - Accent1 46" xfId="486"/>
    <cellStyle name="40% - Accent1 47" xfId="487"/>
    <cellStyle name="40% - Accent1 48" xfId="488"/>
    <cellStyle name="40% - Accent1 49" xfId="489"/>
    <cellStyle name="40% - Accent1 5" xfId="490"/>
    <cellStyle name="40% - Accent1 50" xfId="491"/>
    <cellStyle name="40% - Accent1 51" xfId="492"/>
    <cellStyle name="40% - Accent1 52" xfId="493"/>
    <cellStyle name="40% - Accent1 53" xfId="494"/>
    <cellStyle name="40% - Accent1 54" xfId="495"/>
    <cellStyle name="40% - Accent1 55" xfId="496"/>
    <cellStyle name="40% - Accent1 56" xfId="497"/>
    <cellStyle name="40% - Accent1 57" xfId="498"/>
    <cellStyle name="40% - Accent1 58" xfId="499"/>
    <cellStyle name="40% - Accent1 59" xfId="500"/>
    <cellStyle name="40% - Accent1 6" xfId="501"/>
    <cellStyle name="40% - Accent1 60" xfId="502"/>
    <cellStyle name="40% - Accent1 61" xfId="503"/>
    <cellStyle name="40% - Accent1 62" xfId="504"/>
    <cellStyle name="40% - Accent1 63" xfId="505"/>
    <cellStyle name="40% - Accent1 64" xfId="506"/>
    <cellStyle name="40% - Accent1 65" xfId="507"/>
    <cellStyle name="40% - Accent1 66" xfId="508"/>
    <cellStyle name="40% - Accent1 67" xfId="509"/>
    <cellStyle name="40% - Accent1 68" xfId="510"/>
    <cellStyle name="40% - Accent1 69" xfId="511"/>
    <cellStyle name="40% - Accent1 7" xfId="512"/>
    <cellStyle name="40% - Accent1 70" xfId="513"/>
    <cellStyle name="40% - Accent1 71" xfId="514"/>
    <cellStyle name="40% - Accent1 72" xfId="515"/>
    <cellStyle name="40% - Accent1 8" xfId="516"/>
    <cellStyle name="40% - Accent1 9" xfId="517"/>
    <cellStyle name="40% - Accent2 10" xfId="518"/>
    <cellStyle name="40% - Accent2 11" xfId="519"/>
    <cellStyle name="40% - Accent2 12" xfId="520"/>
    <cellStyle name="40% - Accent2 13" xfId="521"/>
    <cellStyle name="40% - Accent2 14" xfId="522"/>
    <cellStyle name="40% - Accent2 15" xfId="523"/>
    <cellStyle name="40% - Accent2 16" xfId="524"/>
    <cellStyle name="40% - Accent2 17" xfId="525"/>
    <cellStyle name="40% - Accent2 18" xfId="526"/>
    <cellStyle name="40% - Accent2 19" xfId="527"/>
    <cellStyle name="40% - Accent2 2" xfId="528"/>
    <cellStyle name="40% - Accent2 20" xfId="529"/>
    <cellStyle name="40% - Accent2 21" xfId="530"/>
    <cellStyle name="40% - Accent2 22" xfId="531"/>
    <cellStyle name="40% - Accent2 23" xfId="532"/>
    <cellStyle name="40% - Accent2 24" xfId="533"/>
    <cellStyle name="40% - Accent2 25" xfId="534"/>
    <cellStyle name="40% - Accent2 26" xfId="535"/>
    <cellStyle name="40% - Accent2 27" xfId="536"/>
    <cellStyle name="40% - Accent2 28" xfId="537"/>
    <cellStyle name="40% - Accent2 29" xfId="538"/>
    <cellStyle name="40% - Accent2 3" xfId="539"/>
    <cellStyle name="40% - Accent2 30" xfId="540"/>
    <cellStyle name="40% - Accent2 31" xfId="541"/>
    <cellStyle name="40% - Accent2 32" xfId="542"/>
    <cellStyle name="40% - Accent2 33" xfId="543"/>
    <cellStyle name="40% - Accent2 34" xfId="544"/>
    <cellStyle name="40% - Accent2 35" xfId="545"/>
    <cellStyle name="40% - Accent2 36" xfId="546"/>
    <cellStyle name="40% - Accent2 37" xfId="547"/>
    <cellStyle name="40% - Accent2 38" xfId="548"/>
    <cellStyle name="40% - Accent2 39" xfId="549"/>
    <cellStyle name="40% - Accent2 4" xfId="550"/>
    <cellStyle name="40% - Accent2 40" xfId="551"/>
    <cellStyle name="40% - Accent2 41" xfId="552"/>
    <cellStyle name="40% - Accent2 42" xfId="553"/>
    <cellStyle name="40% - Accent2 43" xfId="554"/>
    <cellStyle name="40% - Accent2 44" xfId="555"/>
    <cellStyle name="40% - Accent2 45" xfId="556"/>
    <cellStyle name="40% - Accent2 46" xfId="557"/>
    <cellStyle name="40% - Accent2 47" xfId="558"/>
    <cellStyle name="40% - Accent2 48" xfId="559"/>
    <cellStyle name="40% - Accent2 49" xfId="560"/>
    <cellStyle name="40% - Accent2 5" xfId="561"/>
    <cellStyle name="40% - Accent2 50" xfId="562"/>
    <cellStyle name="40% - Accent2 51" xfId="563"/>
    <cellStyle name="40% - Accent2 52" xfId="564"/>
    <cellStyle name="40% - Accent2 53" xfId="565"/>
    <cellStyle name="40% - Accent2 54" xfId="566"/>
    <cellStyle name="40% - Accent2 55" xfId="567"/>
    <cellStyle name="40% - Accent2 56" xfId="568"/>
    <cellStyle name="40% - Accent2 57" xfId="569"/>
    <cellStyle name="40% - Accent2 58" xfId="570"/>
    <cellStyle name="40% - Accent2 59" xfId="571"/>
    <cellStyle name="40% - Accent2 6" xfId="572"/>
    <cellStyle name="40% - Accent2 60" xfId="573"/>
    <cellStyle name="40% - Accent2 61" xfId="574"/>
    <cellStyle name="40% - Accent2 62" xfId="575"/>
    <cellStyle name="40% - Accent2 63" xfId="576"/>
    <cellStyle name="40% - Accent2 64" xfId="577"/>
    <cellStyle name="40% - Accent2 65" xfId="578"/>
    <cellStyle name="40% - Accent2 66" xfId="579"/>
    <cellStyle name="40% - Accent2 67" xfId="580"/>
    <cellStyle name="40% - Accent2 68" xfId="581"/>
    <cellStyle name="40% - Accent2 69" xfId="582"/>
    <cellStyle name="40% - Accent2 7" xfId="583"/>
    <cellStyle name="40% - Accent2 70" xfId="584"/>
    <cellStyle name="40% - Accent2 71" xfId="585"/>
    <cellStyle name="40% - Accent2 72" xfId="586"/>
    <cellStyle name="40% - Accent2 8" xfId="587"/>
    <cellStyle name="40% - Accent2 9" xfId="588"/>
    <cellStyle name="40% - Accent3 10" xfId="589"/>
    <cellStyle name="40% - Accent3 11" xfId="590"/>
    <cellStyle name="40% - Accent3 12" xfId="591"/>
    <cellStyle name="40% - Accent3 13" xfId="592"/>
    <cellStyle name="40% - Accent3 14" xfId="593"/>
    <cellStyle name="40% - Accent3 15" xfId="594"/>
    <cellStyle name="40% - Accent3 16" xfId="595"/>
    <cellStyle name="40% - Accent3 17" xfId="596"/>
    <cellStyle name="40% - Accent3 18" xfId="597"/>
    <cellStyle name="40% - Accent3 19" xfId="598"/>
    <cellStyle name="40% - Accent3 2" xfId="599"/>
    <cellStyle name="40% - Accent3 20" xfId="600"/>
    <cellStyle name="40% - Accent3 21" xfId="601"/>
    <cellStyle name="40% - Accent3 22" xfId="602"/>
    <cellStyle name="40% - Accent3 23" xfId="603"/>
    <cellStyle name="40% - Accent3 24" xfId="604"/>
    <cellStyle name="40% - Accent3 25" xfId="605"/>
    <cellStyle name="40% - Accent3 26" xfId="606"/>
    <cellStyle name="40% - Accent3 27" xfId="607"/>
    <cellStyle name="40% - Accent3 28" xfId="608"/>
    <cellStyle name="40% - Accent3 29" xfId="609"/>
    <cellStyle name="40% - Accent3 3" xfId="610"/>
    <cellStyle name="40% - Accent3 30" xfId="611"/>
    <cellStyle name="40% - Accent3 31" xfId="612"/>
    <cellStyle name="40% - Accent3 32" xfId="613"/>
    <cellStyle name="40% - Accent3 33" xfId="614"/>
    <cellStyle name="40% - Accent3 34" xfId="615"/>
    <cellStyle name="40% - Accent3 35" xfId="616"/>
    <cellStyle name="40% - Accent3 36" xfId="617"/>
    <cellStyle name="40% - Accent3 37" xfId="618"/>
    <cellStyle name="40% - Accent3 38" xfId="619"/>
    <cellStyle name="40% - Accent3 39" xfId="620"/>
    <cellStyle name="40% - Accent3 4" xfId="621"/>
    <cellStyle name="40% - Accent3 40" xfId="622"/>
    <cellStyle name="40% - Accent3 41" xfId="623"/>
    <cellStyle name="40% - Accent3 42" xfId="624"/>
    <cellStyle name="40% - Accent3 43" xfId="625"/>
    <cellStyle name="40% - Accent3 44" xfId="626"/>
    <cellStyle name="40% - Accent3 45" xfId="627"/>
    <cellStyle name="40% - Accent3 46" xfId="628"/>
    <cellStyle name="40% - Accent3 47" xfId="629"/>
    <cellStyle name="40% - Accent3 48" xfId="630"/>
    <cellStyle name="40% - Accent3 49" xfId="631"/>
    <cellStyle name="40% - Accent3 5" xfId="632"/>
    <cellStyle name="40% - Accent3 50" xfId="633"/>
    <cellStyle name="40% - Accent3 51" xfId="634"/>
    <cellStyle name="40% - Accent3 52" xfId="635"/>
    <cellStyle name="40% - Accent3 53" xfId="636"/>
    <cellStyle name="40% - Accent3 54" xfId="637"/>
    <cellStyle name="40% - Accent3 55" xfId="638"/>
    <cellStyle name="40% - Accent3 56" xfId="639"/>
    <cellStyle name="40% - Accent3 57" xfId="640"/>
    <cellStyle name="40% - Accent3 58" xfId="641"/>
    <cellStyle name="40% - Accent3 59" xfId="642"/>
    <cellStyle name="40% - Accent3 6" xfId="643"/>
    <cellStyle name="40% - Accent3 60" xfId="644"/>
    <cellStyle name="40% - Accent3 61" xfId="645"/>
    <cellStyle name="40% - Accent3 62" xfId="646"/>
    <cellStyle name="40% - Accent3 63" xfId="647"/>
    <cellStyle name="40% - Accent3 64" xfId="648"/>
    <cellStyle name="40% - Accent3 65" xfId="649"/>
    <cellStyle name="40% - Accent3 66" xfId="650"/>
    <cellStyle name="40% - Accent3 67" xfId="651"/>
    <cellStyle name="40% - Accent3 68" xfId="652"/>
    <cellStyle name="40% - Accent3 69" xfId="653"/>
    <cellStyle name="40% - Accent3 7" xfId="654"/>
    <cellStyle name="40% - Accent3 70" xfId="655"/>
    <cellStyle name="40% - Accent3 71" xfId="656"/>
    <cellStyle name="40% - Accent3 72" xfId="657"/>
    <cellStyle name="40% - Accent3 8" xfId="658"/>
    <cellStyle name="40% - Accent3 9" xfId="659"/>
    <cellStyle name="40% - Accent4 10" xfId="660"/>
    <cellStyle name="40% - Accent4 11" xfId="661"/>
    <cellStyle name="40% - Accent4 12" xfId="662"/>
    <cellStyle name="40% - Accent4 13" xfId="663"/>
    <cellStyle name="40% - Accent4 14" xfId="664"/>
    <cellStyle name="40% - Accent4 15" xfId="665"/>
    <cellStyle name="40% - Accent4 16" xfId="666"/>
    <cellStyle name="40% - Accent4 17" xfId="667"/>
    <cellStyle name="40% - Accent4 18" xfId="668"/>
    <cellStyle name="40% - Accent4 19" xfId="669"/>
    <cellStyle name="40% - Accent4 2" xfId="670"/>
    <cellStyle name="40% - Accent4 20" xfId="671"/>
    <cellStyle name="40% - Accent4 21" xfId="672"/>
    <cellStyle name="40% - Accent4 22" xfId="673"/>
    <cellStyle name="40% - Accent4 23" xfId="674"/>
    <cellStyle name="40% - Accent4 24" xfId="675"/>
    <cellStyle name="40% - Accent4 25" xfId="676"/>
    <cellStyle name="40% - Accent4 26" xfId="677"/>
    <cellStyle name="40% - Accent4 27" xfId="678"/>
    <cellStyle name="40% - Accent4 28" xfId="679"/>
    <cellStyle name="40% - Accent4 29" xfId="680"/>
    <cellStyle name="40% - Accent4 3" xfId="681"/>
    <cellStyle name="40% - Accent4 30" xfId="682"/>
    <cellStyle name="40% - Accent4 31" xfId="683"/>
    <cellStyle name="40% - Accent4 32" xfId="684"/>
    <cellStyle name="40% - Accent4 33" xfId="685"/>
    <cellStyle name="40% - Accent4 34" xfId="686"/>
    <cellStyle name="40% - Accent4 35" xfId="687"/>
    <cellStyle name="40% - Accent4 36" xfId="688"/>
    <cellStyle name="40% - Accent4 37" xfId="689"/>
    <cellStyle name="40% - Accent4 38" xfId="690"/>
    <cellStyle name="40% - Accent4 39" xfId="691"/>
    <cellStyle name="40% - Accent4 4" xfId="692"/>
    <cellStyle name="40% - Accent4 40" xfId="693"/>
    <cellStyle name="40% - Accent4 41" xfId="694"/>
    <cellStyle name="40% - Accent4 42" xfId="695"/>
    <cellStyle name="40% - Accent4 43" xfId="696"/>
    <cellStyle name="40% - Accent4 44" xfId="697"/>
    <cellStyle name="40% - Accent4 45" xfId="698"/>
    <cellStyle name="40% - Accent4 46" xfId="699"/>
    <cellStyle name="40% - Accent4 47" xfId="700"/>
    <cellStyle name="40% - Accent4 48" xfId="701"/>
    <cellStyle name="40% - Accent4 49" xfId="702"/>
    <cellStyle name="40% - Accent4 5" xfId="703"/>
    <cellStyle name="40% - Accent4 50" xfId="704"/>
    <cellStyle name="40% - Accent4 51" xfId="705"/>
    <cellStyle name="40% - Accent4 52" xfId="706"/>
    <cellStyle name="40% - Accent4 53" xfId="707"/>
    <cellStyle name="40% - Accent4 54" xfId="708"/>
    <cellStyle name="40% - Accent4 55" xfId="709"/>
    <cellStyle name="40% - Accent4 56" xfId="710"/>
    <cellStyle name="40% - Accent4 57" xfId="711"/>
    <cellStyle name="40% - Accent4 58" xfId="712"/>
    <cellStyle name="40% - Accent4 59" xfId="713"/>
    <cellStyle name="40% - Accent4 6" xfId="714"/>
    <cellStyle name="40% - Accent4 60" xfId="715"/>
    <cellStyle name="40% - Accent4 61" xfId="716"/>
    <cellStyle name="40% - Accent4 62" xfId="717"/>
    <cellStyle name="40% - Accent4 63" xfId="718"/>
    <cellStyle name="40% - Accent4 64" xfId="719"/>
    <cellStyle name="40% - Accent4 65" xfId="720"/>
    <cellStyle name="40% - Accent4 66" xfId="721"/>
    <cellStyle name="40% - Accent4 67" xfId="722"/>
    <cellStyle name="40% - Accent4 68" xfId="723"/>
    <cellStyle name="40% - Accent4 69" xfId="724"/>
    <cellStyle name="40% - Accent4 7" xfId="725"/>
    <cellStyle name="40% - Accent4 70" xfId="726"/>
    <cellStyle name="40% - Accent4 71" xfId="727"/>
    <cellStyle name="40% - Accent4 72" xfId="728"/>
    <cellStyle name="40% - Accent4 8" xfId="729"/>
    <cellStyle name="40% - Accent4 9" xfId="730"/>
    <cellStyle name="40% - Accent5 10" xfId="731"/>
    <cellStyle name="40% - Accent5 11" xfId="732"/>
    <cellStyle name="40% - Accent5 12" xfId="733"/>
    <cellStyle name="40% - Accent5 13" xfId="734"/>
    <cellStyle name="40% - Accent5 14" xfId="735"/>
    <cellStyle name="40% - Accent5 15" xfId="736"/>
    <cellStyle name="40% - Accent5 16" xfId="737"/>
    <cellStyle name="40% - Accent5 17" xfId="738"/>
    <cellStyle name="40% - Accent5 18" xfId="739"/>
    <cellStyle name="40% - Accent5 19" xfId="740"/>
    <cellStyle name="40% - Accent5 2" xfId="741"/>
    <cellStyle name="40% - Accent5 20" xfId="742"/>
    <cellStyle name="40% - Accent5 21" xfId="743"/>
    <cellStyle name="40% - Accent5 22" xfId="744"/>
    <cellStyle name="40% - Accent5 23" xfId="745"/>
    <cellStyle name="40% - Accent5 24" xfId="746"/>
    <cellStyle name="40% - Accent5 25" xfId="747"/>
    <cellStyle name="40% - Accent5 26" xfId="748"/>
    <cellStyle name="40% - Accent5 27" xfId="749"/>
    <cellStyle name="40% - Accent5 28" xfId="750"/>
    <cellStyle name="40% - Accent5 29" xfId="751"/>
    <cellStyle name="40% - Accent5 3" xfId="752"/>
    <cellStyle name="40% - Accent5 30" xfId="753"/>
    <cellStyle name="40% - Accent5 31" xfId="754"/>
    <cellStyle name="40% - Accent5 32" xfId="755"/>
    <cellStyle name="40% - Accent5 33" xfId="756"/>
    <cellStyle name="40% - Accent5 34" xfId="757"/>
    <cellStyle name="40% - Accent5 35" xfId="758"/>
    <cellStyle name="40% - Accent5 36" xfId="759"/>
    <cellStyle name="40% - Accent5 37" xfId="760"/>
    <cellStyle name="40% - Accent5 38" xfId="761"/>
    <cellStyle name="40% - Accent5 39" xfId="762"/>
    <cellStyle name="40% - Accent5 4" xfId="763"/>
    <cellStyle name="40% - Accent5 40" xfId="764"/>
    <cellStyle name="40% - Accent5 41" xfId="765"/>
    <cellStyle name="40% - Accent5 42" xfId="766"/>
    <cellStyle name="40% - Accent5 43" xfId="767"/>
    <cellStyle name="40% - Accent5 44" xfId="768"/>
    <cellStyle name="40% - Accent5 45" xfId="769"/>
    <cellStyle name="40% - Accent5 46" xfId="770"/>
    <cellStyle name="40% - Accent5 47" xfId="771"/>
    <cellStyle name="40% - Accent5 48" xfId="772"/>
    <cellStyle name="40% - Accent5 49" xfId="773"/>
    <cellStyle name="40% - Accent5 5" xfId="774"/>
    <cellStyle name="40% - Accent5 50" xfId="775"/>
    <cellStyle name="40% - Accent5 51" xfId="776"/>
    <cellStyle name="40% - Accent5 52" xfId="777"/>
    <cellStyle name="40% - Accent5 53" xfId="778"/>
    <cellStyle name="40% - Accent5 54" xfId="779"/>
    <cellStyle name="40% - Accent5 55" xfId="780"/>
    <cellStyle name="40% - Accent5 56" xfId="781"/>
    <cellStyle name="40% - Accent5 57" xfId="782"/>
    <cellStyle name="40% - Accent5 58" xfId="783"/>
    <cellStyle name="40% - Accent5 59" xfId="784"/>
    <cellStyle name="40% - Accent5 6" xfId="785"/>
    <cellStyle name="40% - Accent5 60" xfId="786"/>
    <cellStyle name="40% - Accent5 61" xfId="787"/>
    <cellStyle name="40% - Accent5 62" xfId="788"/>
    <cellStyle name="40% - Accent5 63" xfId="789"/>
    <cellStyle name="40% - Accent5 64" xfId="790"/>
    <cellStyle name="40% - Accent5 65" xfId="791"/>
    <cellStyle name="40% - Accent5 66" xfId="792"/>
    <cellStyle name="40% - Accent5 67" xfId="793"/>
    <cellStyle name="40% - Accent5 68" xfId="794"/>
    <cellStyle name="40% - Accent5 69" xfId="795"/>
    <cellStyle name="40% - Accent5 7" xfId="796"/>
    <cellStyle name="40% - Accent5 70" xfId="797"/>
    <cellStyle name="40% - Accent5 71" xfId="798"/>
    <cellStyle name="40% - Accent5 72" xfId="799"/>
    <cellStyle name="40% - Accent5 8" xfId="800"/>
    <cellStyle name="40% - Accent5 9" xfId="801"/>
    <cellStyle name="40% - Accent6 10" xfId="802"/>
    <cellStyle name="40% - Accent6 11" xfId="803"/>
    <cellStyle name="40% - Accent6 12" xfId="804"/>
    <cellStyle name="40% - Accent6 13" xfId="805"/>
    <cellStyle name="40% - Accent6 14" xfId="806"/>
    <cellStyle name="40% - Accent6 15" xfId="807"/>
    <cellStyle name="40% - Accent6 16" xfId="808"/>
    <cellStyle name="40% - Accent6 17" xfId="809"/>
    <cellStyle name="40% - Accent6 18" xfId="810"/>
    <cellStyle name="40% - Accent6 19" xfId="811"/>
    <cellStyle name="40% - Accent6 2" xfId="812"/>
    <cellStyle name="40% - Accent6 20" xfId="813"/>
    <cellStyle name="40% - Accent6 21" xfId="814"/>
    <cellStyle name="40% - Accent6 22" xfId="815"/>
    <cellStyle name="40% - Accent6 23" xfId="816"/>
    <cellStyle name="40% - Accent6 24" xfId="817"/>
    <cellStyle name="40% - Accent6 25" xfId="818"/>
    <cellStyle name="40% - Accent6 26" xfId="819"/>
    <cellStyle name="40% - Accent6 27" xfId="820"/>
    <cellStyle name="40% - Accent6 28" xfId="821"/>
    <cellStyle name="40% - Accent6 29" xfId="822"/>
    <cellStyle name="40% - Accent6 3" xfId="823"/>
    <cellStyle name="40% - Accent6 30" xfId="824"/>
    <cellStyle name="40% - Accent6 31" xfId="825"/>
    <cellStyle name="40% - Accent6 32" xfId="826"/>
    <cellStyle name="40% - Accent6 33" xfId="827"/>
    <cellStyle name="40% - Accent6 34" xfId="828"/>
    <cellStyle name="40% - Accent6 35" xfId="829"/>
    <cellStyle name="40% - Accent6 36" xfId="830"/>
    <cellStyle name="40% - Accent6 37" xfId="831"/>
    <cellStyle name="40% - Accent6 38" xfId="832"/>
    <cellStyle name="40% - Accent6 39" xfId="833"/>
    <cellStyle name="40% - Accent6 4" xfId="834"/>
    <cellStyle name="40% - Accent6 40" xfId="835"/>
    <cellStyle name="40% - Accent6 41" xfId="836"/>
    <cellStyle name="40% - Accent6 42" xfId="837"/>
    <cellStyle name="40% - Accent6 43" xfId="838"/>
    <cellStyle name="40% - Accent6 44" xfId="839"/>
    <cellStyle name="40% - Accent6 45" xfId="840"/>
    <cellStyle name="40% - Accent6 46" xfId="841"/>
    <cellStyle name="40% - Accent6 47" xfId="842"/>
    <cellStyle name="40% - Accent6 48" xfId="843"/>
    <cellStyle name="40% - Accent6 49" xfId="844"/>
    <cellStyle name="40% - Accent6 5" xfId="845"/>
    <cellStyle name="40% - Accent6 50" xfId="846"/>
    <cellStyle name="40% - Accent6 51" xfId="847"/>
    <cellStyle name="40% - Accent6 52" xfId="848"/>
    <cellStyle name="40% - Accent6 53" xfId="849"/>
    <cellStyle name="40% - Accent6 54" xfId="850"/>
    <cellStyle name="40% - Accent6 55" xfId="851"/>
    <cellStyle name="40% - Accent6 56" xfId="852"/>
    <cellStyle name="40% - Accent6 57" xfId="853"/>
    <cellStyle name="40% - Accent6 58" xfId="854"/>
    <cellStyle name="40% - Accent6 59" xfId="855"/>
    <cellStyle name="40% - Accent6 6" xfId="856"/>
    <cellStyle name="40% - Accent6 60" xfId="857"/>
    <cellStyle name="40% - Accent6 61" xfId="858"/>
    <cellStyle name="40% - Accent6 62" xfId="859"/>
    <cellStyle name="40% - Accent6 63" xfId="860"/>
    <cellStyle name="40% - Accent6 64" xfId="861"/>
    <cellStyle name="40% - Accent6 65" xfId="862"/>
    <cellStyle name="40% - Accent6 66" xfId="863"/>
    <cellStyle name="40% - Accent6 67" xfId="864"/>
    <cellStyle name="40% - Accent6 68" xfId="865"/>
    <cellStyle name="40% - Accent6 69" xfId="866"/>
    <cellStyle name="40% - Accent6 7" xfId="867"/>
    <cellStyle name="40% - Accent6 70" xfId="868"/>
    <cellStyle name="40% - Accent6 71" xfId="869"/>
    <cellStyle name="40% - Accent6 72" xfId="870"/>
    <cellStyle name="40% - Accent6 8" xfId="871"/>
    <cellStyle name="40% - Accent6 9" xfId="872"/>
    <cellStyle name="60% - Accent1 10" xfId="873"/>
    <cellStyle name="60% - Accent1 11" xfId="874"/>
    <cellStyle name="60% - Accent1 12" xfId="875"/>
    <cellStyle name="60% - Accent1 13" xfId="876"/>
    <cellStyle name="60% - Accent1 14" xfId="877"/>
    <cellStyle name="60% - Accent1 15" xfId="878"/>
    <cellStyle name="60% - Accent1 16" xfId="879"/>
    <cellStyle name="60% - Accent1 17" xfId="880"/>
    <cellStyle name="60% - Accent1 18" xfId="881"/>
    <cellStyle name="60% - Accent1 19" xfId="882"/>
    <cellStyle name="60% - Accent1 2" xfId="883"/>
    <cellStyle name="60% - Accent1 20" xfId="884"/>
    <cellStyle name="60% - Accent1 21" xfId="885"/>
    <cellStyle name="60% - Accent1 22" xfId="886"/>
    <cellStyle name="60% - Accent1 23" xfId="887"/>
    <cellStyle name="60% - Accent1 24" xfId="888"/>
    <cellStyle name="60% - Accent1 25" xfId="889"/>
    <cellStyle name="60% - Accent1 26" xfId="890"/>
    <cellStyle name="60% - Accent1 27" xfId="891"/>
    <cellStyle name="60% - Accent1 28" xfId="892"/>
    <cellStyle name="60% - Accent1 29" xfId="893"/>
    <cellStyle name="60% - Accent1 3" xfId="894"/>
    <cellStyle name="60% - Accent1 30" xfId="895"/>
    <cellStyle name="60% - Accent1 31" xfId="896"/>
    <cellStyle name="60% - Accent1 32" xfId="897"/>
    <cellStyle name="60% - Accent1 33" xfId="898"/>
    <cellStyle name="60% - Accent1 34" xfId="899"/>
    <cellStyle name="60% - Accent1 35" xfId="900"/>
    <cellStyle name="60% - Accent1 36" xfId="901"/>
    <cellStyle name="60% - Accent1 37" xfId="902"/>
    <cellStyle name="60% - Accent1 38" xfId="903"/>
    <cellStyle name="60% - Accent1 39" xfId="904"/>
    <cellStyle name="60% - Accent1 4" xfId="905"/>
    <cellStyle name="60% - Accent1 40" xfId="906"/>
    <cellStyle name="60% - Accent1 41" xfId="907"/>
    <cellStyle name="60% - Accent1 42" xfId="908"/>
    <cellStyle name="60% - Accent1 43" xfId="909"/>
    <cellStyle name="60% - Accent1 44" xfId="910"/>
    <cellStyle name="60% - Accent1 45" xfId="911"/>
    <cellStyle name="60% - Accent1 46" xfId="912"/>
    <cellStyle name="60% - Accent1 47" xfId="913"/>
    <cellStyle name="60% - Accent1 48" xfId="914"/>
    <cellStyle name="60% - Accent1 49" xfId="915"/>
    <cellStyle name="60% - Accent1 5" xfId="916"/>
    <cellStyle name="60% - Accent1 50" xfId="917"/>
    <cellStyle name="60% - Accent1 51" xfId="918"/>
    <cellStyle name="60% - Accent1 52" xfId="919"/>
    <cellStyle name="60% - Accent1 53" xfId="920"/>
    <cellStyle name="60% - Accent1 54" xfId="921"/>
    <cellStyle name="60% - Accent1 55" xfId="922"/>
    <cellStyle name="60% - Accent1 56" xfId="923"/>
    <cellStyle name="60% - Accent1 57" xfId="924"/>
    <cellStyle name="60% - Accent1 58" xfId="925"/>
    <cellStyle name="60% - Accent1 59" xfId="926"/>
    <cellStyle name="60% - Accent1 6" xfId="927"/>
    <cellStyle name="60% - Accent1 60" xfId="928"/>
    <cellStyle name="60% - Accent1 61" xfId="929"/>
    <cellStyle name="60% - Accent1 62" xfId="930"/>
    <cellStyle name="60% - Accent1 63" xfId="931"/>
    <cellStyle name="60% - Accent1 64" xfId="932"/>
    <cellStyle name="60% - Accent1 65" xfId="933"/>
    <cellStyle name="60% - Accent1 66" xfId="934"/>
    <cellStyle name="60% - Accent1 67" xfId="935"/>
    <cellStyle name="60% - Accent1 68" xfId="936"/>
    <cellStyle name="60% - Accent1 69" xfId="937"/>
    <cellStyle name="60% - Accent1 7" xfId="938"/>
    <cellStyle name="60% - Accent1 70" xfId="939"/>
    <cellStyle name="60% - Accent1 71" xfId="940"/>
    <cellStyle name="60% - Accent1 72" xfId="941"/>
    <cellStyle name="60% - Accent1 8" xfId="942"/>
    <cellStyle name="60% - Accent1 9" xfId="943"/>
    <cellStyle name="60% - Accent2 10" xfId="944"/>
    <cellStyle name="60% - Accent2 11" xfId="945"/>
    <cellStyle name="60% - Accent2 12" xfId="946"/>
    <cellStyle name="60% - Accent2 13" xfId="947"/>
    <cellStyle name="60% - Accent2 14" xfId="948"/>
    <cellStyle name="60% - Accent2 15" xfId="949"/>
    <cellStyle name="60% - Accent2 16" xfId="950"/>
    <cellStyle name="60% - Accent2 17" xfId="951"/>
    <cellStyle name="60% - Accent2 18" xfId="952"/>
    <cellStyle name="60% - Accent2 19" xfId="953"/>
    <cellStyle name="60% - Accent2 2" xfId="954"/>
    <cellStyle name="60% - Accent2 20" xfId="955"/>
    <cellStyle name="60% - Accent2 21" xfId="956"/>
    <cellStyle name="60% - Accent2 22" xfId="957"/>
    <cellStyle name="60% - Accent2 23" xfId="958"/>
    <cellStyle name="60% - Accent2 24" xfId="959"/>
    <cellStyle name="60% - Accent2 25" xfId="960"/>
    <cellStyle name="60% - Accent2 26" xfId="961"/>
    <cellStyle name="60% - Accent2 27" xfId="962"/>
    <cellStyle name="60% - Accent2 28" xfId="963"/>
    <cellStyle name="60% - Accent2 29" xfId="964"/>
    <cellStyle name="60% - Accent2 3" xfId="965"/>
    <cellStyle name="60% - Accent2 30" xfId="966"/>
    <cellStyle name="60% - Accent2 31" xfId="967"/>
    <cellStyle name="60% - Accent2 32" xfId="968"/>
    <cellStyle name="60% - Accent2 33" xfId="969"/>
    <cellStyle name="60% - Accent2 34" xfId="970"/>
    <cellStyle name="60% - Accent2 35" xfId="971"/>
    <cellStyle name="60% - Accent2 36" xfId="972"/>
    <cellStyle name="60% - Accent2 37" xfId="973"/>
    <cellStyle name="60% - Accent2 38" xfId="974"/>
    <cellStyle name="60% - Accent2 39" xfId="975"/>
    <cellStyle name="60% - Accent2 4" xfId="976"/>
    <cellStyle name="60% - Accent2 40" xfId="977"/>
    <cellStyle name="60% - Accent2 41" xfId="978"/>
    <cellStyle name="60% - Accent2 42" xfId="979"/>
    <cellStyle name="60% - Accent2 43" xfId="980"/>
    <cellStyle name="60% - Accent2 44" xfId="981"/>
    <cellStyle name="60% - Accent2 45" xfId="982"/>
    <cellStyle name="60% - Accent2 46" xfId="983"/>
    <cellStyle name="60% - Accent2 47" xfId="984"/>
    <cellStyle name="60% - Accent2 48" xfId="985"/>
    <cellStyle name="60% - Accent2 49" xfId="986"/>
    <cellStyle name="60% - Accent2 5" xfId="987"/>
    <cellStyle name="60% - Accent2 50" xfId="988"/>
    <cellStyle name="60% - Accent2 51" xfId="989"/>
    <cellStyle name="60% - Accent2 52" xfId="990"/>
    <cellStyle name="60% - Accent2 53" xfId="991"/>
    <cellStyle name="60% - Accent2 54" xfId="992"/>
    <cellStyle name="60% - Accent2 55" xfId="993"/>
    <cellStyle name="60% - Accent2 56" xfId="994"/>
    <cellStyle name="60% - Accent2 57" xfId="995"/>
    <cellStyle name="60% - Accent2 58" xfId="996"/>
    <cellStyle name="60% - Accent2 59" xfId="997"/>
    <cellStyle name="60% - Accent2 6" xfId="998"/>
    <cellStyle name="60% - Accent2 60" xfId="999"/>
    <cellStyle name="60% - Accent2 61" xfId="1000"/>
    <cellStyle name="60% - Accent2 62" xfId="1001"/>
    <cellStyle name="60% - Accent2 63" xfId="1002"/>
    <cellStyle name="60% - Accent2 64" xfId="1003"/>
    <cellStyle name="60% - Accent2 65" xfId="1004"/>
    <cellStyle name="60% - Accent2 66" xfId="1005"/>
    <cellStyle name="60% - Accent2 67" xfId="1006"/>
    <cellStyle name="60% - Accent2 68" xfId="1007"/>
    <cellStyle name="60% - Accent2 69" xfId="1008"/>
    <cellStyle name="60% - Accent2 7" xfId="1009"/>
    <cellStyle name="60% - Accent2 70" xfId="1010"/>
    <cellStyle name="60% - Accent2 71" xfId="1011"/>
    <cellStyle name="60% - Accent2 72" xfId="1012"/>
    <cellStyle name="60% - Accent2 8" xfId="1013"/>
    <cellStyle name="60% - Accent2 9" xfId="1014"/>
    <cellStyle name="60% - Accent3 10" xfId="1015"/>
    <cellStyle name="60% - Accent3 11" xfId="1016"/>
    <cellStyle name="60% - Accent3 12" xfId="1017"/>
    <cellStyle name="60% - Accent3 13" xfId="1018"/>
    <cellStyle name="60% - Accent3 14" xfId="1019"/>
    <cellStyle name="60% - Accent3 15" xfId="1020"/>
    <cellStyle name="60% - Accent3 16" xfId="1021"/>
    <cellStyle name="60% - Accent3 17" xfId="1022"/>
    <cellStyle name="60% - Accent3 18" xfId="1023"/>
    <cellStyle name="60% - Accent3 19" xfId="1024"/>
    <cellStyle name="60% - Accent3 2" xfId="1025"/>
    <cellStyle name="60% - Accent3 20" xfId="1026"/>
    <cellStyle name="60% - Accent3 21" xfId="1027"/>
    <cellStyle name="60% - Accent3 22" xfId="1028"/>
    <cellStyle name="60% - Accent3 23" xfId="1029"/>
    <cellStyle name="60% - Accent3 24" xfId="1030"/>
    <cellStyle name="60% - Accent3 25" xfId="1031"/>
    <cellStyle name="60% - Accent3 26" xfId="1032"/>
    <cellStyle name="60% - Accent3 27" xfId="1033"/>
    <cellStyle name="60% - Accent3 28" xfId="1034"/>
    <cellStyle name="60% - Accent3 29" xfId="1035"/>
    <cellStyle name="60% - Accent3 3" xfId="1036"/>
    <cellStyle name="60% - Accent3 30" xfId="1037"/>
    <cellStyle name="60% - Accent3 31" xfId="1038"/>
    <cellStyle name="60% - Accent3 32" xfId="1039"/>
    <cellStyle name="60% - Accent3 33" xfId="1040"/>
    <cellStyle name="60% - Accent3 34" xfId="1041"/>
    <cellStyle name="60% - Accent3 35" xfId="1042"/>
    <cellStyle name="60% - Accent3 36" xfId="1043"/>
    <cellStyle name="60% - Accent3 37" xfId="1044"/>
    <cellStyle name="60% - Accent3 38" xfId="1045"/>
    <cellStyle name="60% - Accent3 39" xfId="1046"/>
    <cellStyle name="60% - Accent3 4" xfId="1047"/>
    <cellStyle name="60% - Accent3 40" xfId="1048"/>
    <cellStyle name="60% - Accent3 41" xfId="1049"/>
    <cellStyle name="60% - Accent3 42" xfId="1050"/>
    <cellStyle name="60% - Accent3 43" xfId="1051"/>
    <cellStyle name="60% - Accent3 44" xfId="1052"/>
    <cellStyle name="60% - Accent3 45" xfId="1053"/>
    <cellStyle name="60% - Accent3 46" xfId="1054"/>
    <cellStyle name="60% - Accent3 47" xfId="1055"/>
    <cellStyle name="60% - Accent3 48" xfId="1056"/>
    <cellStyle name="60% - Accent3 49" xfId="1057"/>
    <cellStyle name="60% - Accent3 5" xfId="1058"/>
    <cellStyle name="60% - Accent3 50" xfId="1059"/>
    <cellStyle name="60% - Accent3 51" xfId="1060"/>
    <cellStyle name="60% - Accent3 52" xfId="1061"/>
    <cellStyle name="60% - Accent3 53" xfId="1062"/>
    <cellStyle name="60% - Accent3 54" xfId="1063"/>
    <cellStyle name="60% - Accent3 55" xfId="1064"/>
    <cellStyle name="60% - Accent3 56" xfId="1065"/>
    <cellStyle name="60% - Accent3 57" xfId="1066"/>
    <cellStyle name="60% - Accent3 58" xfId="1067"/>
    <cellStyle name="60% - Accent3 59" xfId="1068"/>
    <cellStyle name="60% - Accent3 6" xfId="1069"/>
    <cellStyle name="60% - Accent3 60" xfId="1070"/>
    <cellStyle name="60% - Accent3 61" xfId="1071"/>
    <cellStyle name="60% - Accent3 62" xfId="1072"/>
    <cellStyle name="60% - Accent3 63" xfId="1073"/>
    <cellStyle name="60% - Accent3 64" xfId="1074"/>
    <cellStyle name="60% - Accent3 65" xfId="1075"/>
    <cellStyle name="60% - Accent3 66" xfId="1076"/>
    <cellStyle name="60% - Accent3 67" xfId="1077"/>
    <cellStyle name="60% - Accent3 68" xfId="1078"/>
    <cellStyle name="60% - Accent3 69" xfId="1079"/>
    <cellStyle name="60% - Accent3 7" xfId="1080"/>
    <cellStyle name="60% - Accent3 70" xfId="1081"/>
    <cellStyle name="60% - Accent3 71" xfId="1082"/>
    <cellStyle name="60% - Accent3 72" xfId="1083"/>
    <cellStyle name="60% - Accent3 8" xfId="1084"/>
    <cellStyle name="60% - Accent3 9" xfId="1085"/>
    <cellStyle name="60% - Accent4 10" xfId="1086"/>
    <cellStyle name="60% - Accent4 11" xfId="1087"/>
    <cellStyle name="60% - Accent4 12" xfId="1088"/>
    <cellStyle name="60% - Accent4 13" xfId="1089"/>
    <cellStyle name="60% - Accent4 14" xfId="1090"/>
    <cellStyle name="60% - Accent4 15" xfId="1091"/>
    <cellStyle name="60% - Accent4 16" xfId="1092"/>
    <cellStyle name="60% - Accent4 17" xfId="1093"/>
    <cellStyle name="60% - Accent4 18" xfId="1094"/>
    <cellStyle name="60% - Accent4 19" xfId="1095"/>
    <cellStyle name="60% - Accent4 2" xfId="1096"/>
    <cellStyle name="60% - Accent4 20" xfId="1097"/>
    <cellStyle name="60% - Accent4 21" xfId="1098"/>
    <cellStyle name="60% - Accent4 22" xfId="1099"/>
    <cellStyle name="60% - Accent4 23" xfId="1100"/>
    <cellStyle name="60% - Accent4 24" xfId="1101"/>
    <cellStyle name="60% - Accent4 25" xfId="1102"/>
    <cellStyle name="60% - Accent4 26" xfId="1103"/>
    <cellStyle name="60% - Accent4 27" xfId="1104"/>
    <cellStyle name="60% - Accent4 28" xfId="1105"/>
    <cellStyle name="60% - Accent4 29" xfId="1106"/>
    <cellStyle name="60% - Accent4 3" xfId="1107"/>
    <cellStyle name="60% - Accent4 30" xfId="1108"/>
    <cellStyle name="60% - Accent4 31" xfId="1109"/>
    <cellStyle name="60% - Accent4 32" xfId="1110"/>
    <cellStyle name="60% - Accent4 33" xfId="1111"/>
    <cellStyle name="60% - Accent4 34" xfId="1112"/>
    <cellStyle name="60% - Accent4 35" xfId="1113"/>
    <cellStyle name="60% - Accent4 36" xfId="1114"/>
    <cellStyle name="60% - Accent4 37" xfId="1115"/>
    <cellStyle name="60% - Accent4 38" xfId="1116"/>
    <cellStyle name="60% - Accent4 39" xfId="1117"/>
    <cellStyle name="60% - Accent4 4" xfId="1118"/>
    <cellStyle name="60% - Accent4 40" xfId="1119"/>
    <cellStyle name="60% - Accent4 41" xfId="1120"/>
    <cellStyle name="60% - Accent4 42" xfId="1121"/>
    <cellStyle name="60% - Accent4 43" xfId="1122"/>
    <cellStyle name="60% - Accent4 44" xfId="1123"/>
    <cellStyle name="60% - Accent4 45" xfId="1124"/>
    <cellStyle name="60% - Accent4 46" xfId="1125"/>
    <cellStyle name="60% - Accent4 47" xfId="1126"/>
    <cellStyle name="60% - Accent4 48" xfId="1127"/>
    <cellStyle name="60% - Accent4 49" xfId="1128"/>
    <cellStyle name="60% - Accent4 5" xfId="1129"/>
    <cellStyle name="60% - Accent4 50" xfId="1130"/>
    <cellStyle name="60% - Accent4 51" xfId="1131"/>
    <cellStyle name="60% - Accent4 52" xfId="1132"/>
    <cellStyle name="60% - Accent4 53" xfId="1133"/>
    <cellStyle name="60% - Accent4 54" xfId="1134"/>
    <cellStyle name="60% - Accent4 55" xfId="1135"/>
    <cellStyle name="60% - Accent4 56" xfId="1136"/>
    <cellStyle name="60% - Accent4 57" xfId="1137"/>
    <cellStyle name="60% - Accent4 58" xfId="1138"/>
    <cellStyle name="60% - Accent4 59" xfId="1139"/>
    <cellStyle name="60% - Accent4 6" xfId="1140"/>
    <cellStyle name="60% - Accent4 60" xfId="1141"/>
    <cellStyle name="60% - Accent4 61" xfId="1142"/>
    <cellStyle name="60% - Accent4 62" xfId="1143"/>
    <cellStyle name="60% - Accent4 63" xfId="1144"/>
    <cellStyle name="60% - Accent4 64" xfId="1145"/>
    <cellStyle name="60% - Accent4 65" xfId="1146"/>
    <cellStyle name="60% - Accent4 66" xfId="1147"/>
    <cellStyle name="60% - Accent4 67" xfId="1148"/>
    <cellStyle name="60% - Accent4 68" xfId="1149"/>
    <cellStyle name="60% - Accent4 69" xfId="1150"/>
    <cellStyle name="60% - Accent4 7" xfId="1151"/>
    <cellStyle name="60% - Accent4 70" xfId="1152"/>
    <cellStyle name="60% - Accent4 71" xfId="1153"/>
    <cellStyle name="60% - Accent4 72" xfId="1154"/>
    <cellStyle name="60% - Accent4 8" xfId="1155"/>
    <cellStyle name="60% - Accent4 9" xfId="1156"/>
    <cellStyle name="60% - Accent5 10" xfId="1157"/>
    <cellStyle name="60% - Accent5 11" xfId="1158"/>
    <cellStyle name="60% - Accent5 12" xfId="1159"/>
    <cellStyle name="60% - Accent5 13" xfId="1160"/>
    <cellStyle name="60% - Accent5 14" xfId="1161"/>
    <cellStyle name="60% - Accent5 15" xfId="1162"/>
    <cellStyle name="60% - Accent5 16" xfId="1163"/>
    <cellStyle name="60% - Accent5 17" xfId="1164"/>
    <cellStyle name="60% - Accent5 18" xfId="1165"/>
    <cellStyle name="60% - Accent5 19" xfId="1166"/>
    <cellStyle name="60% - Accent5 2" xfId="1167"/>
    <cellStyle name="60% - Accent5 20" xfId="1168"/>
    <cellStyle name="60% - Accent5 21" xfId="1169"/>
    <cellStyle name="60% - Accent5 22" xfId="1170"/>
    <cellStyle name="60% - Accent5 23" xfId="1171"/>
    <cellStyle name="60% - Accent5 24" xfId="1172"/>
    <cellStyle name="60% - Accent5 25" xfId="1173"/>
    <cellStyle name="60% - Accent5 26" xfId="1174"/>
    <cellStyle name="60% - Accent5 27" xfId="1175"/>
    <cellStyle name="60% - Accent5 28" xfId="1176"/>
    <cellStyle name="60% - Accent5 29" xfId="1177"/>
    <cellStyle name="60% - Accent5 3" xfId="1178"/>
    <cellStyle name="60% - Accent5 30" xfId="1179"/>
    <cellStyle name="60% - Accent5 31" xfId="1180"/>
    <cellStyle name="60% - Accent5 32" xfId="1181"/>
    <cellStyle name="60% - Accent5 33" xfId="1182"/>
    <cellStyle name="60% - Accent5 34" xfId="1183"/>
    <cellStyle name="60% - Accent5 35" xfId="1184"/>
    <cellStyle name="60% - Accent5 36" xfId="1185"/>
    <cellStyle name="60% - Accent5 37" xfId="1186"/>
    <cellStyle name="60% - Accent5 38" xfId="1187"/>
    <cellStyle name="60% - Accent5 39" xfId="1188"/>
    <cellStyle name="60% - Accent5 4" xfId="1189"/>
    <cellStyle name="60% - Accent5 40" xfId="1190"/>
    <cellStyle name="60% - Accent5 41" xfId="1191"/>
    <cellStyle name="60% - Accent5 42" xfId="1192"/>
    <cellStyle name="60% - Accent5 43" xfId="1193"/>
    <cellStyle name="60% - Accent5 44" xfId="1194"/>
    <cellStyle name="60% - Accent5 45" xfId="1195"/>
    <cellStyle name="60% - Accent5 46" xfId="1196"/>
    <cellStyle name="60% - Accent5 47" xfId="1197"/>
    <cellStyle name="60% - Accent5 48" xfId="1198"/>
    <cellStyle name="60% - Accent5 49" xfId="1199"/>
    <cellStyle name="60% - Accent5 5" xfId="1200"/>
    <cellStyle name="60% - Accent5 50" xfId="1201"/>
    <cellStyle name="60% - Accent5 51" xfId="1202"/>
    <cellStyle name="60% - Accent5 52" xfId="1203"/>
    <cellStyle name="60% - Accent5 53" xfId="1204"/>
    <cellStyle name="60% - Accent5 54" xfId="1205"/>
    <cellStyle name="60% - Accent5 55" xfId="1206"/>
    <cellStyle name="60% - Accent5 56" xfId="1207"/>
    <cellStyle name="60% - Accent5 57" xfId="1208"/>
    <cellStyle name="60% - Accent5 58" xfId="1209"/>
    <cellStyle name="60% - Accent5 59" xfId="1210"/>
    <cellStyle name="60% - Accent5 6" xfId="1211"/>
    <cellStyle name="60% - Accent5 60" xfId="1212"/>
    <cellStyle name="60% - Accent5 61" xfId="1213"/>
    <cellStyle name="60% - Accent5 62" xfId="1214"/>
    <cellStyle name="60% - Accent5 63" xfId="1215"/>
    <cellStyle name="60% - Accent5 64" xfId="1216"/>
    <cellStyle name="60% - Accent5 65" xfId="1217"/>
    <cellStyle name="60% - Accent5 66" xfId="1218"/>
    <cellStyle name="60% - Accent5 67" xfId="1219"/>
    <cellStyle name="60% - Accent5 68" xfId="1220"/>
    <cellStyle name="60% - Accent5 69" xfId="1221"/>
    <cellStyle name="60% - Accent5 7" xfId="1222"/>
    <cellStyle name="60% - Accent5 70" xfId="1223"/>
    <cellStyle name="60% - Accent5 71" xfId="1224"/>
    <cellStyle name="60% - Accent5 72" xfId="1225"/>
    <cellStyle name="60% - Accent5 8" xfId="1226"/>
    <cellStyle name="60% - Accent5 9" xfId="1227"/>
    <cellStyle name="60% - Accent6 10" xfId="1228"/>
    <cellStyle name="60% - Accent6 11" xfId="1229"/>
    <cellStyle name="60% - Accent6 12" xfId="1230"/>
    <cellStyle name="60% - Accent6 13" xfId="1231"/>
    <cellStyle name="60% - Accent6 14" xfId="1232"/>
    <cellStyle name="60% - Accent6 15" xfId="1233"/>
    <cellStyle name="60% - Accent6 16" xfId="1234"/>
    <cellStyle name="60% - Accent6 17" xfId="1235"/>
    <cellStyle name="60% - Accent6 18" xfId="1236"/>
    <cellStyle name="60% - Accent6 19" xfId="1237"/>
    <cellStyle name="60% - Accent6 2" xfId="1238"/>
    <cellStyle name="60% - Accent6 20" xfId="1239"/>
    <cellStyle name="60% - Accent6 21" xfId="1240"/>
    <cellStyle name="60% - Accent6 22" xfId="1241"/>
    <cellStyle name="60% - Accent6 23" xfId="1242"/>
    <cellStyle name="60% - Accent6 24" xfId="1243"/>
    <cellStyle name="60% - Accent6 25" xfId="1244"/>
    <cellStyle name="60% - Accent6 26" xfId="1245"/>
    <cellStyle name="60% - Accent6 27" xfId="1246"/>
    <cellStyle name="60% - Accent6 28" xfId="1247"/>
    <cellStyle name="60% - Accent6 29" xfId="1248"/>
    <cellStyle name="60% - Accent6 3" xfId="1249"/>
    <cellStyle name="60% - Accent6 30" xfId="1250"/>
    <cellStyle name="60% - Accent6 31" xfId="1251"/>
    <cellStyle name="60% - Accent6 32" xfId="1252"/>
    <cellStyle name="60% - Accent6 33" xfId="1253"/>
    <cellStyle name="60% - Accent6 34" xfId="1254"/>
    <cellStyle name="60% - Accent6 35" xfId="1255"/>
    <cellStyle name="60% - Accent6 36" xfId="1256"/>
    <cellStyle name="60% - Accent6 37" xfId="1257"/>
    <cellStyle name="60% - Accent6 38" xfId="1258"/>
    <cellStyle name="60% - Accent6 39" xfId="1259"/>
    <cellStyle name="60% - Accent6 4" xfId="1260"/>
    <cellStyle name="60% - Accent6 40" xfId="1261"/>
    <cellStyle name="60% - Accent6 41" xfId="1262"/>
    <cellStyle name="60% - Accent6 42" xfId="1263"/>
    <cellStyle name="60% - Accent6 43" xfId="1264"/>
    <cellStyle name="60% - Accent6 44" xfId="1265"/>
    <cellStyle name="60% - Accent6 45" xfId="1266"/>
    <cellStyle name="60% - Accent6 46" xfId="1267"/>
    <cellStyle name="60% - Accent6 47" xfId="1268"/>
    <cellStyle name="60% - Accent6 48" xfId="1269"/>
    <cellStyle name="60% - Accent6 49" xfId="1270"/>
    <cellStyle name="60% - Accent6 5" xfId="1271"/>
    <cellStyle name="60% - Accent6 50" xfId="1272"/>
    <cellStyle name="60% - Accent6 51" xfId="1273"/>
    <cellStyle name="60% - Accent6 52" xfId="1274"/>
    <cellStyle name="60% - Accent6 53" xfId="1275"/>
    <cellStyle name="60% - Accent6 54" xfId="1276"/>
    <cellStyle name="60% - Accent6 55" xfId="1277"/>
    <cellStyle name="60% - Accent6 56" xfId="1278"/>
    <cellStyle name="60% - Accent6 57" xfId="1279"/>
    <cellStyle name="60% - Accent6 58" xfId="1280"/>
    <cellStyle name="60% - Accent6 59" xfId="1281"/>
    <cellStyle name="60% - Accent6 6" xfId="1282"/>
    <cellStyle name="60% - Accent6 60" xfId="1283"/>
    <cellStyle name="60% - Accent6 61" xfId="1284"/>
    <cellStyle name="60% - Accent6 62" xfId="1285"/>
    <cellStyle name="60% - Accent6 63" xfId="1286"/>
    <cellStyle name="60% - Accent6 64" xfId="1287"/>
    <cellStyle name="60% - Accent6 65" xfId="1288"/>
    <cellStyle name="60% - Accent6 66" xfId="1289"/>
    <cellStyle name="60% - Accent6 67" xfId="1290"/>
    <cellStyle name="60% - Accent6 68" xfId="1291"/>
    <cellStyle name="60% - Accent6 69" xfId="1292"/>
    <cellStyle name="60% - Accent6 7" xfId="1293"/>
    <cellStyle name="60% - Accent6 70" xfId="1294"/>
    <cellStyle name="60% - Accent6 71" xfId="1295"/>
    <cellStyle name="60% - Accent6 72" xfId="1296"/>
    <cellStyle name="60% - Accent6 8" xfId="1297"/>
    <cellStyle name="60% - Accent6 9" xfId="1298"/>
    <cellStyle name="Accent1 10" xfId="1299"/>
    <cellStyle name="Accent1 11" xfId="1300"/>
    <cellStyle name="Accent1 12" xfId="1301"/>
    <cellStyle name="Accent1 13" xfId="1302"/>
    <cellStyle name="Accent1 14" xfId="1303"/>
    <cellStyle name="Accent1 15" xfId="1304"/>
    <cellStyle name="Accent1 16" xfId="1305"/>
    <cellStyle name="Accent1 17" xfId="1306"/>
    <cellStyle name="Accent1 18" xfId="1307"/>
    <cellStyle name="Accent1 19" xfId="1308"/>
    <cellStyle name="Accent1 2" xfId="1309"/>
    <cellStyle name="Accent1 20" xfId="1310"/>
    <cellStyle name="Accent1 21" xfId="1311"/>
    <cellStyle name="Accent1 22" xfId="1312"/>
    <cellStyle name="Accent1 23" xfId="1313"/>
    <cellStyle name="Accent1 24" xfId="1314"/>
    <cellStyle name="Accent1 25" xfId="1315"/>
    <cellStyle name="Accent1 26" xfId="1316"/>
    <cellStyle name="Accent1 27" xfId="1317"/>
    <cellStyle name="Accent1 28" xfId="1318"/>
    <cellStyle name="Accent1 29" xfId="1319"/>
    <cellStyle name="Accent1 3" xfId="1320"/>
    <cellStyle name="Accent1 30" xfId="1321"/>
    <cellStyle name="Accent1 31" xfId="1322"/>
    <cellStyle name="Accent1 32" xfId="1323"/>
    <cellStyle name="Accent1 33" xfId="1324"/>
    <cellStyle name="Accent1 34" xfId="1325"/>
    <cellStyle name="Accent1 35" xfId="1326"/>
    <cellStyle name="Accent1 36" xfId="1327"/>
    <cellStyle name="Accent1 37" xfId="1328"/>
    <cellStyle name="Accent1 38" xfId="1329"/>
    <cellStyle name="Accent1 39" xfId="1330"/>
    <cellStyle name="Accent1 4" xfId="1331"/>
    <cellStyle name="Accent1 40" xfId="1332"/>
    <cellStyle name="Accent1 41" xfId="1333"/>
    <cellStyle name="Accent1 42" xfId="1334"/>
    <cellStyle name="Accent1 43" xfId="1335"/>
    <cellStyle name="Accent1 44" xfId="1336"/>
    <cellStyle name="Accent1 45" xfId="1337"/>
    <cellStyle name="Accent1 46" xfId="1338"/>
    <cellStyle name="Accent1 47" xfId="1339"/>
    <cellStyle name="Accent1 48" xfId="1340"/>
    <cellStyle name="Accent1 49" xfId="1341"/>
    <cellStyle name="Accent1 5" xfId="1342"/>
    <cellStyle name="Accent1 50" xfId="1343"/>
    <cellStyle name="Accent1 51" xfId="1344"/>
    <cellStyle name="Accent1 52" xfId="1345"/>
    <cellStyle name="Accent1 53" xfId="1346"/>
    <cellStyle name="Accent1 54" xfId="1347"/>
    <cellStyle name="Accent1 55" xfId="1348"/>
    <cellStyle name="Accent1 56" xfId="1349"/>
    <cellStyle name="Accent1 57" xfId="1350"/>
    <cellStyle name="Accent1 58" xfId="1351"/>
    <cellStyle name="Accent1 59" xfId="1352"/>
    <cellStyle name="Accent1 6" xfId="1353"/>
    <cellStyle name="Accent1 60" xfId="1354"/>
    <cellStyle name="Accent1 61" xfId="1355"/>
    <cellStyle name="Accent1 62" xfId="1356"/>
    <cellStyle name="Accent1 63" xfId="1357"/>
    <cellStyle name="Accent1 64" xfId="1358"/>
    <cellStyle name="Accent1 65" xfId="1359"/>
    <cellStyle name="Accent1 66" xfId="1360"/>
    <cellStyle name="Accent1 67" xfId="1361"/>
    <cellStyle name="Accent1 68" xfId="1362"/>
    <cellStyle name="Accent1 69" xfId="1363"/>
    <cellStyle name="Accent1 7" xfId="1364"/>
    <cellStyle name="Accent1 70" xfId="1365"/>
    <cellStyle name="Accent1 71" xfId="1366"/>
    <cellStyle name="Accent1 72" xfId="1367"/>
    <cellStyle name="Accent1 8" xfId="1368"/>
    <cellStyle name="Accent1 9" xfId="1369"/>
    <cellStyle name="Accent2 10" xfId="1370"/>
    <cellStyle name="Accent2 11" xfId="1371"/>
    <cellStyle name="Accent2 12" xfId="1372"/>
    <cellStyle name="Accent2 13" xfId="1373"/>
    <cellStyle name="Accent2 14" xfId="1374"/>
    <cellStyle name="Accent2 15" xfId="1375"/>
    <cellStyle name="Accent2 16" xfId="1376"/>
    <cellStyle name="Accent2 17" xfId="1377"/>
    <cellStyle name="Accent2 18" xfId="1378"/>
    <cellStyle name="Accent2 19" xfId="1379"/>
    <cellStyle name="Accent2 2" xfId="1380"/>
    <cellStyle name="Accent2 20" xfId="1381"/>
    <cellStyle name="Accent2 21" xfId="1382"/>
    <cellStyle name="Accent2 22" xfId="1383"/>
    <cellStyle name="Accent2 23" xfId="1384"/>
    <cellStyle name="Accent2 24" xfId="1385"/>
    <cellStyle name="Accent2 25" xfId="1386"/>
    <cellStyle name="Accent2 26" xfId="1387"/>
    <cellStyle name="Accent2 27" xfId="1388"/>
    <cellStyle name="Accent2 28" xfId="1389"/>
    <cellStyle name="Accent2 29" xfId="1390"/>
    <cellStyle name="Accent2 3" xfId="1391"/>
    <cellStyle name="Accent2 30" xfId="1392"/>
    <cellStyle name="Accent2 31" xfId="1393"/>
    <cellStyle name="Accent2 32" xfId="1394"/>
    <cellStyle name="Accent2 33" xfId="1395"/>
    <cellStyle name="Accent2 34" xfId="1396"/>
    <cellStyle name="Accent2 35" xfId="1397"/>
    <cellStyle name="Accent2 36" xfId="1398"/>
    <cellStyle name="Accent2 37" xfId="1399"/>
    <cellStyle name="Accent2 38" xfId="1400"/>
    <cellStyle name="Accent2 39" xfId="1401"/>
    <cellStyle name="Accent2 4" xfId="1402"/>
    <cellStyle name="Accent2 40" xfId="1403"/>
    <cellStyle name="Accent2 41" xfId="1404"/>
    <cellStyle name="Accent2 42" xfId="1405"/>
    <cellStyle name="Accent2 43" xfId="1406"/>
    <cellStyle name="Accent2 44" xfId="1407"/>
    <cellStyle name="Accent2 45" xfId="1408"/>
    <cellStyle name="Accent2 46" xfId="1409"/>
    <cellStyle name="Accent2 47" xfId="1410"/>
    <cellStyle name="Accent2 48" xfId="1411"/>
    <cellStyle name="Accent2 49" xfId="1412"/>
    <cellStyle name="Accent2 5" xfId="1413"/>
    <cellStyle name="Accent2 50" xfId="1414"/>
    <cellStyle name="Accent2 51" xfId="1415"/>
    <cellStyle name="Accent2 52" xfId="1416"/>
    <cellStyle name="Accent2 53" xfId="1417"/>
    <cellStyle name="Accent2 54" xfId="1418"/>
    <cellStyle name="Accent2 55" xfId="1419"/>
    <cellStyle name="Accent2 56" xfId="1420"/>
    <cellStyle name="Accent2 57" xfId="1421"/>
    <cellStyle name="Accent2 58" xfId="1422"/>
    <cellStyle name="Accent2 59" xfId="1423"/>
    <cellStyle name="Accent2 6" xfId="1424"/>
    <cellStyle name="Accent2 60" xfId="1425"/>
    <cellStyle name="Accent2 61" xfId="1426"/>
    <cellStyle name="Accent2 62" xfId="1427"/>
    <cellStyle name="Accent2 63" xfId="1428"/>
    <cellStyle name="Accent2 64" xfId="1429"/>
    <cellStyle name="Accent2 65" xfId="1430"/>
    <cellStyle name="Accent2 66" xfId="1431"/>
    <cellStyle name="Accent2 67" xfId="1432"/>
    <cellStyle name="Accent2 68" xfId="1433"/>
    <cellStyle name="Accent2 69" xfId="1434"/>
    <cellStyle name="Accent2 7" xfId="1435"/>
    <cellStyle name="Accent2 70" xfId="1436"/>
    <cellStyle name="Accent2 71" xfId="1437"/>
    <cellStyle name="Accent2 72" xfId="1438"/>
    <cellStyle name="Accent2 8" xfId="1439"/>
    <cellStyle name="Accent2 9" xfId="1440"/>
    <cellStyle name="Accent3 10" xfId="1441"/>
    <cellStyle name="Accent3 11" xfId="1442"/>
    <cellStyle name="Accent3 12" xfId="1443"/>
    <cellStyle name="Accent3 13" xfId="1444"/>
    <cellStyle name="Accent3 14" xfId="1445"/>
    <cellStyle name="Accent3 15" xfId="1446"/>
    <cellStyle name="Accent3 16" xfId="1447"/>
    <cellStyle name="Accent3 17" xfId="1448"/>
    <cellStyle name="Accent3 18" xfId="1449"/>
    <cellStyle name="Accent3 19" xfId="1450"/>
    <cellStyle name="Accent3 2" xfId="1451"/>
    <cellStyle name="Accent3 20" xfId="1452"/>
    <cellStyle name="Accent3 21" xfId="1453"/>
    <cellStyle name="Accent3 22" xfId="1454"/>
    <cellStyle name="Accent3 23" xfId="1455"/>
    <cellStyle name="Accent3 24" xfId="1456"/>
    <cellStyle name="Accent3 25" xfId="1457"/>
    <cellStyle name="Accent3 26" xfId="1458"/>
    <cellStyle name="Accent3 27" xfId="1459"/>
    <cellStyle name="Accent3 28" xfId="1460"/>
    <cellStyle name="Accent3 29" xfId="1461"/>
    <cellStyle name="Accent3 3" xfId="1462"/>
    <cellStyle name="Accent3 30" xfId="1463"/>
    <cellStyle name="Accent3 31" xfId="1464"/>
    <cellStyle name="Accent3 32" xfId="1465"/>
    <cellStyle name="Accent3 33" xfId="1466"/>
    <cellStyle name="Accent3 34" xfId="1467"/>
    <cellStyle name="Accent3 35" xfId="1468"/>
    <cellStyle name="Accent3 36" xfId="1469"/>
    <cellStyle name="Accent3 37" xfId="1470"/>
    <cellStyle name="Accent3 38" xfId="1471"/>
    <cellStyle name="Accent3 39" xfId="1472"/>
    <cellStyle name="Accent3 4" xfId="1473"/>
    <cellStyle name="Accent3 40" xfId="1474"/>
    <cellStyle name="Accent3 41" xfId="1475"/>
    <cellStyle name="Accent3 42" xfId="1476"/>
    <cellStyle name="Accent3 43" xfId="1477"/>
    <cellStyle name="Accent3 44" xfId="1478"/>
    <cellStyle name="Accent3 45" xfId="1479"/>
    <cellStyle name="Accent3 46" xfId="1480"/>
    <cellStyle name="Accent3 47" xfId="1481"/>
    <cellStyle name="Accent3 48" xfId="1482"/>
    <cellStyle name="Accent3 49" xfId="1483"/>
    <cellStyle name="Accent3 5" xfId="1484"/>
    <cellStyle name="Accent3 50" xfId="1485"/>
    <cellStyle name="Accent3 51" xfId="1486"/>
    <cellStyle name="Accent3 52" xfId="1487"/>
    <cellStyle name="Accent3 53" xfId="1488"/>
    <cellStyle name="Accent3 54" xfId="1489"/>
    <cellStyle name="Accent3 55" xfId="1490"/>
    <cellStyle name="Accent3 56" xfId="1491"/>
    <cellStyle name="Accent3 57" xfId="1492"/>
    <cellStyle name="Accent3 58" xfId="1493"/>
    <cellStyle name="Accent3 59" xfId="1494"/>
    <cellStyle name="Accent3 6" xfId="1495"/>
    <cellStyle name="Accent3 60" xfId="1496"/>
    <cellStyle name="Accent3 61" xfId="1497"/>
    <cellStyle name="Accent3 62" xfId="1498"/>
    <cellStyle name="Accent3 63" xfId="1499"/>
    <cellStyle name="Accent3 64" xfId="1500"/>
    <cellStyle name="Accent3 65" xfId="1501"/>
    <cellStyle name="Accent3 66" xfId="1502"/>
    <cellStyle name="Accent3 67" xfId="1503"/>
    <cellStyle name="Accent3 68" xfId="1504"/>
    <cellStyle name="Accent3 69" xfId="1505"/>
    <cellStyle name="Accent3 7" xfId="1506"/>
    <cellStyle name="Accent3 70" xfId="1507"/>
    <cellStyle name="Accent3 71" xfId="1508"/>
    <cellStyle name="Accent3 72" xfId="1509"/>
    <cellStyle name="Accent3 8" xfId="1510"/>
    <cellStyle name="Accent3 9" xfId="1511"/>
    <cellStyle name="Accent4 10" xfId="1512"/>
    <cellStyle name="Accent4 11" xfId="1513"/>
    <cellStyle name="Accent4 12" xfId="1514"/>
    <cellStyle name="Accent4 13" xfId="1515"/>
    <cellStyle name="Accent4 14" xfId="1516"/>
    <cellStyle name="Accent4 15" xfId="1517"/>
    <cellStyle name="Accent4 16" xfId="1518"/>
    <cellStyle name="Accent4 17" xfId="1519"/>
    <cellStyle name="Accent4 18" xfId="1520"/>
    <cellStyle name="Accent4 19" xfId="1521"/>
    <cellStyle name="Accent4 2" xfId="1522"/>
    <cellStyle name="Accent4 20" xfId="1523"/>
    <cellStyle name="Accent4 21" xfId="1524"/>
    <cellStyle name="Accent4 22" xfId="1525"/>
    <cellStyle name="Accent4 23" xfId="1526"/>
    <cellStyle name="Accent4 24" xfId="1527"/>
    <cellStyle name="Accent4 25" xfId="1528"/>
    <cellStyle name="Accent4 26" xfId="1529"/>
    <cellStyle name="Accent4 27" xfId="1530"/>
    <cellStyle name="Accent4 28" xfId="1531"/>
    <cellStyle name="Accent4 29" xfId="1532"/>
    <cellStyle name="Accent4 3" xfId="1533"/>
    <cellStyle name="Accent4 30" xfId="1534"/>
    <cellStyle name="Accent4 31" xfId="1535"/>
    <cellStyle name="Accent4 32" xfId="1536"/>
    <cellStyle name="Accent4 33" xfId="1537"/>
    <cellStyle name="Accent4 34" xfId="1538"/>
    <cellStyle name="Accent4 35" xfId="1539"/>
    <cellStyle name="Accent4 36" xfId="1540"/>
    <cellStyle name="Accent4 37" xfId="1541"/>
    <cellStyle name="Accent4 38" xfId="1542"/>
    <cellStyle name="Accent4 39" xfId="1543"/>
    <cellStyle name="Accent4 4" xfId="1544"/>
    <cellStyle name="Accent4 40" xfId="1545"/>
    <cellStyle name="Accent4 41" xfId="1546"/>
    <cellStyle name="Accent4 42" xfId="1547"/>
    <cellStyle name="Accent4 43" xfId="1548"/>
    <cellStyle name="Accent4 44" xfId="1549"/>
    <cellStyle name="Accent4 45" xfId="1550"/>
    <cellStyle name="Accent4 46" xfId="1551"/>
    <cellStyle name="Accent4 47" xfId="1552"/>
    <cellStyle name="Accent4 48" xfId="1553"/>
    <cellStyle name="Accent4 49" xfId="1554"/>
    <cellStyle name="Accent4 5" xfId="1555"/>
    <cellStyle name="Accent4 50" xfId="1556"/>
    <cellStyle name="Accent4 51" xfId="1557"/>
    <cellStyle name="Accent4 52" xfId="1558"/>
    <cellStyle name="Accent4 53" xfId="1559"/>
    <cellStyle name="Accent4 54" xfId="1560"/>
    <cellStyle name="Accent4 55" xfId="1561"/>
    <cellStyle name="Accent4 56" xfId="1562"/>
    <cellStyle name="Accent4 57" xfId="1563"/>
    <cellStyle name="Accent4 58" xfId="1564"/>
    <cellStyle name="Accent4 59" xfId="1565"/>
    <cellStyle name="Accent4 6" xfId="1566"/>
    <cellStyle name="Accent4 60" xfId="1567"/>
    <cellStyle name="Accent4 61" xfId="1568"/>
    <cellStyle name="Accent4 62" xfId="1569"/>
    <cellStyle name="Accent4 63" xfId="1570"/>
    <cellStyle name="Accent4 64" xfId="1571"/>
    <cellStyle name="Accent4 65" xfId="1572"/>
    <cellStyle name="Accent4 66" xfId="1573"/>
    <cellStyle name="Accent4 67" xfId="1574"/>
    <cellStyle name="Accent4 68" xfId="1575"/>
    <cellStyle name="Accent4 69" xfId="1576"/>
    <cellStyle name="Accent4 7" xfId="1577"/>
    <cellStyle name="Accent4 70" xfId="1578"/>
    <cellStyle name="Accent4 71" xfId="1579"/>
    <cellStyle name="Accent4 72" xfId="1580"/>
    <cellStyle name="Accent4 8" xfId="1581"/>
    <cellStyle name="Accent4 9" xfId="1582"/>
    <cellStyle name="Accent5 10" xfId="1583"/>
    <cellStyle name="Accent5 11" xfId="1584"/>
    <cellStyle name="Accent5 12" xfId="1585"/>
    <cellStyle name="Accent5 13" xfId="1586"/>
    <cellStyle name="Accent5 14" xfId="1587"/>
    <cellStyle name="Accent5 15" xfId="1588"/>
    <cellStyle name="Accent5 16" xfId="1589"/>
    <cellStyle name="Accent5 17" xfId="1590"/>
    <cellStyle name="Accent5 18" xfId="1591"/>
    <cellStyle name="Accent5 19" xfId="1592"/>
    <cellStyle name="Accent5 2" xfId="1593"/>
    <cellStyle name="Accent5 20" xfId="1594"/>
    <cellStyle name="Accent5 21" xfId="1595"/>
    <cellStyle name="Accent5 22" xfId="1596"/>
    <cellStyle name="Accent5 23" xfId="1597"/>
    <cellStyle name="Accent5 24" xfId="1598"/>
    <cellStyle name="Accent5 25" xfId="1599"/>
    <cellStyle name="Accent5 26" xfId="1600"/>
    <cellStyle name="Accent5 27" xfId="1601"/>
    <cellStyle name="Accent5 28" xfId="1602"/>
    <cellStyle name="Accent5 29" xfId="1603"/>
    <cellStyle name="Accent5 3" xfId="1604"/>
    <cellStyle name="Accent5 30" xfId="1605"/>
    <cellStyle name="Accent5 31" xfId="1606"/>
    <cellStyle name="Accent5 32" xfId="1607"/>
    <cellStyle name="Accent5 33" xfId="1608"/>
    <cellStyle name="Accent5 34" xfId="1609"/>
    <cellStyle name="Accent5 35" xfId="1610"/>
    <cellStyle name="Accent5 36" xfId="1611"/>
    <cellStyle name="Accent5 37" xfId="1612"/>
    <cellStyle name="Accent5 38" xfId="1613"/>
    <cellStyle name="Accent5 39" xfId="1614"/>
    <cellStyle name="Accent5 4" xfId="1615"/>
    <cellStyle name="Accent5 40" xfId="1616"/>
    <cellStyle name="Accent5 41" xfId="1617"/>
    <cellStyle name="Accent5 42" xfId="1618"/>
    <cellStyle name="Accent5 43" xfId="1619"/>
    <cellStyle name="Accent5 44" xfId="1620"/>
    <cellStyle name="Accent5 45" xfId="1621"/>
    <cellStyle name="Accent5 46" xfId="1622"/>
    <cellStyle name="Accent5 47" xfId="1623"/>
    <cellStyle name="Accent5 48" xfId="1624"/>
    <cellStyle name="Accent5 49" xfId="1625"/>
    <cellStyle name="Accent5 5" xfId="1626"/>
    <cellStyle name="Accent5 50" xfId="1627"/>
    <cellStyle name="Accent5 51" xfId="1628"/>
    <cellStyle name="Accent5 52" xfId="1629"/>
    <cellStyle name="Accent5 53" xfId="1630"/>
    <cellStyle name="Accent5 54" xfId="1631"/>
    <cellStyle name="Accent5 55" xfId="1632"/>
    <cellStyle name="Accent5 56" xfId="1633"/>
    <cellStyle name="Accent5 57" xfId="1634"/>
    <cellStyle name="Accent5 58" xfId="1635"/>
    <cellStyle name="Accent5 59" xfId="1636"/>
    <cellStyle name="Accent5 6" xfId="1637"/>
    <cellStyle name="Accent5 60" xfId="1638"/>
    <cellStyle name="Accent5 61" xfId="1639"/>
    <cellStyle name="Accent5 62" xfId="1640"/>
    <cellStyle name="Accent5 63" xfId="1641"/>
    <cellStyle name="Accent5 64" xfId="1642"/>
    <cellStyle name="Accent5 65" xfId="1643"/>
    <cellStyle name="Accent5 66" xfId="1644"/>
    <cellStyle name="Accent5 67" xfId="1645"/>
    <cellStyle name="Accent5 68" xfId="1646"/>
    <cellStyle name="Accent5 69" xfId="1647"/>
    <cellStyle name="Accent5 7" xfId="1648"/>
    <cellStyle name="Accent5 70" xfId="1649"/>
    <cellStyle name="Accent5 71" xfId="1650"/>
    <cellStyle name="Accent5 72" xfId="1651"/>
    <cellStyle name="Accent5 8" xfId="1652"/>
    <cellStyle name="Accent5 9" xfId="1653"/>
    <cellStyle name="Accent6 10" xfId="1654"/>
    <cellStyle name="Accent6 11" xfId="1655"/>
    <cellStyle name="Accent6 12" xfId="1656"/>
    <cellStyle name="Accent6 13" xfId="1657"/>
    <cellStyle name="Accent6 14" xfId="1658"/>
    <cellStyle name="Accent6 15" xfId="1659"/>
    <cellStyle name="Accent6 16" xfId="1660"/>
    <cellStyle name="Accent6 17" xfId="1661"/>
    <cellStyle name="Accent6 18" xfId="1662"/>
    <cellStyle name="Accent6 19" xfId="1663"/>
    <cellStyle name="Accent6 2" xfId="1664"/>
    <cellStyle name="Accent6 20" xfId="1665"/>
    <cellStyle name="Accent6 21" xfId="1666"/>
    <cellStyle name="Accent6 22" xfId="1667"/>
    <cellStyle name="Accent6 23" xfId="1668"/>
    <cellStyle name="Accent6 24" xfId="1669"/>
    <cellStyle name="Accent6 25" xfId="1670"/>
    <cellStyle name="Accent6 26" xfId="1671"/>
    <cellStyle name="Accent6 27" xfId="1672"/>
    <cellStyle name="Accent6 28" xfId="1673"/>
    <cellStyle name="Accent6 29" xfId="1674"/>
    <cellStyle name="Accent6 3" xfId="1675"/>
    <cellStyle name="Accent6 30" xfId="1676"/>
    <cellStyle name="Accent6 31" xfId="1677"/>
    <cellStyle name="Accent6 32" xfId="1678"/>
    <cellStyle name="Accent6 33" xfId="1679"/>
    <cellStyle name="Accent6 34" xfId="1680"/>
    <cellStyle name="Accent6 35" xfId="1681"/>
    <cellStyle name="Accent6 36" xfId="1682"/>
    <cellStyle name="Accent6 37" xfId="1683"/>
    <cellStyle name="Accent6 38" xfId="1684"/>
    <cellStyle name="Accent6 39" xfId="1685"/>
    <cellStyle name="Accent6 4" xfId="1686"/>
    <cellStyle name="Accent6 40" xfId="1687"/>
    <cellStyle name="Accent6 41" xfId="1688"/>
    <cellStyle name="Accent6 42" xfId="1689"/>
    <cellStyle name="Accent6 43" xfId="1690"/>
    <cellStyle name="Accent6 44" xfId="1691"/>
    <cellStyle name="Accent6 45" xfId="1692"/>
    <cellStyle name="Accent6 46" xfId="1693"/>
    <cellStyle name="Accent6 47" xfId="1694"/>
    <cellStyle name="Accent6 48" xfId="1695"/>
    <cellStyle name="Accent6 49" xfId="1696"/>
    <cellStyle name="Accent6 5" xfId="1697"/>
    <cellStyle name="Accent6 50" xfId="1698"/>
    <cellStyle name="Accent6 51" xfId="1699"/>
    <cellStyle name="Accent6 52" xfId="1700"/>
    <cellStyle name="Accent6 53" xfId="1701"/>
    <cellStyle name="Accent6 54" xfId="1702"/>
    <cellStyle name="Accent6 55" xfId="1703"/>
    <cellStyle name="Accent6 56" xfId="1704"/>
    <cellStyle name="Accent6 57" xfId="1705"/>
    <cellStyle name="Accent6 58" xfId="1706"/>
    <cellStyle name="Accent6 59" xfId="1707"/>
    <cellStyle name="Accent6 6" xfId="1708"/>
    <cellStyle name="Accent6 60" xfId="1709"/>
    <cellStyle name="Accent6 61" xfId="1710"/>
    <cellStyle name="Accent6 62" xfId="1711"/>
    <cellStyle name="Accent6 63" xfId="1712"/>
    <cellStyle name="Accent6 64" xfId="1713"/>
    <cellStyle name="Accent6 65" xfId="1714"/>
    <cellStyle name="Accent6 66" xfId="1715"/>
    <cellStyle name="Accent6 67" xfId="1716"/>
    <cellStyle name="Accent6 68" xfId="1717"/>
    <cellStyle name="Accent6 69" xfId="1718"/>
    <cellStyle name="Accent6 7" xfId="1719"/>
    <cellStyle name="Accent6 70" xfId="1720"/>
    <cellStyle name="Accent6 71" xfId="1721"/>
    <cellStyle name="Accent6 72" xfId="1722"/>
    <cellStyle name="Accent6 8" xfId="1723"/>
    <cellStyle name="Accent6 9" xfId="1724"/>
    <cellStyle name="Bad 10" xfId="1725"/>
    <cellStyle name="Bad 11" xfId="1726"/>
    <cellStyle name="Bad 12" xfId="1727"/>
    <cellStyle name="Bad 13" xfId="1728"/>
    <cellStyle name="Bad 14" xfId="1729"/>
    <cellStyle name="Bad 15" xfId="1730"/>
    <cellStyle name="Bad 16" xfId="1731"/>
    <cellStyle name="Bad 17" xfId="1732"/>
    <cellStyle name="Bad 18" xfId="1733"/>
    <cellStyle name="Bad 19" xfId="1734"/>
    <cellStyle name="Bad 2" xfId="1735"/>
    <cellStyle name="Bad 20" xfId="1736"/>
    <cellStyle name="Bad 21" xfId="1737"/>
    <cellStyle name="Bad 22" xfId="1738"/>
    <cellStyle name="Bad 23" xfId="1739"/>
    <cellStyle name="Bad 24" xfId="1740"/>
    <cellStyle name="Bad 25" xfId="1741"/>
    <cellStyle name="Bad 26" xfId="1742"/>
    <cellStyle name="Bad 27" xfId="1743"/>
    <cellStyle name="Bad 28" xfId="1744"/>
    <cellStyle name="Bad 29" xfId="1745"/>
    <cellStyle name="Bad 3" xfId="1746"/>
    <cellStyle name="Bad 30" xfId="1747"/>
    <cellStyle name="Bad 31" xfId="1748"/>
    <cellStyle name="Bad 32" xfId="1749"/>
    <cellStyle name="Bad 33" xfId="1750"/>
    <cellStyle name="Bad 34" xfId="1751"/>
    <cellStyle name="Bad 35" xfId="1752"/>
    <cellStyle name="Bad 36" xfId="1753"/>
    <cellStyle name="Bad 37" xfId="1754"/>
    <cellStyle name="Bad 38" xfId="1755"/>
    <cellStyle name="Bad 39" xfId="1756"/>
    <cellStyle name="Bad 4" xfId="1757"/>
    <cellStyle name="Bad 40" xfId="1758"/>
    <cellStyle name="Bad 41" xfId="1759"/>
    <cellStyle name="Bad 42" xfId="1760"/>
    <cellStyle name="Bad 43" xfId="1761"/>
    <cellStyle name="Bad 44" xfId="1762"/>
    <cellStyle name="Bad 45" xfId="1763"/>
    <cellStyle name="Bad 46" xfId="1764"/>
    <cellStyle name="Bad 47" xfId="1765"/>
    <cellStyle name="Bad 48" xfId="1766"/>
    <cellStyle name="Bad 49" xfId="1767"/>
    <cellStyle name="Bad 5" xfId="1768"/>
    <cellStyle name="Bad 50" xfId="1769"/>
    <cellStyle name="Bad 51" xfId="1770"/>
    <cellStyle name="Bad 52" xfId="1771"/>
    <cellStyle name="Bad 53" xfId="1772"/>
    <cellStyle name="Bad 54" xfId="1773"/>
    <cellStyle name="Bad 55" xfId="1774"/>
    <cellStyle name="Bad 56" xfId="1775"/>
    <cellStyle name="Bad 57" xfId="1776"/>
    <cellStyle name="Bad 58" xfId="1777"/>
    <cellStyle name="Bad 59" xfId="1778"/>
    <cellStyle name="Bad 6" xfId="1779"/>
    <cellStyle name="Bad 60" xfId="1780"/>
    <cellStyle name="Bad 61" xfId="1781"/>
    <cellStyle name="Bad 62" xfId="1782"/>
    <cellStyle name="Bad 63" xfId="1783"/>
    <cellStyle name="Bad 64" xfId="1784"/>
    <cellStyle name="Bad 65" xfId="1785"/>
    <cellStyle name="Bad 66" xfId="1786"/>
    <cellStyle name="Bad 67" xfId="1787"/>
    <cellStyle name="Bad 68" xfId="1788"/>
    <cellStyle name="Bad 69" xfId="1789"/>
    <cellStyle name="Bad 7" xfId="1790"/>
    <cellStyle name="Bad 70" xfId="1791"/>
    <cellStyle name="Bad 71" xfId="1792"/>
    <cellStyle name="Bad 72" xfId="1793"/>
    <cellStyle name="Bad 8" xfId="1794"/>
    <cellStyle name="Bad 9" xfId="1795"/>
    <cellStyle name="Calculation 10" xfId="1796"/>
    <cellStyle name="Calculation 11" xfId="1797"/>
    <cellStyle name="Calculation 12" xfId="1798"/>
    <cellStyle name="Calculation 13" xfId="1799"/>
    <cellStyle name="Calculation 14" xfId="1800"/>
    <cellStyle name="Calculation 15" xfId="1801"/>
    <cellStyle name="Calculation 16" xfId="1802"/>
    <cellStyle name="Calculation 17" xfId="1803"/>
    <cellStyle name="Calculation 18" xfId="1804"/>
    <cellStyle name="Calculation 19" xfId="1805"/>
    <cellStyle name="Calculation 2" xfId="1806"/>
    <cellStyle name="Calculation 20" xfId="1807"/>
    <cellStyle name="Calculation 21" xfId="1808"/>
    <cellStyle name="Calculation 22" xfId="1809"/>
    <cellStyle name="Calculation 23" xfId="1810"/>
    <cellStyle name="Calculation 24" xfId="1811"/>
    <cellStyle name="Calculation 25" xfId="1812"/>
    <cellStyle name="Calculation 26" xfId="1813"/>
    <cellStyle name="Calculation 27" xfId="1814"/>
    <cellStyle name="Calculation 28" xfId="1815"/>
    <cellStyle name="Calculation 29" xfId="1816"/>
    <cellStyle name="Calculation 3" xfId="1817"/>
    <cellStyle name="Calculation 30" xfId="1818"/>
    <cellStyle name="Calculation 31" xfId="1819"/>
    <cellStyle name="Calculation 32" xfId="1820"/>
    <cellStyle name="Calculation 33" xfId="1821"/>
    <cellStyle name="Calculation 34" xfId="1822"/>
    <cellStyle name="Calculation 35" xfId="1823"/>
    <cellStyle name="Calculation 36" xfId="1824"/>
    <cellStyle name="Calculation 37" xfId="1825"/>
    <cellStyle name="Calculation 38" xfId="1826"/>
    <cellStyle name="Calculation 39" xfId="1827"/>
    <cellStyle name="Calculation 4" xfId="1828"/>
    <cellStyle name="Calculation 40" xfId="1829"/>
    <cellStyle name="Calculation 41" xfId="1830"/>
    <cellStyle name="Calculation 42" xfId="1831"/>
    <cellStyle name="Calculation 43" xfId="1832"/>
    <cellStyle name="Calculation 44" xfId="1833"/>
    <cellStyle name="Calculation 45" xfId="1834"/>
    <cellStyle name="Calculation 46" xfId="1835"/>
    <cellStyle name="Calculation 47" xfId="1836"/>
    <cellStyle name="Calculation 48" xfId="1837"/>
    <cellStyle name="Calculation 49" xfId="1838"/>
    <cellStyle name="Calculation 5" xfId="1839"/>
    <cellStyle name="Calculation 50" xfId="1840"/>
    <cellStyle name="Calculation 51" xfId="1841"/>
    <cellStyle name="Calculation 52" xfId="1842"/>
    <cellStyle name="Calculation 53" xfId="1843"/>
    <cellStyle name="Calculation 54" xfId="1844"/>
    <cellStyle name="Calculation 55" xfId="1845"/>
    <cellStyle name="Calculation 56" xfId="1846"/>
    <cellStyle name="Calculation 57" xfId="1847"/>
    <cellStyle name="Calculation 58" xfId="1848"/>
    <cellStyle name="Calculation 59" xfId="1849"/>
    <cellStyle name="Calculation 6" xfId="1850"/>
    <cellStyle name="Calculation 60" xfId="1851"/>
    <cellStyle name="Calculation 61" xfId="1852"/>
    <cellStyle name="Calculation 62" xfId="1853"/>
    <cellStyle name="Calculation 63" xfId="1854"/>
    <cellStyle name="Calculation 64" xfId="1855"/>
    <cellStyle name="Calculation 65" xfId="1856"/>
    <cellStyle name="Calculation 66" xfId="1857"/>
    <cellStyle name="Calculation 67" xfId="1858"/>
    <cellStyle name="Calculation 68" xfId="1859"/>
    <cellStyle name="Calculation 69" xfId="1860"/>
    <cellStyle name="Calculation 7" xfId="1861"/>
    <cellStyle name="Calculation 70" xfId="1862"/>
    <cellStyle name="Calculation 71" xfId="1863"/>
    <cellStyle name="Calculation 72" xfId="1864"/>
    <cellStyle name="Calculation 8" xfId="1865"/>
    <cellStyle name="Calculation 9" xfId="1866"/>
    <cellStyle name="Check Cell 10" xfId="1867"/>
    <cellStyle name="Check Cell 11" xfId="1868"/>
    <cellStyle name="Check Cell 12" xfId="1869"/>
    <cellStyle name="Check Cell 13" xfId="1870"/>
    <cellStyle name="Check Cell 14" xfId="1871"/>
    <cellStyle name="Check Cell 15" xfId="1872"/>
    <cellStyle name="Check Cell 16" xfId="1873"/>
    <cellStyle name="Check Cell 17" xfId="1874"/>
    <cellStyle name="Check Cell 18" xfId="1875"/>
    <cellStyle name="Check Cell 19" xfId="1876"/>
    <cellStyle name="Check Cell 2" xfId="1877"/>
    <cellStyle name="Check Cell 20" xfId="1878"/>
    <cellStyle name="Check Cell 21" xfId="1879"/>
    <cellStyle name="Check Cell 22" xfId="1880"/>
    <cellStyle name="Check Cell 23" xfId="1881"/>
    <cellStyle name="Check Cell 24" xfId="1882"/>
    <cellStyle name="Check Cell 25" xfId="1883"/>
    <cellStyle name="Check Cell 26" xfId="1884"/>
    <cellStyle name="Check Cell 27" xfId="1885"/>
    <cellStyle name="Check Cell 28" xfId="1886"/>
    <cellStyle name="Check Cell 29" xfId="1887"/>
    <cellStyle name="Check Cell 3" xfId="1888"/>
    <cellStyle name="Check Cell 30" xfId="1889"/>
    <cellStyle name="Check Cell 31" xfId="1890"/>
    <cellStyle name="Check Cell 32" xfId="1891"/>
    <cellStyle name="Check Cell 33" xfId="1892"/>
    <cellStyle name="Check Cell 34" xfId="1893"/>
    <cellStyle name="Check Cell 35" xfId="1894"/>
    <cellStyle name="Check Cell 36" xfId="1895"/>
    <cellStyle name="Check Cell 37" xfId="1896"/>
    <cellStyle name="Check Cell 38" xfId="1897"/>
    <cellStyle name="Check Cell 39" xfId="1898"/>
    <cellStyle name="Check Cell 4" xfId="1899"/>
    <cellStyle name="Check Cell 40" xfId="1900"/>
    <cellStyle name="Check Cell 41" xfId="1901"/>
    <cellStyle name="Check Cell 42" xfId="1902"/>
    <cellStyle name="Check Cell 43" xfId="1903"/>
    <cellStyle name="Check Cell 44" xfId="1904"/>
    <cellStyle name="Check Cell 45" xfId="1905"/>
    <cellStyle name="Check Cell 46" xfId="1906"/>
    <cellStyle name="Check Cell 47" xfId="1907"/>
    <cellStyle name="Check Cell 48" xfId="1908"/>
    <cellStyle name="Check Cell 49" xfId="1909"/>
    <cellStyle name="Check Cell 5" xfId="1910"/>
    <cellStyle name="Check Cell 50" xfId="1911"/>
    <cellStyle name="Check Cell 51" xfId="1912"/>
    <cellStyle name="Check Cell 52" xfId="1913"/>
    <cellStyle name="Check Cell 53" xfId="1914"/>
    <cellStyle name="Check Cell 54" xfId="1915"/>
    <cellStyle name="Check Cell 55" xfId="1916"/>
    <cellStyle name="Check Cell 56" xfId="1917"/>
    <cellStyle name="Check Cell 57" xfId="1918"/>
    <cellStyle name="Check Cell 58" xfId="1919"/>
    <cellStyle name="Check Cell 59" xfId="1920"/>
    <cellStyle name="Check Cell 6" xfId="1921"/>
    <cellStyle name="Check Cell 60" xfId="1922"/>
    <cellStyle name="Check Cell 61" xfId="1923"/>
    <cellStyle name="Check Cell 62" xfId="1924"/>
    <cellStyle name="Check Cell 63" xfId="1925"/>
    <cellStyle name="Check Cell 64" xfId="1926"/>
    <cellStyle name="Check Cell 65" xfId="1927"/>
    <cellStyle name="Check Cell 66" xfId="1928"/>
    <cellStyle name="Check Cell 67" xfId="1929"/>
    <cellStyle name="Check Cell 68" xfId="1930"/>
    <cellStyle name="Check Cell 69" xfId="1931"/>
    <cellStyle name="Check Cell 7" xfId="1932"/>
    <cellStyle name="Check Cell 70" xfId="1933"/>
    <cellStyle name="Check Cell 71" xfId="1934"/>
    <cellStyle name="Check Cell 72" xfId="1935"/>
    <cellStyle name="Check Cell 8" xfId="1936"/>
    <cellStyle name="Check Cell 9" xfId="1937"/>
    <cellStyle name="ColumnAttributeAbovePrompt" xfId="1938"/>
    <cellStyle name="ColumnAttributePrompt" xfId="1939"/>
    <cellStyle name="ColumnAttributeValue" xfId="1940"/>
    <cellStyle name="ColumnHeadingPrompt" xfId="1941"/>
    <cellStyle name="ColumnHeadingValue" xfId="1942"/>
    <cellStyle name="Comma [0] 2" xfId="1943"/>
    <cellStyle name="Comma [0] 3" xfId="3021"/>
    <cellStyle name="Comma 10" xfId="1944"/>
    <cellStyle name="Comma 10 2" xfId="3015"/>
    <cellStyle name="Comma 10 2 2" xfId="3099"/>
    <cellStyle name="Comma 11" xfId="3091"/>
    <cellStyle name="Comma 11 2" xfId="3092"/>
    <cellStyle name="Comma 12" xfId="3088"/>
    <cellStyle name="Comma 13" xfId="3102"/>
    <cellStyle name="Comma 2" xfId="15"/>
    <cellStyle name="Comma 2 10" xfId="3022"/>
    <cellStyle name="Comma 2 11" xfId="3023"/>
    <cellStyle name="Comma 2 12" xfId="3024"/>
    <cellStyle name="Comma 2 13" xfId="3025"/>
    <cellStyle name="Comma 2 14" xfId="3026"/>
    <cellStyle name="Comma 2 15" xfId="3027"/>
    <cellStyle name="Comma 2 16" xfId="3028"/>
    <cellStyle name="Comma 2 17" xfId="3029"/>
    <cellStyle name="Comma 2 18" xfId="3030"/>
    <cellStyle name="Comma 2 19" xfId="3031"/>
    <cellStyle name="Comma 2 2" xfId="18"/>
    <cellStyle name="Comma 2 3" xfId="1945"/>
    <cellStyle name="Comma 2 3 2" xfId="3093"/>
    <cellStyle name="Comma 2 4" xfId="3032"/>
    <cellStyle name="Comma 2 5" xfId="3033"/>
    <cellStyle name="Comma 2 6" xfId="3034"/>
    <cellStyle name="Comma 2 7" xfId="3035"/>
    <cellStyle name="Comma 2 8" xfId="3036"/>
    <cellStyle name="Comma 2 9" xfId="3037"/>
    <cellStyle name="Comma 3" xfId="1946"/>
    <cellStyle name="Comma 3 2" xfId="1947"/>
    <cellStyle name="Comma 4" xfId="1948"/>
    <cellStyle name="Comma 4 2" xfId="1949"/>
    <cellStyle name="Comma 5" xfId="1950"/>
    <cellStyle name="Comma 6" xfId="1951"/>
    <cellStyle name="Comma 7" xfId="1952"/>
    <cellStyle name="Comma 8" xfId="1953"/>
    <cellStyle name="Comma 9" xfId="1954"/>
    <cellStyle name="Currency" xfId="3103" builtinId="4"/>
    <cellStyle name="Currency [0] 2" xfId="1955"/>
    <cellStyle name="Currency [0] 3" xfId="3038"/>
    <cellStyle name="Currency 2" xfId="8"/>
    <cellStyle name="Currency 2 10" xfId="3039"/>
    <cellStyle name="Currency 2 11" xfId="3040"/>
    <cellStyle name="Currency 2 12" xfId="3041"/>
    <cellStyle name="Currency 2 13" xfId="3042"/>
    <cellStyle name="Currency 2 14" xfId="3043"/>
    <cellStyle name="Currency 2 15" xfId="3044"/>
    <cellStyle name="Currency 2 16" xfId="3045"/>
    <cellStyle name="Currency 2 17" xfId="3046"/>
    <cellStyle name="Currency 2 18" xfId="3047"/>
    <cellStyle name="Currency 2 19" xfId="3048"/>
    <cellStyle name="Currency 2 2" xfId="1956"/>
    <cellStyle name="Currency 2 3" xfId="1957"/>
    <cellStyle name="Currency 2 4" xfId="3049"/>
    <cellStyle name="Currency 2 5" xfId="3050"/>
    <cellStyle name="Currency 2 6" xfId="3051"/>
    <cellStyle name="Currency 2 7" xfId="3052"/>
    <cellStyle name="Currency 2 8" xfId="3053"/>
    <cellStyle name="Currency 2 9" xfId="3054"/>
    <cellStyle name="Currency 3" xfId="1958"/>
    <cellStyle name="Currency 4" xfId="1959"/>
    <cellStyle name="Currency 5" xfId="1960"/>
    <cellStyle name="Currency 6" xfId="1961"/>
    <cellStyle name="Currency 6 2" xfId="3014"/>
    <cellStyle name="Currency 7" xfId="3089"/>
    <cellStyle name="Currency0" xfId="1962"/>
    <cellStyle name="Currency0nospace" xfId="1963"/>
    <cellStyle name="Currency2" xfId="1964"/>
    <cellStyle name="Explanatory Text 10" xfId="1965"/>
    <cellStyle name="Explanatory Text 11" xfId="1966"/>
    <cellStyle name="Explanatory Text 12" xfId="1967"/>
    <cellStyle name="Explanatory Text 13" xfId="1968"/>
    <cellStyle name="Explanatory Text 14" xfId="1969"/>
    <cellStyle name="Explanatory Text 15" xfId="1970"/>
    <cellStyle name="Explanatory Text 16" xfId="1971"/>
    <cellStyle name="Explanatory Text 17" xfId="1972"/>
    <cellStyle name="Explanatory Text 18" xfId="1973"/>
    <cellStyle name="Explanatory Text 19" xfId="1974"/>
    <cellStyle name="Explanatory Text 2" xfId="1975"/>
    <cellStyle name="Explanatory Text 20" xfId="1976"/>
    <cellStyle name="Explanatory Text 21" xfId="1977"/>
    <cellStyle name="Explanatory Text 22" xfId="1978"/>
    <cellStyle name="Explanatory Text 23" xfId="1979"/>
    <cellStyle name="Explanatory Text 24" xfId="1980"/>
    <cellStyle name="Explanatory Text 25" xfId="1981"/>
    <cellStyle name="Explanatory Text 26" xfId="1982"/>
    <cellStyle name="Explanatory Text 27" xfId="1983"/>
    <cellStyle name="Explanatory Text 28" xfId="1984"/>
    <cellStyle name="Explanatory Text 29" xfId="1985"/>
    <cellStyle name="Explanatory Text 3" xfId="1986"/>
    <cellStyle name="Explanatory Text 30" xfId="1987"/>
    <cellStyle name="Explanatory Text 31" xfId="1988"/>
    <cellStyle name="Explanatory Text 32" xfId="1989"/>
    <cellStyle name="Explanatory Text 33" xfId="1990"/>
    <cellStyle name="Explanatory Text 34" xfId="1991"/>
    <cellStyle name="Explanatory Text 35" xfId="1992"/>
    <cellStyle name="Explanatory Text 36" xfId="1993"/>
    <cellStyle name="Explanatory Text 37" xfId="1994"/>
    <cellStyle name="Explanatory Text 38" xfId="1995"/>
    <cellStyle name="Explanatory Text 39" xfId="1996"/>
    <cellStyle name="Explanatory Text 4" xfId="1997"/>
    <cellStyle name="Explanatory Text 40" xfId="1998"/>
    <cellStyle name="Explanatory Text 41" xfId="1999"/>
    <cellStyle name="Explanatory Text 42" xfId="2000"/>
    <cellStyle name="Explanatory Text 43" xfId="2001"/>
    <cellStyle name="Explanatory Text 44" xfId="2002"/>
    <cellStyle name="Explanatory Text 45" xfId="2003"/>
    <cellStyle name="Explanatory Text 46" xfId="2004"/>
    <cellStyle name="Explanatory Text 47" xfId="2005"/>
    <cellStyle name="Explanatory Text 48" xfId="2006"/>
    <cellStyle name="Explanatory Text 49" xfId="2007"/>
    <cellStyle name="Explanatory Text 5" xfId="2008"/>
    <cellStyle name="Explanatory Text 50" xfId="2009"/>
    <cellStyle name="Explanatory Text 51" xfId="2010"/>
    <cellStyle name="Explanatory Text 52" xfId="2011"/>
    <cellStyle name="Explanatory Text 53" xfId="2012"/>
    <cellStyle name="Explanatory Text 54" xfId="2013"/>
    <cellStyle name="Explanatory Text 55" xfId="2014"/>
    <cellStyle name="Explanatory Text 56" xfId="2015"/>
    <cellStyle name="Explanatory Text 57" xfId="2016"/>
    <cellStyle name="Explanatory Text 58" xfId="2017"/>
    <cellStyle name="Explanatory Text 59" xfId="2018"/>
    <cellStyle name="Explanatory Text 6" xfId="2019"/>
    <cellStyle name="Explanatory Text 60" xfId="2020"/>
    <cellStyle name="Explanatory Text 61" xfId="2021"/>
    <cellStyle name="Explanatory Text 62" xfId="2022"/>
    <cellStyle name="Explanatory Text 63" xfId="2023"/>
    <cellStyle name="Explanatory Text 64" xfId="2024"/>
    <cellStyle name="Explanatory Text 65" xfId="2025"/>
    <cellStyle name="Explanatory Text 66" xfId="2026"/>
    <cellStyle name="Explanatory Text 67" xfId="2027"/>
    <cellStyle name="Explanatory Text 68" xfId="2028"/>
    <cellStyle name="Explanatory Text 69" xfId="2029"/>
    <cellStyle name="Explanatory Text 7" xfId="2030"/>
    <cellStyle name="Explanatory Text 70" xfId="2031"/>
    <cellStyle name="Explanatory Text 71" xfId="2032"/>
    <cellStyle name="Explanatory Text 72" xfId="2033"/>
    <cellStyle name="Explanatory Text 8" xfId="2034"/>
    <cellStyle name="Explanatory Text 9" xfId="2035"/>
    <cellStyle name="Followed Hyperlink" xfId="4" builtinId="9" customBuiltin="1"/>
    <cellStyle name="Followed Hyperlink 2" xfId="5"/>
    <cellStyle name="Good 10" xfId="2036"/>
    <cellStyle name="Good 11" xfId="2037"/>
    <cellStyle name="Good 12" xfId="2038"/>
    <cellStyle name="Good 13" xfId="2039"/>
    <cellStyle name="Good 14" xfId="2040"/>
    <cellStyle name="Good 15" xfId="2041"/>
    <cellStyle name="Good 16" xfId="2042"/>
    <cellStyle name="Good 17" xfId="2043"/>
    <cellStyle name="Good 18" xfId="2044"/>
    <cellStyle name="Good 19" xfId="2045"/>
    <cellStyle name="Good 2" xfId="2046"/>
    <cellStyle name="Good 20" xfId="2047"/>
    <cellStyle name="Good 21" xfId="2048"/>
    <cellStyle name="Good 22" xfId="2049"/>
    <cellStyle name="Good 23" xfId="2050"/>
    <cellStyle name="Good 24" xfId="2051"/>
    <cellStyle name="Good 25" xfId="2052"/>
    <cellStyle name="Good 26" xfId="2053"/>
    <cellStyle name="Good 27" xfId="2054"/>
    <cellStyle name="Good 28" xfId="2055"/>
    <cellStyle name="Good 29" xfId="2056"/>
    <cellStyle name="Good 3" xfId="2057"/>
    <cellStyle name="Good 30" xfId="2058"/>
    <cellStyle name="Good 31" xfId="2059"/>
    <cellStyle name="Good 32" xfId="2060"/>
    <cellStyle name="Good 33" xfId="2061"/>
    <cellStyle name="Good 34" xfId="2062"/>
    <cellStyle name="Good 35" xfId="2063"/>
    <cellStyle name="Good 36" xfId="2064"/>
    <cellStyle name="Good 37" xfId="2065"/>
    <cellStyle name="Good 38" xfId="2066"/>
    <cellStyle name="Good 39" xfId="2067"/>
    <cellStyle name="Good 4" xfId="2068"/>
    <cellStyle name="Good 40" xfId="2069"/>
    <cellStyle name="Good 41" xfId="2070"/>
    <cellStyle name="Good 42" xfId="2071"/>
    <cellStyle name="Good 43" xfId="2072"/>
    <cellStyle name="Good 44" xfId="2073"/>
    <cellStyle name="Good 45" xfId="2074"/>
    <cellStyle name="Good 46" xfId="2075"/>
    <cellStyle name="Good 47" xfId="2076"/>
    <cellStyle name="Good 48" xfId="2077"/>
    <cellStyle name="Good 49" xfId="2078"/>
    <cellStyle name="Good 5" xfId="2079"/>
    <cellStyle name="Good 50" xfId="2080"/>
    <cellStyle name="Good 51" xfId="2081"/>
    <cellStyle name="Good 52" xfId="2082"/>
    <cellStyle name="Good 53" xfId="2083"/>
    <cellStyle name="Good 54" xfId="2084"/>
    <cellStyle name="Good 55" xfId="2085"/>
    <cellStyle name="Good 56" xfId="2086"/>
    <cellStyle name="Good 57" xfId="2087"/>
    <cellStyle name="Good 58" xfId="2088"/>
    <cellStyle name="Good 59" xfId="2089"/>
    <cellStyle name="Good 6" xfId="2090"/>
    <cellStyle name="Good 60" xfId="2091"/>
    <cellStyle name="Good 61" xfId="2092"/>
    <cellStyle name="Good 62" xfId="2093"/>
    <cellStyle name="Good 63" xfId="2094"/>
    <cellStyle name="Good 64" xfId="2095"/>
    <cellStyle name="Good 65" xfId="2096"/>
    <cellStyle name="Good 66" xfId="2097"/>
    <cellStyle name="Good 67" xfId="2098"/>
    <cellStyle name="Good 68" xfId="2099"/>
    <cellStyle name="Good 69" xfId="2100"/>
    <cellStyle name="Good 7" xfId="2101"/>
    <cellStyle name="Good 70" xfId="2102"/>
    <cellStyle name="Good 71" xfId="2103"/>
    <cellStyle name="Good 72" xfId="2104"/>
    <cellStyle name="Good 8" xfId="2105"/>
    <cellStyle name="Good 9" xfId="2106"/>
    <cellStyle name="Heading 1 10" xfId="2107"/>
    <cellStyle name="Heading 1 11" xfId="2108"/>
    <cellStyle name="Heading 1 12" xfId="2109"/>
    <cellStyle name="Heading 1 13" xfId="2110"/>
    <cellStyle name="Heading 1 14" xfId="2111"/>
    <cellStyle name="Heading 1 15" xfId="2112"/>
    <cellStyle name="Heading 1 16" xfId="2113"/>
    <cellStyle name="Heading 1 17" xfId="2114"/>
    <cellStyle name="Heading 1 18" xfId="2115"/>
    <cellStyle name="Heading 1 19" xfId="2116"/>
    <cellStyle name="Heading 1 2" xfId="2117"/>
    <cellStyle name="Heading 1 20" xfId="2118"/>
    <cellStyle name="Heading 1 21" xfId="2119"/>
    <cellStyle name="Heading 1 22" xfId="2120"/>
    <cellStyle name="Heading 1 23" xfId="2121"/>
    <cellStyle name="Heading 1 24" xfId="2122"/>
    <cellStyle name="Heading 1 25" xfId="2123"/>
    <cellStyle name="Heading 1 26" xfId="2124"/>
    <cellStyle name="Heading 1 27" xfId="2125"/>
    <cellStyle name="Heading 1 28" xfId="2126"/>
    <cellStyle name="Heading 1 29" xfId="2127"/>
    <cellStyle name="Heading 1 3" xfId="2128"/>
    <cellStyle name="Heading 1 30" xfId="2129"/>
    <cellStyle name="Heading 1 31" xfId="2130"/>
    <cellStyle name="Heading 1 32" xfId="2131"/>
    <cellStyle name="Heading 1 33" xfId="2132"/>
    <cellStyle name="Heading 1 34" xfId="2133"/>
    <cellStyle name="Heading 1 35" xfId="2134"/>
    <cellStyle name="Heading 1 36" xfId="2135"/>
    <cellStyle name="Heading 1 37" xfId="2136"/>
    <cellStyle name="Heading 1 38" xfId="2137"/>
    <cellStyle name="Heading 1 39" xfId="2138"/>
    <cellStyle name="Heading 1 4" xfId="2139"/>
    <cellStyle name="Heading 1 40" xfId="2140"/>
    <cellStyle name="Heading 1 41" xfId="2141"/>
    <cellStyle name="Heading 1 42" xfId="2142"/>
    <cellStyle name="Heading 1 43" xfId="2143"/>
    <cellStyle name="Heading 1 44" xfId="2144"/>
    <cellStyle name="Heading 1 45" xfId="2145"/>
    <cellStyle name="Heading 1 46" xfId="2146"/>
    <cellStyle name="Heading 1 47" xfId="2147"/>
    <cellStyle name="Heading 1 48" xfId="2148"/>
    <cellStyle name="Heading 1 49" xfId="2149"/>
    <cellStyle name="Heading 1 5" xfId="2150"/>
    <cellStyle name="Heading 1 50" xfId="2151"/>
    <cellStyle name="Heading 1 51" xfId="2152"/>
    <cellStyle name="Heading 1 52" xfId="2153"/>
    <cellStyle name="Heading 1 53" xfId="2154"/>
    <cellStyle name="Heading 1 54" xfId="2155"/>
    <cellStyle name="Heading 1 55" xfId="2156"/>
    <cellStyle name="Heading 1 56" xfId="2157"/>
    <cellStyle name="Heading 1 57" xfId="2158"/>
    <cellStyle name="Heading 1 58" xfId="2159"/>
    <cellStyle name="Heading 1 59" xfId="2160"/>
    <cellStyle name="Heading 1 6" xfId="2161"/>
    <cellStyle name="Heading 1 60" xfId="2162"/>
    <cellStyle name="Heading 1 61" xfId="2163"/>
    <cellStyle name="Heading 1 62" xfId="2164"/>
    <cellStyle name="Heading 1 63" xfId="2165"/>
    <cellStyle name="Heading 1 64" xfId="2166"/>
    <cellStyle name="Heading 1 65" xfId="2167"/>
    <cellStyle name="Heading 1 66" xfId="2168"/>
    <cellStyle name="Heading 1 67" xfId="2169"/>
    <cellStyle name="Heading 1 68" xfId="2170"/>
    <cellStyle name="Heading 1 69" xfId="2171"/>
    <cellStyle name="Heading 1 7" xfId="2172"/>
    <cellStyle name="Heading 1 70" xfId="2173"/>
    <cellStyle name="Heading 1 71" xfId="2174"/>
    <cellStyle name="Heading 1 72" xfId="2175"/>
    <cellStyle name="Heading 1 8" xfId="2176"/>
    <cellStyle name="Heading 1 9" xfId="2177"/>
    <cellStyle name="Heading 2 10" xfId="2178"/>
    <cellStyle name="Heading 2 11" xfId="2179"/>
    <cellStyle name="Heading 2 12" xfId="2180"/>
    <cellStyle name="Heading 2 13" xfId="2181"/>
    <cellStyle name="Heading 2 14" xfId="2182"/>
    <cellStyle name="Heading 2 15" xfId="2183"/>
    <cellStyle name="Heading 2 16" xfId="2184"/>
    <cellStyle name="Heading 2 17" xfId="2185"/>
    <cellStyle name="Heading 2 18" xfId="2186"/>
    <cellStyle name="Heading 2 19" xfId="2187"/>
    <cellStyle name="Heading 2 2" xfId="2188"/>
    <cellStyle name="Heading 2 20" xfId="2189"/>
    <cellStyle name="Heading 2 21" xfId="2190"/>
    <cellStyle name="Heading 2 22" xfId="2191"/>
    <cellStyle name="Heading 2 23" xfId="2192"/>
    <cellStyle name="Heading 2 24" xfId="2193"/>
    <cellStyle name="Heading 2 25" xfId="2194"/>
    <cellStyle name="Heading 2 26" xfId="2195"/>
    <cellStyle name="Heading 2 27" xfId="2196"/>
    <cellStyle name="Heading 2 28" xfId="2197"/>
    <cellStyle name="Heading 2 29" xfId="2198"/>
    <cellStyle name="Heading 2 3" xfId="2199"/>
    <cellStyle name="Heading 2 30" xfId="2200"/>
    <cellStyle name="Heading 2 31" xfId="2201"/>
    <cellStyle name="Heading 2 32" xfId="2202"/>
    <cellStyle name="Heading 2 33" xfId="2203"/>
    <cellStyle name="Heading 2 34" xfId="2204"/>
    <cellStyle name="Heading 2 35" xfId="2205"/>
    <cellStyle name="Heading 2 36" xfId="2206"/>
    <cellStyle name="Heading 2 37" xfId="2207"/>
    <cellStyle name="Heading 2 38" xfId="2208"/>
    <cellStyle name="Heading 2 39" xfId="2209"/>
    <cellStyle name="Heading 2 4" xfId="2210"/>
    <cellStyle name="Heading 2 40" xfId="2211"/>
    <cellStyle name="Heading 2 41" xfId="2212"/>
    <cellStyle name="Heading 2 42" xfId="2213"/>
    <cellStyle name="Heading 2 43" xfId="2214"/>
    <cellStyle name="Heading 2 44" xfId="2215"/>
    <cellStyle name="Heading 2 45" xfId="2216"/>
    <cellStyle name="Heading 2 46" xfId="2217"/>
    <cellStyle name="Heading 2 47" xfId="2218"/>
    <cellStyle name="Heading 2 48" xfId="2219"/>
    <cellStyle name="Heading 2 49" xfId="2220"/>
    <cellStyle name="Heading 2 5" xfId="2221"/>
    <cellStyle name="Heading 2 50" xfId="2222"/>
    <cellStyle name="Heading 2 51" xfId="2223"/>
    <cellStyle name="Heading 2 52" xfId="2224"/>
    <cellStyle name="Heading 2 53" xfId="2225"/>
    <cellStyle name="Heading 2 54" xfId="2226"/>
    <cellStyle name="Heading 2 55" xfId="2227"/>
    <cellStyle name="Heading 2 56" xfId="2228"/>
    <cellStyle name="Heading 2 57" xfId="2229"/>
    <cellStyle name="Heading 2 58" xfId="2230"/>
    <cellStyle name="Heading 2 59" xfId="2231"/>
    <cellStyle name="Heading 2 6" xfId="2232"/>
    <cellStyle name="Heading 2 60" xfId="2233"/>
    <cellStyle name="Heading 2 61" xfId="2234"/>
    <cellStyle name="Heading 2 62" xfId="2235"/>
    <cellStyle name="Heading 2 63" xfId="2236"/>
    <cellStyle name="Heading 2 64" xfId="2237"/>
    <cellStyle name="Heading 2 65" xfId="2238"/>
    <cellStyle name="Heading 2 66" xfId="2239"/>
    <cellStyle name="Heading 2 67" xfId="2240"/>
    <cellStyle name="Heading 2 68" xfId="2241"/>
    <cellStyle name="Heading 2 69" xfId="2242"/>
    <cellStyle name="Heading 2 7" xfId="2243"/>
    <cellStyle name="Heading 2 70" xfId="2244"/>
    <cellStyle name="Heading 2 71" xfId="2245"/>
    <cellStyle name="Heading 2 72" xfId="2246"/>
    <cellStyle name="Heading 2 8" xfId="2247"/>
    <cellStyle name="Heading 2 9" xfId="2248"/>
    <cellStyle name="Heading 3 10" xfId="2249"/>
    <cellStyle name="Heading 3 11" xfId="2250"/>
    <cellStyle name="Heading 3 12" xfId="2251"/>
    <cellStyle name="Heading 3 13" xfId="2252"/>
    <cellStyle name="Heading 3 14" xfId="2253"/>
    <cellStyle name="Heading 3 15" xfId="2254"/>
    <cellStyle name="Heading 3 16" xfId="2255"/>
    <cellStyle name="Heading 3 17" xfId="2256"/>
    <cellStyle name="Heading 3 18" xfId="2257"/>
    <cellStyle name="Heading 3 19" xfId="2258"/>
    <cellStyle name="Heading 3 2" xfId="2259"/>
    <cellStyle name="Heading 3 20" xfId="2260"/>
    <cellStyle name="Heading 3 21" xfId="2261"/>
    <cellStyle name="Heading 3 22" xfId="2262"/>
    <cellStyle name="Heading 3 23" xfId="2263"/>
    <cellStyle name="Heading 3 24" xfId="2264"/>
    <cellStyle name="Heading 3 25" xfId="2265"/>
    <cellStyle name="Heading 3 26" xfId="2266"/>
    <cellStyle name="Heading 3 27" xfId="2267"/>
    <cellStyle name="Heading 3 28" xfId="2268"/>
    <cellStyle name="Heading 3 29" xfId="2269"/>
    <cellStyle name="Heading 3 3" xfId="2270"/>
    <cellStyle name="Heading 3 30" xfId="2271"/>
    <cellStyle name="Heading 3 31" xfId="2272"/>
    <cellStyle name="Heading 3 32" xfId="2273"/>
    <cellStyle name="Heading 3 33" xfId="2274"/>
    <cellStyle name="Heading 3 34" xfId="2275"/>
    <cellStyle name="Heading 3 35" xfId="2276"/>
    <cellStyle name="Heading 3 36" xfId="2277"/>
    <cellStyle name="Heading 3 37" xfId="2278"/>
    <cellStyle name="Heading 3 38" xfId="2279"/>
    <cellStyle name="Heading 3 39" xfId="2280"/>
    <cellStyle name="Heading 3 4" xfId="2281"/>
    <cellStyle name="Heading 3 40" xfId="2282"/>
    <cellStyle name="Heading 3 41" xfId="2283"/>
    <cellStyle name="Heading 3 42" xfId="2284"/>
    <cellStyle name="Heading 3 43" xfId="2285"/>
    <cellStyle name="Heading 3 44" xfId="2286"/>
    <cellStyle name="Heading 3 45" xfId="2287"/>
    <cellStyle name="Heading 3 46" xfId="2288"/>
    <cellStyle name="Heading 3 47" xfId="2289"/>
    <cellStyle name="Heading 3 48" xfId="2290"/>
    <cellStyle name="Heading 3 49" xfId="2291"/>
    <cellStyle name="Heading 3 5" xfId="2292"/>
    <cellStyle name="Heading 3 50" xfId="2293"/>
    <cellStyle name="Heading 3 51" xfId="2294"/>
    <cellStyle name="Heading 3 52" xfId="2295"/>
    <cellStyle name="Heading 3 53" xfId="2296"/>
    <cellStyle name="Heading 3 54" xfId="2297"/>
    <cellStyle name="Heading 3 55" xfId="2298"/>
    <cellStyle name="Heading 3 56" xfId="2299"/>
    <cellStyle name="Heading 3 57" xfId="2300"/>
    <cellStyle name="Heading 3 58" xfId="2301"/>
    <cellStyle name="Heading 3 59" xfId="2302"/>
    <cellStyle name="Heading 3 6" xfId="2303"/>
    <cellStyle name="Heading 3 60" xfId="2304"/>
    <cellStyle name="Heading 3 61" xfId="2305"/>
    <cellStyle name="Heading 3 62" xfId="2306"/>
    <cellStyle name="Heading 3 63" xfId="2307"/>
    <cellStyle name="Heading 3 64" xfId="2308"/>
    <cellStyle name="Heading 3 65" xfId="2309"/>
    <cellStyle name="Heading 3 66" xfId="2310"/>
    <cellStyle name="Heading 3 67" xfId="2311"/>
    <cellStyle name="Heading 3 68" xfId="2312"/>
    <cellStyle name="Heading 3 69" xfId="2313"/>
    <cellStyle name="Heading 3 7" xfId="2314"/>
    <cellStyle name="Heading 3 70" xfId="2315"/>
    <cellStyle name="Heading 3 71" xfId="2316"/>
    <cellStyle name="Heading 3 72" xfId="2317"/>
    <cellStyle name="Heading 3 8" xfId="2318"/>
    <cellStyle name="Heading 3 9" xfId="2319"/>
    <cellStyle name="Heading 4 10" xfId="2320"/>
    <cellStyle name="Heading 4 11" xfId="2321"/>
    <cellStyle name="Heading 4 12" xfId="2322"/>
    <cellStyle name="Heading 4 13" xfId="2323"/>
    <cellStyle name="Heading 4 14" xfId="2324"/>
    <cellStyle name="Heading 4 15" xfId="2325"/>
    <cellStyle name="Heading 4 16" xfId="2326"/>
    <cellStyle name="Heading 4 17" xfId="2327"/>
    <cellStyle name="Heading 4 18" xfId="2328"/>
    <cellStyle name="Heading 4 19" xfId="2329"/>
    <cellStyle name="Heading 4 2" xfId="2330"/>
    <cellStyle name="Heading 4 20" xfId="2331"/>
    <cellStyle name="Heading 4 21" xfId="2332"/>
    <cellStyle name="Heading 4 22" xfId="2333"/>
    <cellStyle name="Heading 4 23" xfId="2334"/>
    <cellStyle name="Heading 4 24" xfId="2335"/>
    <cellStyle name="Heading 4 25" xfId="2336"/>
    <cellStyle name="Heading 4 26" xfId="2337"/>
    <cellStyle name="Heading 4 27" xfId="2338"/>
    <cellStyle name="Heading 4 28" xfId="2339"/>
    <cellStyle name="Heading 4 29" xfId="2340"/>
    <cellStyle name="Heading 4 3" xfId="2341"/>
    <cellStyle name="Heading 4 30" xfId="2342"/>
    <cellStyle name="Heading 4 31" xfId="2343"/>
    <cellStyle name="Heading 4 32" xfId="2344"/>
    <cellStyle name="Heading 4 33" xfId="2345"/>
    <cellStyle name="Heading 4 34" xfId="2346"/>
    <cellStyle name="Heading 4 35" xfId="2347"/>
    <cellStyle name="Heading 4 36" xfId="2348"/>
    <cellStyle name="Heading 4 37" xfId="2349"/>
    <cellStyle name="Heading 4 38" xfId="2350"/>
    <cellStyle name="Heading 4 39" xfId="2351"/>
    <cellStyle name="Heading 4 4" xfId="2352"/>
    <cellStyle name="Heading 4 40" xfId="2353"/>
    <cellStyle name="Heading 4 41" xfId="2354"/>
    <cellStyle name="Heading 4 42" xfId="2355"/>
    <cellStyle name="Heading 4 43" xfId="2356"/>
    <cellStyle name="Heading 4 44" xfId="2357"/>
    <cellStyle name="Heading 4 45" xfId="2358"/>
    <cellStyle name="Heading 4 46" xfId="2359"/>
    <cellStyle name="Heading 4 47" xfId="2360"/>
    <cellStyle name="Heading 4 48" xfId="2361"/>
    <cellStyle name="Heading 4 49" xfId="2362"/>
    <cellStyle name="Heading 4 5" xfId="2363"/>
    <cellStyle name="Heading 4 50" xfId="2364"/>
    <cellStyle name="Heading 4 51" xfId="2365"/>
    <cellStyle name="Heading 4 52" xfId="2366"/>
    <cellStyle name="Heading 4 53" xfId="2367"/>
    <cellStyle name="Heading 4 54" xfId="2368"/>
    <cellStyle name="Heading 4 55" xfId="2369"/>
    <cellStyle name="Heading 4 56" xfId="2370"/>
    <cellStyle name="Heading 4 57" xfId="2371"/>
    <cellStyle name="Heading 4 58" xfId="2372"/>
    <cellStyle name="Heading 4 59" xfId="2373"/>
    <cellStyle name="Heading 4 6" xfId="2374"/>
    <cellStyle name="Heading 4 60" xfId="2375"/>
    <cellStyle name="Heading 4 61" xfId="2376"/>
    <cellStyle name="Heading 4 62" xfId="2377"/>
    <cellStyle name="Heading 4 63" xfId="2378"/>
    <cellStyle name="Heading 4 64" xfId="2379"/>
    <cellStyle name="Heading 4 65" xfId="2380"/>
    <cellStyle name="Heading 4 66" xfId="2381"/>
    <cellStyle name="Heading 4 67" xfId="2382"/>
    <cellStyle name="Heading 4 68" xfId="2383"/>
    <cellStyle name="Heading 4 69" xfId="2384"/>
    <cellStyle name="Heading 4 7" xfId="2385"/>
    <cellStyle name="Heading 4 70" xfId="2386"/>
    <cellStyle name="Heading 4 71" xfId="2387"/>
    <cellStyle name="Heading 4 72" xfId="2388"/>
    <cellStyle name="Heading 4 8" xfId="2389"/>
    <cellStyle name="Heading 4 9" xfId="2390"/>
    <cellStyle name="Hyperlink" xfId="3" builtinId="8" customBuiltin="1"/>
    <cellStyle name="Hyperlink 2" xfId="6"/>
    <cellStyle name="Hyperlink 2 2" xfId="3055"/>
    <cellStyle name="Hyperlink 3" xfId="2391"/>
    <cellStyle name="Hyperlink 4" xfId="3018"/>
    <cellStyle name="Input 10" xfId="2392"/>
    <cellStyle name="Input 11" xfId="2393"/>
    <cellStyle name="Input 12" xfId="2394"/>
    <cellStyle name="Input 13" xfId="2395"/>
    <cellStyle name="Input 14" xfId="2396"/>
    <cellStyle name="Input 15" xfId="2397"/>
    <cellStyle name="Input 16" xfId="2398"/>
    <cellStyle name="Input 17" xfId="2399"/>
    <cellStyle name="Input 18" xfId="2400"/>
    <cellStyle name="Input 19" xfId="2401"/>
    <cellStyle name="Input 2" xfId="2402"/>
    <cellStyle name="Input 20" xfId="2403"/>
    <cellStyle name="Input 21" xfId="2404"/>
    <cellStyle name="Input 22" xfId="2405"/>
    <cellStyle name="Input 23" xfId="2406"/>
    <cellStyle name="Input 24" xfId="2407"/>
    <cellStyle name="Input 25" xfId="2408"/>
    <cellStyle name="Input 26" xfId="2409"/>
    <cellStyle name="Input 27" xfId="2410"/>
    <cellStyle name="Input 28" xfId="2411"/>
    <cellStyle name="Input 29" xfId="2412"/>
    <cellStyle name="Input 3" xfId="2413"/>
    <cellStyle name="Input 30" xfId="2414"/>
    <cellStyle name="Input 31" xfId="2415"/>
    <cellStyle name="Input 32" xfId="2416"/>
    <cellStyle name="Input 33" xfId="2417"/>
    <cellStyle name="Input 34" xfId="2418"/>
    <cellStyle name="Input 35" xfId="2419"/>
    <cellStyle name="Input 36" xfId="2420"/>
    <cellStyle name="Input 37" xfId="2421"/>
    <cellStyle name="Input 38" xfId="2422"/>
    <cellStyle name="Input 39" xfId="2423"/>
    <cellStyle name="Input 4" xfId="2424"/>
    <cellStyle name="Input 40" xfId="2425"/>
    <cellStyle name="Input 41" xfId="2426"/>
    <cellStyle name="Input 42" xfId="2427"/>
    <cellStyle name="Input 43" xfId="2428"/>
    <cellStyle name="Input 44" xfId="2429"/>
    <cellStyle name="Input 45" xfId="2430"/>
    <cellStyle name="Input 46" xfId="2431"/>
    <cellStyle name="Input 47" xfId="2432"/>
    <cellStyle name="Input 48" xfId="2433"/>
    <cellStyle name="Input 49" xfId="2434"/>
    <cellStyle name="Input 5" xfId="2435"/>
    <cellStyle name="Input 50" xfId="2436"/>
    <cellStyle name="Input 51" xfId="2437"/>
    <cellStyle name="Input 52" xfId="2438"/>
    <cellStyle name="Input 53" xfId="2439"/>
    <cellStyle name="Input 54" xfId="2440"/>
    <cellStyle name="Input 55" xfId="2441"/>
    <cellStyle name="Input 56" xfId="2442"/>
    <cellStyle name="Input 57" xfId="2443"/>
    <cellStyle name="Input 58" xfId="2444"/>
    <cellStyle name="Input 59" xfId="2445"/>
    <cellStyle name="Input 6" xfId="2446"/>
    <cellStyle name="Input 60" xfId="2447"/>
    <cellStyle name="Input 61" xfId="2448"/>
    <cellStyle name="Input 62" xfId="2449"/>
    <cellStyle name="Input 63" xfId="2450"/>
    <cellStyle name="Input 64" xfId="2451"/>
    <cellStyle name="Input 65" xfId="2452"/>
    <cellStyle name="Input 66" xfId="2453"/>
    <cellStyle name="Input 67" xfId="2454"/>
    <cellStyle name="Input 68" xfId="2455"/>
    <cellStyle name="Input 69" xfId="2456"/>
    <cellStyle name="Input 7" xfId="2457"/>
    <cellStyle name="Input 70" xfId="2458"/>
    <cellStyle name="Input 71" xfId="2459"/>
    <cellStyle name="Input 72" xfId="2460"/>
    <cellStyle name="Input 8" xfId="2461"/>
    <cellStyle name="Input 9" xfId="2462"/>
    <cellStyle name="LabelWithTotals" xfId="2463"/>
    <cellStyle name="LineItemPrompt" xfId="2464"/>
    <cellStyle name="LineItemValue" xfId="2465"/>
    <cellStyle name="Linked Cell 10" xfId="2466"/>
    <cellStyle name="Linked Cell 11" xfId="2467"/>
    <cellStyle name="Linked Cell 12" xfId="2468"/>
    <cellStyle name="Linked Cell 13" xfId="2469"/>
    <cellStyle name="Linked Cell 14" xfId="2470"/>
    <cellStyle name="Linked Cell 15" xfId="2471"/>
    <cellStyle name="Linked Cell 16" xfId="2472"/>
    <cellStyle name="Linked Cell 17" xfId="2473"/>
    <cellStyle name="Linked Cell 18" xfId="2474"/>
    <cellStyle name="Linked Cell 19" xfId="2475"/>
    <cellStyle name="Linked Cell 2" xfId="2476"/>
    <cellStyle name="Linked Cell 20" xfId="2477"/>
    <cellStyle name="Linked Cell 21" xfId="2478"/>
    <cellStyle name="Linked Cell 22" xfId="2479"/>
    <cellStyle name="Linked Cell 23" xfId="2480"/>
    <cellStyle name="Linked Cell 24" xfId="2481"/>
    <cellStyle name="Linked Cell 25" xfId="2482"/>
    <cellStyle name="Linked Cell 26" xfId="2483"/>
    <cellStyle name="Linked Cell 27" xfId="2484"/>
    <cellStyle name="Linked Cell 28" xfId="2485"/>
    <cellStyle name="Linked Cell 29" xfId="2486"/>
    <cellStyle name="Linked Cell 3" xfId="2487"/>
    <cellStyle name="Linked Cell 30" xfId="2488"/>
    <cellStyle name="Linked Cell 31" xfId="2489"/>
    <cellStyle name="Linked Cell 32" xfId="2490"/>
    <cellStyle name="Linked Cell 33" xfId="2491"/>
    <cellStyle name="Linked Cell 34" xfId="2492"/>
    <cellStyle name="Linked Cell 35" xfId="2493"/>
    <cellStyle name="Linked Cell 36" xfId="2494"/>
    <cellStyle name="Linked Cell 37" xfId="2495"/>
    <cellStyle name="Linked Cell 38" xfId="2496"/>
    <cellStyle name="Linked Cell 39" xfId="2497"/>
    <cellStyle name="Linked Cell 4" xfId="2498"/>
    <cellStyle name="Linked Cell 40" xfId="2499"/>
    <cellStyle name="Linked Cell 41" xfId="2500"/>
    <cellStyle name="Linked Cell 42" xfId="2501"/>
    <cellStyle name="Linked Cell 43" xfId="2502"/>
    <cellStyle name="Linked Cell 44" xfId="2503"/>
    <cellStyle name="Linked Cell 45" xfId="2504"/>
    <cellStyle name="Linked Cell 46" xfId="2505"/>
    <cellStyle name="Linked Cell 47" xfId="2506"/>
    <cellStyle name="Linked Cell 48" xfId="2507"/>
    <cellStyle name="Linked Cell 49" xfId="2508"/>
    <cellStyle name="Linked Cell 5" xfId="2509"/>
    <cellStyle name="Linked Cell 50" xfId="2510"/>
    <cellStyle name="Linked Cell 51" xfId="2511"/>
    <cellStyle name="Linked Cell 52" xfId="2512"/>
    <cellStyle name="Linked Cell 53" xfId="2513"/>
    <cellStyle name="Linked Cell 54" xfId="2514"/>
    <cellStyle name="Linked Cell 55" xfId="2515"/>
    <cellStyle name="Linked Cell 56" xfId="2516"/>
    <cellStyle name="Linked Cell 57" xfId="2517"/>
    <cellStyle name="Linked Cell 58" xfId="2518"/>
    <cellStyle name="Linked Cell 59" xfId="2519"/>
    <cellStyle name="Linked Cell 6" xfId="2520"/>
    <cellStyle name="Linked Cell 60" xfId="2521"/>
    <cellStyle name="Linked Cell 61" xfId="2522"/>
    <cellStyle name="Linked Cell 62" xfId="2523"/>
    <cellStyle name="Linked Cell 63" xfId="2524"/>
    <cellStyle name="Linked Cell 64" xfId="2525"/>
    <cellStyle name="Linked Cell 65" xfId="2526"/>
    <cellStyle name="Linked Cell 66" xfId="2527"/>
    <cellStyle name="Linked Cell 67" xfId="2528"/>
    <cellStyle name="Linked Cell 68" xfId="2529"/>
    <cellStyle name="Linked Cell 69" xfId="2530"/>
    <cellStyle name="Linked Cell 7" xfId="2531"/>
    <cellStyle name="Linked Cell 70" xfId="2532"/>
    <cellStyle name="Linked Cell 71" xfId="2533"/>
    <cellStyle name="Linked Cell 72" xfId="2534"/>
    <cellStyle name="Linked Cell 8" xfId="2535"/>
    <cellStyle name="Linked Cell 9" xfId="2536"/>
    <cellStyle name="Manual Input" xfId="2537"/>
    <cellStyle name="Manual-Input" xfId="9"/>
    <cellStyle name="MonthHeader" xfId="2538"/>
    <cellStyle name="Neutral 10" xfId="2539"/>
    <cellStyle name="Neutral 11" xfId="2540"/>
    <cellStyle name="Neutral 12" xfId="2541"/>
    <cellStyle name="Neutral 13" xfId="2542"/>
    <cellStyle name="Neutral 14" xfId="2543"/>
    <cellStyle name="Neutral 15" xfId="2544"/>
    <cellStyle name="Neutral 16" xfId="2545"/>
    <cellStyle name="Neutral 17" xfId="2546"/>
    <cellStyle name="Neutral 18" xfId="2547"/>
    <cellStyle name="Neutral 19" xfId="2548"/>
    <cellStyle name="Neutral 2" xfId="2549"/>
    <cellStyle name="Neutral 20" xfId="2550"/>
    <cellStyle name="Neutral 21" xfId="2551"/>
    <cellStyle name="Neutral 22" xfId="2552"/>
    <cellStyle name="Neutral 23" xfId="2553"/>
    <cellStyle name="Neutral 24" xfId="2554"/>
    <cellStyle name="Neutral 25" xfId="2555"/>
    <cellStyle name="Neutral 26" xfId="2556"/>
    <cellStyle name="Neutral 27" xfId="2557"/>
    <cellStyle name="Neutral 28" xfId="2558"/>
    <cellStyle name="Neutral 29" xfId="2559"/>
    <cellStyle name="Neutral 3" xfId="2560"/>
    <cellStyle name="Neutral 30" xfId="2561"/>
    <cellStyle name="Neutral 31" xfId="2562"/>
    <cellStyle name="Neutral 32" xfId="2563"/>
    <cellStyle name="Neutral 33" xfId="2564"/>
    <cellStyle name="Neutral 34" xfId="2565"/>
    <cellStyle name="Neutral 35" xfId="2566"/>
    <cellStyle name="Neutral 36" xfId="2567"/>
    <cellStyle name="Neutral 37" xfId="2568"/>
    <cellStyle name="Neutral 38" xfId="2569"/>
    <cellStyle name="Neutral 39" xfId="2570"/>
    <cellStyle name="Neutral 4" xfId="2571"/>
    <cellStyle name="Neutral 40" xfId="2572"/>
    <cellStyle name="Neutral 41" xfId="2573"/>
    <cellStyle name="Neutral 42" xfId="2574"/>
    <cellStyle name="Neutral 43" xfId="2575"/>
    <cellStyle name="Neutral 44" xfId="2576"/>
    <cellStyle name="Neutral 45" xfId="2577"/>
    <cellStyle name="Neutral 46" xfId="2578"/>
    <cellStyle name="Neutral 47" xfId="2579"/>
    <cellStyle name="Neutral 48" xfId="2580"/>
    <cellStyle name="Neutral 49" xfId="2581"/>
    <cellStyle name="Neutral 5" xfId="2582"/>
    <cellStyle name="Neutral 50" xfId="2583"/>
    <cellStyle name="Neutral 51" xfId="2584"/>
    <cellStyle name="Neutral 52" xfId="2585"/>
    <cellStyle name="Neutral 53" xfId="2586"/>
    <cellStyle name="Neutral 54" xfId="2587"/>
    <cellStyle name="Neutral 55" xfId="2588"/>
    <cellStyle name="Neutral 56" xfId="2589"/>
    <cellStyle name="Neutral 57" xfId="2590"/>
    <cellStyle name="Neutral 58" xfId="2591"/>
    <cellStyle name="Neutral 59" xfId="2592"/>
    <cellStyle name="Neutral 6" xfId="2593"/>
    <cellStyle name="Neutral 60" xfId="2594"/>
    <cellStyle name="Neutral 61" xfId="2595"/>
    <cellStyle name="Neutral 62" xfId="2596"/>
    <cellStyle name="Neutral 63" xfId="2597"/>
    <cellStyle name="Neutral 64" xfId="2598"/>
    <cellStyle name="Neutral 65" xfId="2599"/>
    <cellStyle name="Neutral 66" xfId="2600"/>
    <cellStyle name="Neutral 67" xfId="2601"/>
    <cellStyle name="Neutral 68" xfId="2602"/>
    <cellStyle name="Neutral 69" xfId="2603"/>
    <cellStyle name="Neutral 7" xfId="2604"/>
    <cellStyle name="Neutral 70" xfId="2605"/>
    <cellStyle name="Neutral 71" xfId="2606"/>
    <cellStyle name="Neutral 72" xfId="2607"/>
    <cellStyle name="Neutral 8" xfId="2608"/>
    <cellStyle name="Neutral 9" xfId="2609"/>
    <cellStyle name="Normal" xfId="0" builtinId="0"/>
    <cellStyle name="Normal 10" xfId="2610"/>
    <cellStyle name="Normal 11" xfId="2611"/>
    <cellStyle name="Normal 12" xfId="2612"/>
    <cellStyle name="Normal 12 2" xfId="3017"/>
    <cellStyle name="Normal 13" xfId="2613"/>
    <cellStyle name="Normal 14" xfId="2614"/>
    <cellStyle name="Normal 15" xfId="2615"/>
    <cellStyle name="Normal 16" xfId="2616"/>
    <cellStyle name="Normal 17" xfId="2617"/>
    <cellStyle name="Normal 18" xfId="2618"/>
    <cellStyle name="Normal 19" xfId="2619"/>
    <cellStyle name="Normal 2" xfId="10"/>
    <cellStyle name="Normal 2 10" xfId="3056"/>
    <cellStyle name="Normal 2 11" xfId="3057"/>
    <cellStyle name="Normal 2 12" xfId="3058"/>
    <cellStyle name="Normal 2 13" xfId="3059"/>
    <cellStyle name="Normal 2 14" xfId="3060"/>
    <cellStyle name="Normal 2 15" xfId="3061"/>
    <cellStyle name="Normal 2 16" xfId="3062"/>
    <cellStyle name="Normal 2 17" xfId="3063"/>
    <cellStyle name="Normal 2 18" xfId="3064"/>
    <cellStyle name="Normal 2 19" xfId="3065"/>
    <cellStyle name="Normal 2 2" xfId="11"/>
    <cellStyle name="Normal 2 22" xfId="3066"/>
    <cellStyle name="Normal 2 3" xfId="12"/>
    <cellStyle name="Normal 2 3 2" xfId="2620"/>
    <cellStyle name="Normal 2 4" xfId="2621"/>
    <cellStyle name="Normal 2 5" xfId="2622"/>
    <cellStyle name="Normal 2 6" xfId="3019"/>
    <cellStyle name="Normal 2 7" xfId="3067"/>
    <cellStyle name="Normal 2 8" xfId="3068"/>
    <cellStyle name="Normal 2 9" xfId="3069"/>
    <cellStyle name="Normal 2_Gas CBR Summary" xfId="2623"/>
    <cellStyle name="Normal 20" xfId="2624"/>
    <cellStyle name="Normal 21" xfId="2625"/>
    <cellStyle name="Normal 22" xfId="2626"/>
    <cellStyle name="Normal 23" xfId="2627"/>
    <cellStyle name="Normal 24" xfId="2628"/>
    <cellStyle name="Normal 25" xfId="2629"/>
    <cellStyle name="Normal 26" xfId="2630"/>
    <cellStyle name="Normal 27" xfId="2631"/>
    <cellStyle name="Normal 28" xfId="2632"/>
    <cellStyle name="Normal 29" xfId="2633"/>
    <cellStyle name="Normal 3" xfId="14"/>
    <cellStyle name="Normal 3 2" xfId="2634"/>
    <cellStyle name="Normal 3 3" xfId="3094"/>
    <cellStyle name="Normal 3_Gas CBR Summary" xfId="2635"/>
    <cellStyle name="Normal 30" xfId="2636"/>
    <cellStyle name="Normal 31" xfId="2637"/>
    <cellStyle name="Normal 32" xfId="2638"/>
    <cellStyle name="Normal 33" xfId="2639"/>
    <cellStyle name="Normal 34" xfId="2640"/>
    <cellStyle name="Normal 35" xfId="2641"/>
    <cellStyle name="Normal 36" xfId="2642"/>
    <cellStyle name="Normal 37" xfId="2643"/>
    <cellStyle name="Normal 38" xfId="2644"/>
    <cellStyle name="Normal 39" xfId="2645"/>
    <cellStyle name="Normal 4" xfId="16"/>
    <cellStyle name="Normal 4 2" xfId="19"/>
    <cellStyle name="Normal 40" xfId="2646"/>
    <cellStyle name="Normal 40 2" xfId="2647"/>
    <cellStyle name="Normal 41" xfId="2648"/>
    <cellStyle name="Normal 42" xfId="2649"/>
    <cellStyle name="Normal 43" xfId="2650"/>
    <cellStyle name="Normal 44" xfId="2651"/>
    <cellStyle name="Normal 45" xfId="2652"/>
    <cellStyle name="Normal 46" xfId="2653"/>
    <cellStyle name="Normal 47" xfId="2654"/>
    <cellStyle name="Normal 48" xfId="2655"/>
    <cellStyle name="Normal 49" xfId="2656"/>
    <cellStyle name="Normal 5" xfId="2657"/>
    <cellStyle name="Normal 5 2" xfId="2658"/>
    <cellStyle name="Normal 5 2 2" xfId="2659"/>
    <cellStyle name="Normal 5 2 2 2" xfId="2660"/>
    <cellStyle name="Normal 50" xfId="2661"/>
    <cellStyle name="Normal 50 2" xfId="2662"/>
    <cellStyle name="Normal 51" xfId="2663"/>
    <cellStyle name="Normal 52" xfId="2664"/>
    <cellStyle name="Normal 53" xfId="2665"/>
    <cellStyle name="Normal 54" xfId="2666"/>
    <cellStyle name="Normal 55" xfId="2667"/>
    <cellStyle name="Normal 56" xfId="2668"/>
    <cellStyle name="Normal 57" xfId="2669"/>
    <cellStyle name="Normal 58" xfId="2670"/>
    <cellStyle name="Normal 59" xfId="2671"/>
    <cellStyle name="Normal 6" xfId="7"/>
    <cellStyle name="Normal 60" xfId="2672"/>
    <cellStyle name="Normal 60 2" xfId="2673"/>
    <cellStyle name="Normal 61" xfId="2674"/>
    <cellStyle name="Normal 62" xfId="2675"/>
    <cellStyle name="Normal 63" xfId="2676"/>
    <cellStyle name="Normal 64" xfId="2677"/>
    <cellStyle name="Normal 65" xfId="2678"/>
    <cellStyle name="Normal 66" xfId="2679"/>
    <cellStyle name="Normal 66 2" xfId="2680"/>
    <cellStyle name="Normal 67" xfId="2681"/>
    <cellStyle name="Normal 68" xfId="2682"/>
    <cellStyle name="Normal 69" xfId="2683"/>
    <cellStyle name="Normal 7" xfId="2684"/>
    <cellStyle name="Normal 7 2" xfId="2685"/>
    <cellStyle name="Normal 7 2 2" xfId="2686"/>
    <cellStyle name="Normal 70" xfId="2687"/>
    <cellStyle name="Normal 71" xfId="2688"/>
    <cellStyle name="Normal 72" xfId="2689"/>
    <cellStyle name="Normal 73" xfId="2690"/>
    <cellStyle name="Normal 74" xfId="2691"/>
    <cellStyle name="Normal 75" xfId="2692"/>
    <cellStyle name="Normal 76" xfId="2693"/>
    <cellStyle name="Normal 77" xfId="2694"/>
    <cellStyle name="Normal 77 2" xfId="3013"/>
    <cellStyle name="Normal 78" xfId="3020"/>
    <cellStyle name="Normal 79" xfId="3095"/>
    <cellStyle name="Normal 8" xfId="2695"/>
    <cellStyle name="Normal 80" xfId="3087"/>
    <cellStyle name="Normal 81" xfId="3101"/>
    <cellStyle name="Normal 9" xfId="2696"/>
    <cellStyle name="Normal_WAElec6_97" xfId="1"/>
    <cellStyle name="Normal_WAGas6_97" xfId="2"/>
    <cellStyle name="Note 10" xfId="2697"/>
    <cellStyle name="Note 11" xfId="2698"/>
    <cellStyle name="Note 12" xfId="2699"/>
    <cellStyle name="Note 13" xfId="2700"/>
    <cellStyle name="Note 14" xfId="2701"/>
    <cellStyle name="Note 15" xfId="2702"/>
    <cellStyle name="Note 16" xfId="2703"/>
    <cellStyle name="Note 17" xfId="2704"/>
    <cellStyle name="Note 18" xfId="2705"/>
    <cellStyle name="Note 19" xfId="2706"/>
    <cellStyle name="Note 2" xfId="2707"/>
    <cellStyle name="Note 20" xfId="2708"/>
    <cellStyle name="Note 21" xfId="2709"/>
    <cellStyle name="Note 22" xfId="2710"/>
    <cellStyle name="Note 23" xfId="2711"/>
    <cellStyle name="Note 24" xfId="2712"/>
    <cellStyle name="Note 25" xfId="2713"/>
    <cellStyle name="Note 26" xfId="2714"/>
    <cellStyle name="Note 27" xfId="2715"/>
    <cellStyle name="Note 28" xfId="2716"/>
    <cellStyle name="Note 29" xfId="2717"/>
    <cellStyle name="Note 3" xfId="2718"/>
    <cellStyle name="Note 30" xfId="2719"/>
    <cellStyle name="Note 31" xfId="2720"/>
    <cellStyle name="Note 32" xfId="2721"/>
    <cellStyle name="Note 33" xfId="2722"/>
    <cellStyle name="Note 34" xfId="2723"/>
    <cellStyle name="Note 35" xfId="2724"/>
    <cellStyle name="Note 36" xfId="2725"/>
    <cellStyle name="Note 37" xfId="2726"/>
    <cellStyle name="Note 38" xfId="2727"/>
    <cellStyle name="Note 39" xfId="2728"/>
    <cellStyle name="Note 4" xfId="2729"/>
    <cellStyle name="Note 40" xfId="2730"/>
    <cellStyle name="Note 41" xfId="2731"/>
    <cellStyle name="Note 42" xfId="2732"/>
    <cellStyle name="Note 43" xfId="2733"/>
    <cellStyle name="Note 44" xfId="2734"/>
    <cellStyle name="Note 45" xfId="2735"/>
    <cellStyle name="Note 46" xfId="2736"/>
    <cellStyle name="Note 47" xfId="2737"/>
    <cellStyle name="Note 48" xfId="2738"/>
    <cellStyle name="Note 49" xfId="2739"/>
    <cellStyle name="Note 5" xfId="2740"/>
    <cellStyle name="Note 50" xfId="2741"/>
    <cellStyle name="Note 51" xfId="2742"/>
    <cellStyle name="Note 52" xfId="2743"/>
    <cellStyle name="Note 53" xfId="2744"/>
    <cellStyle name="Note 54" xfId="2745"/>
    <cellStyle name="Note 55" xfId="2746"/>
    <cellStyle name="Note 56" xfId="2747"/>
    <cellStyle name="Note 57" xfId="2748"/>
    <cellStyle name="Note 58" xfId="2749"/>
    <cellStyle name="Note 59" xfId="2750"/>
    <cellStyle name="Note 6" xfId="2751"/>
    <cellStyle name="Note 60" xfId="2752"/>
    <cellStyle name="Note 61" xfId="2753"/>
    <cellStyle name="Note 62" xfId="2754"/>
    <cellStyle name="Note 63" xfId="2755"/>
    <cellStyle name="Note 64" xfId="2756"/>
    <cellStyle name="Note 65" xfId="2757"/>
    <cellStyle name="Note 66" xfId="2758"/>
    <cellStyle name="Note 67" xfId="2759"/>
    <cellStyle name="Note 68" xfId="2760"/>
    <cellStyle name="Note 69" xfId="2761"/>
    <cellStyle name="Note 7" xfId="2762"/>
    <cellStyle name="Note 70" xfId="2763"/>
    <cellStyle name="Note 71" xfId="2764"/>
    <cellStyle name="Note 72" xfId="2765"/>
    <cellStyle name="Note 8" xfId="2766"/>
    <cellStyle name="Note 9" xfId="2767"/>
    <cellStyle name="Output 10" xfId="2768"/>
    <cellStyle name="Output 11" xfId="2769"/>
    <cellStyle name="Output 12" xfId="2770"/>
    <cellStyle name="Output 13" xfId="2771"/>
    <cellStyle name="Output 14" xfId="2772"/>
    <cellStyle name="Output 15" xfId="2773"/>
    <cellStyle name="Output 16" xfId="2774"/>
    <cellStyle name="Output 17" xfId="2775"/>
    <cellStyle name="Output 18" xfId="2776"/>
    <cellStyle name="Output 19" xfId="2777"/>
    <cellStyle name="Output 2" xfId="2778"/>
    <cellStyle name="Output 20" xfId="2779"/>
    <cellStyle name="Output 21" xfId="2780"/>
    <cellStyle name="Output 22" xfId="2781"/>
    <cellStyle name="Output 23" xfId="2782"/>
    <cellStyle name="Output 24" xfId="2783"/>
    <cellStyle name="Output 25" xfId="2784"/>
    <cellStyle name="Output 26" xfId="2785"/>
    <cellStyle name="Output 27" xfId="2786"/>
    <cellStyle name="Output 28" xfId="2787"/>
    <cellStyle name="Output 29" xfId="2788"/>
    <cellStyle name="Output 3" xfId="2789"/>
    <cellStyle name="Output 30" xfId="2790"/>
    <cellStyle name="Output 31" xfId="2791"/>
    <cellStyle name="Output 32" xfId="2792"/>
    <cellStyle name="Output 33" xfId="2793"/>
    <cellStyle name="Output 34" xfId="2794"/>
    <cellStyle name="Output 35" xfId="2795"/>
    <cellStyle name="Output 36" xfId="2796"/>
    <cellStyle name="Output 37" xfId="2797"/>
    <cellStyle name="Output 38" xfId="2798"/>
    <cellStyle name="Output 39" xfId="2799"/>
    <cellStyle name="Output 4" xfId="2800"/>
    <cellStyle name="Output 40" xfId="2801"/>
    <cellStyle name="Output 41" xfId="2802"/>
    <cellStyle name="Output 42" xfId="2803"/>
    <cellStyle name="Output 43" xfId="2804"/>
    <cellStyle name="Output 44" xfId="2805"/>
    <cellStyle name="Output 45" xfId="2806"/>
    <cellStyle name="Output 46" xfId="2807"/>
    <cellStyle name="Output 47" xfId="2808"/>
    <cellStyle name="Output 48" xfId="2809"/>
    <cellStyle name="Output 49" xfId="2810"/>
    <cellStyle name="Output 5" xfId="2811"/>
    <cellStyle name="Output 50" xfId="2812"/>
    <cellStyle name="Output 51" xfId="2813"/>
    <cellStyle name="Output 52" xfId="2814"/>
    <cellStyle name="Output 53" xfId="2815"/>
    <cellStyle name="Output 54" xfId="2816"/>
    <cellStyle name="Output 55" xfId="2817"/>
    <cellStyle name="Output 56" xfId="2818"/>
    <cellStyle name="Output 57" xfId="2819"/>
    <cellStyle name="Output 58" xfId="2820"/>
    <cellStyle name="Output 59" xfId="2821"/>
    <cellStyle name="Output 6" xfId="2822"/>
    <cellStyle name="Output 60" xfId="2823"/>
    <cellStyle name="Output 61" xfId="2824"/>
    <cellStyle name="Output 62" xfId="2825"/>
    <cellStyle name="Output 63" xfId="2826"/>
    <cellStyle name="Output 64" xfId="2827"/>
    <cellStyle name="Output 65" xfId="2828"/>
    <cellStyle name="Output 66" xfId="2829"/>
    <cellStyle name="Output 67" xfId="2830"/>
    <cellStyle name="Output 68" xfId="2831"/>
    <cellStyle name="Output 69" xfId="2832"/>
    <cellStyle name="Output 7" xfId="2833"/>
    <cellStyle name="Output 70" xfId="2834"/>
    <cellStyle name="Output 71" xfId="2835"/>
    <cellStyle name="Output 72" xfId="2836"/>
    <cellStyle name="Output 8" xfId="2837"/>
    <cellStyle name="Output 9" xfId="2838"/>
    <cellStyle name="Output Amounts" xfId="2839"/>
    <cellStyle name="OUTPUT AMOUNTS 2" xfId="2840"/>
    <cellStyle name="Output Column Headings" xfId="2841"/>
    <cellStyle name="Output Line Items" xfId="2842"/>
    <cellStyle name="Output Report Heading" xfId="2843"/>
    <cellStyle name="Output Report Title" xfId="2844"/>
    <cellStyle name="Percent" xfId="3012" builtinId="5"/>
    <cellStyle name="Percent 10" xfId="3096"/>
    <cellStyle name="Percent 11" xfId="3097"/>
    <cellStyle name="Percent 11 2" xfId="3100"/>
    <cellStyle name="Percent 12" xfId="3090"/>
    <cellStyle name="Percent 2" xfId="13"/>
    <cellStyle name="Percent 2 10" xfId="3070"/>
    <cellStyle name="Percent 2 11" xfId="3071"/>
    <cellStyle name="Percent 2 12" xfId="3072"/>
    <cellStyle name="Percent 2 13" xfId="3073"/>
    <cellStyle name="Percent 2 14" xfId="3074"/>
    <cellStyle name="Percent 2 15" xfId="3075"/>
    <cellStyle name="Percent 2 16" xfId="3076"/>
    <cellStyle name="Percent 2 17" xfId="3077"/>
    <cellStyle name="Percent 2 18" xfId="3078"/>
    <cellStyle name="Percent 2 19" xfId="3079"/>
    <cellStyle name="Percent 2 2" xfId="2845"/>
    <cellStyle name="Percent 2 3" xfId="3080"/>
    <cellStyle name="Percent 2 4" xfId="3081"/>
    <cellStyle name="Percent 2 5" xfId="3082"/>
    <cellStyle name="Percent 2 6" xfId="3083"/>
    <cellStyle name="Percent 2 7" xfId="3084"/>
    <cellStyle name="Percent 2 8" xfId="3085"/>
    <cellStyle name="Percent 2 9" xfId="3086"/>
    <cellStyle name="Percent 3" xfId="17"/>
    <cellStyle name="Percent 3 2" xfId="3098"/>
    <cellStyle name="Percent 4" xfId="2846"/>
    <cellStyle name="Percent 5" xfId="2847"/>
    <cellStyle name="Percent 6" xfId="2848"/>
    <cellStyle name="Percent 7" xfId="2849"/>
    <cellStyle name="Percent 8" xfId="2850"/>
    <cellStyle name="Percent 9" xfId="2851"/>
    <cellStyle name="Percent 9 2" xfId="3016"/>
    <cellStyle name="QtrHeader" xfId="2852"/>
    <cellStyle name="ReportTitlePrompt" xfId="2853"/>
    <cellStyle name="ReportTitleValue" xfId="2854"/>
    <cellStyle name="RowAcctAbovePrompt" xfId="2855"/>
    <cellStyle name="RowAcctSOBAbovePrompt" xfId="2856"/>
    <cellStyle name="RowAcctSOBValue" xfId="2857"/>
    <cellStyle name="RowAcctValue" xfId="2858"/>
    <cellStyle name="RowAttrAbovePrompt" xfId="2859"/>
    <cellStyle name="RowAttrValue" xfId="2860"/>
    <cellStyle name="RowColSetAbovePrompt" xfId="2861"/>
    <cellStyle name="RowColSetLeftPrompt" xfId="2862"/>
    <cellStyle name="RowColSetValue" xfId="2863"/>
    <cellStyle name="RowLeftPrompt" xfId="2864"/>
    <cellStyle name="SampleUsingFormatMask" xfId="2865"/>
    <cellStyle name="SampleWithNoFormatMask" xfId="2866"/>
    <cellStyle name="Thousands" xfId="2867"/>
    <cellStyle name="Total 10" xfId="2868"/>
    <cellStyle name="Total 11" xfId="2869"/>
    <cellStyle name="Total 12" xfId="2870"/>
    <cellStyle name="Total 13" xfId="2871"/>
    <cellStyle name="Total 14" xfId="2872"/>
    <cellStyle name="Total 15" xfId="2873"/>
    <cellStyle name="Total 16" xfId="2874"/>
    <cellStyle name="Total 17" xfId="2875"/>
    <cellStyle name="Total 18" xfId="2876"/>
    <cellStyle name="Total 19" xfId="2877"/>
    <cellStyle name="Total 2" xfId="2878"/>
    <cellStyle name="Total 20" xfId="2879"/>
    <cellStyle name="Total 21" xfId="2880"/>
    <cellStyle name="Total 22" xfId="2881"/>
    <cellStyle name="Total 23" xfId="2882"/>
    <cellStyle name="Total 24" xfId="2883"/>
    <cellStyle name="Total 25" xfId="2884"/>
    <cellStyle name="Total 26" xfId="2885"/>
    <cellStyle name="Total 27" xfId="2886"/>
    <cellStyle name="Total 28" xfId="2887"/>
    <cellStyle name="Total 29" xfId="2888"/>
    <cellStyle name="Total 3" xfId="2889"/>
    <cellStyle name="Total 30" xfId="2890"/>
    <cellStyle name="Total 31" xfId="2891"/>
    <cellStyle name="Total 32" xfId="2892"/>
    <cellStyle name="Total 33" xfId="2893"/>
    <cellStyle name="Total 34" xfId="2894"/>
    <cellStyle name="Total 35" xfId="2895"/>
    <cellStyle name="Total 36" xfId="2896"/>
    <cellStyle name="Total 37" xfId="2897"/>
    <cellStyle name="Total 38" xfId="2898"/>
    <cellStyle name="Total 39" xfId="2899"/>
    <cellStyle name="Total 4" xfId="2900"/>
    <cellStyle name="Total 40" xfId="2901"/>
    <cellStyle name="Total 41" xfId="2902"/>
    <cellStyle name="Total 42" xfId="2903"/>
    <cellStyle name="Total 43" xfId="2904"/>
    <cellStyle name="Total 44" xfId="2905"/>
    <cellStyle name="Total 45" xfId="2906"/>
    <cellStyle name="Total 46" xfId="2907"/>
    <cellStyle name="Total 47" xfId="2908"/>
    <cellStyle name="Total 48" xfId="2909"/>
    <cellStyle name="Total 49" xfId="2910"/>
    <cellStyle name="Total 5" xfId="2911"/>
    <cellStyle name="Total 50" xfId="2912"/>
    <cellStyle name="Total 51" xfId="2913"/>
    <cellStyle name="Total 52" xfId="2914"/>
    <cellStyle name="Total 53" xfId="2915"/>
    <cellStyle name="Total 54" xfId="2916"/>
    <cellStyle name="Total 55" xfId="2917"/>
    <cellStyle name="Total 56" xfId="2918"/>
    <cellStyle name="Total 57" xfId="2919"/>
    <cellStyle name="Total 58" xfId="2920"/>
    <cellStyle name="Total 59" xfId="2921"/>
    <cellStyle name="Total 6" xfId="2922"/>
    <cellStyle name="Total 60" xfId="2923"/>
    <cellStyle name="Total 61" xfId="2924"/>
    <cellStyle name="Total 62" xfId="2925"/>
    <cellStyle name="Total 63" xfId="2926"/>
    <cellStyle name="Total 64" xfId="2927"/>
    <cellStyle name="Total 65" xfId="2928"/>
    <cellStyle name="Total 66" xfId="2929"/>
    <cellStyle name="Total 67" xfId="2930"/>
    <cellStyle name="Total 68" xfId="2931"/>
    <cellStyle name="Total 69" xfId="2932"/>
    <cellStyle name="Total 7" xfId="2933"/>
    <cellStyle name="Total 70" xfId="2934"/>
    <cellStyle name="Total 71" xfId="2935"/>
    <cellStyle name="Total 72" xfId="2936"/>
    <cellStyle name="Total 8" xfId="2937"/>
    <cellStyle name="Total 9" xfId="2938"/>
    <cellStyle name="UploadThisRowValue" xfId="2939"/>
    <cellStyle name="Warning Text 10" xfId="2940"/>
    <cellStyle name="Warning Text 11" xfId="2941"/>
    <cellStyle name="Warning Text 12" xfId="2942"/>
    <cellStyle name="Warning Text 13" xfId="2943"/>
    <cellStyle name="Warning Text 14" xfId="2944"/>
    <cellStyle name="Warning Text 15" xfId="2945"/>
    <cellStyle name="Warning Text 16" xfId="2946"/>
    <cellStyle name="Warning Text 17" xfId="2947"/>
    <cellStyle name="Warning Text 18" xfId="2948"/>
    <cellStyle name="Warning Text 19" xfId="2949"/>
    <cellStyle name="Warning Text 2" xfId="2950"/>
    <cellStyle name="Warning Text 20" xfId="2951"/>
    <cellStyle name="Warning Text 21" xfId="2952"/>
    <cellStyle name="Warning Text 22" xfId="2953"/>
    <cellStyle name="Warning Text 23" xfId="2954"/>
    <cellStyle name="Warning Text 24" xfId="2955"/>
    <cellStyle name="Warning Text 25" xfId="2956"/>
    <cellStyle name="Warning Text 26" xfId="2957"/>
    <cellStyle name="Warning Text 27" xfId="2958"/>
    <cellStyle name="Warning Text 28" xfId="2959"/>
    <cellStyle name="Warning Text 29" xfId="2960"/>
    <cellStyle name="Warning Text 3" xfId="2961"/>
    <cellStyle name="Warning Text 30" xfId="2962"/>
    <cellStyle name="Warning Text 31" xfId="2963"/>
    <cellStyle name="Warning Text 32" xfId="2964"/>
    <cellStyle name="Warning Text 33" xfId="2965"/>
    <cellStyle name="Warning Text 34" xfId="2966"/>
    <cellStyle name="Warning Text 35" xfId="2967"/>
    <cellStyle name="Warning Text 36" xfId="2968"/>
    <cellStyle name="Warning Text 37" xfId="2969"/>
    <cellStyle name="Warning Text 38" xfId="2970"/>
    <cellStyle name="Warning Text 39" xfId="2971"/>
    <cellStyle name="Warning Text 4" xfId="2972"/>
    <cellStyle name="Warning Text 40" xfId="2973"/>
    <cellStyle name="Warning Text 41" xfId="2974"/>
    <cellStyle name="Warning Text 42" xfId="2975"/>
    <cellStyle name="Warning Text 43" xfId="2976"/>
    <cellStyle name="Warning Text 44" xfId="2977"/>
    <cellStyle name="Warning Text 45" xfId="2978"/>
    <cellStyle name="Warning Text 46" xfId="2979"/>
    <cellStyle name="Warning Text 47" xfId="2980"/>
    <cellStyle name="Warning Text 48" xfId="2981"/>
    <cellStyle name="Warning Text 49" xfId="2982"/>
    <cellStyle name="Warning Text 5" xfId="2983"/>
    <cellStyle name="Warning Text 50" xfId="2984"/>
    <cellStyle name="Warning Text 51" xfId="2985"/>
    <cellStyle name="Warning Text 52" xfId="2986"/>
    <cellStyle name="Warning Text 53" xfId="2987"/>
    <cellStyle name="Warning Text 54" xfId="2988"/>
    <cellStyle name="Warning Text 55" xfId="2989"/>
    <cellStyle name="Warning Text 56" xfId="2990"/>
    <cellStyle name="Warning Text 57" xfId="2991"/>
    <cellStyle name="Warning Text 58" xfId="2992"/>
    <cellStyle name="Warning Text 59" xfId="2993"/>
    <cellStyle name="Warning Text 6" xfId="2994"/>
    <cellStyle name="Warning Text 60" xfId="2995"/>
    <cellStyle name="Warning Text 61" xfId="2996"/>
    <cellStyle name="Warning Text 62" xfId="2997"/>
    <cellStyle name="Warning Text 63" xfId="2998"/>
    <cellStyle name="Warning Text 64" xfId="2999"/>
    <cellStyle name="Warning Text 65" xfId="3000"/>
    <cellStyle name="Warning Text 66" xfId="3001"/>
    <cellStyle name="Warning Text 67" xfId="3002"/>
    <cellStyle name="Warning Text 68" xfId="3003"/>
    <cellStyle name="Warning Text 69" xfId="3004"/>
    <cellStyle name="Warning Text 7" xfId="3005"/>
    <cellStyle name="Warning Text 70" xfId="3006"/>
    <cellStyle name="Warning Text 71" xfId="3007"/>
    <cellStyle name="Warning Text 72" xfId="3008"/>
    <cellStyle name="Warning Text 8" xfId="3009"/>
    <cellStyle name="Warning Text 9" xfId="3010"/>
    <cellStyle name="YrHeader" xfId="30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200025</xdr:colOff>
      <xdr:row>3</xdr:row>
      <xdr:rowOff>76200</xdr:rowOff>
    </xdr:from>
    <xdr:ext cx="685799" cy="495300"/>
    <xdr:sp macro="" textlink="">
      <xdr:nvSpPr>
        <xdr:cNvPr id="2" name="TextBox 1"/>
        <xdr:cNvSpPr txBox="1"/>
      </xdr:nvSpPr>
      <xdr:spPr>
        <a:xfrm>
          <a:off x="8277225" y="561975"/>
          <a:ext cx="685799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breda\Documents\Avista%20GRC%20UE-120436\My%20Testimony\Attrition%20Adjustment\2009Combined_El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 Total System"/>
      <sheetName val="PPL - WA ONLY"/>
      <sheetName val="AVISTA - WA ONLY"/>
      <sheetName val="COMBINED"/>
      <sheetName val="PSE Gen Plants"/>
      <sheetName val="Char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8"/>
  <sheetViews>
    <sheetView workbookViewId="0">
      <selection activeCell="A6" sqref="A6"/>
    </sheetView>
  </sheetViews>
  <sheetFormatPr defaultRowHeight="15.75"/>
  <cols>
    <col min="1" max="1" width="3.85546875" style="109" customWidth="1"/>
    <col min="2" max="2" width="5" style="109" customWidth="1"/>
    <col min="3" max="3" width="52.28515625" style="109" customWidth="1"/>
    <col min="4" max="4" width="12.85546875" style="109" customWidth="1"/>
    <col min="5" max="5" width="15.42578125" style="109" customWidth="1"/>
    <col min="6" max="6" width="11.7109375" style="109" customWidth="1"/>
    <col min="7" max="7" width="14.7109375" style="109" customWidth="1"/>
    <col min="8" max="8" width="9.140625" style="109"/>
    <col min="9" max="9" width="12.28515625" style="109" bestFit="1" customWidth="1"/>
    <col min="10" max="10" width="11.140625" style="109" bestFit="1" customWidth="1"/>
    <col min="11" max="16384" width="9.140625" style="109"/>
  </cols>
  <sheetData>
    <row r="1" spans="1:12">
      <c r="A1" s="108" t="s">
        <v>161</v>
      </c>
    </row>
    <row r="2" spans="1:12">
      <c r="A2" s="108" t="s">
        <v>131</v>
      </c>
    </row>
    <row r="3" spans="1:12">
      <c r="A3" s="108" t="s">
        <v>157</v>
      </c>
    </row>
    <row r="4" spans="1:12">
      <c r="A4" s="108" t="s">
        <v>133</v>
      </c>
    </row>
    <row r="5" spans="1:12">
      <c r="A5" s="108" t="s">
        <v>134</v>
      </c>
    </row>
    <row r="6" spans="1:12" ht="16.5" thickBot="1"/>
    <row r="7" spans="1:12" ht="22.5" customHeight="1" thickBot="1">
      <c r="C7" s="198" t="s">
        <v>156</v>
      </c>
      <c r="D7" s="199"/>
      <c r="E7" s="199"/>
      <c r="F7" s="199"/>
      <c r="G7" s="200"/>
      <c r="H7" s="110"/>
      <c r="I7" s="110"/>
      <c r="J7" s="110"/>
      <c r="K7" s="110"/>
      <c r="L7" s="110"/>
    </row>
    <row r="8" spans="1:12">
      <c r="E8" s="127" t="s">
        <v>113</v>
      </c>
      <c r="F8" s="129" t="s">
        <v>158</v>
      </c>
      <c r="G8" s="128" t="s">
        <v>110</v>
      </c>
    </row>
    <row r="9" spans="1:12">
      <c r="E9" s="127" t="s">
        <v>109</v>
      </c>
      <c r="F9" s="130" t="s">
        <v>159</v>
      </c>
      <c r="G9" s="128" t="s">
        <v>92</v>
      </c>
    </row>
    <row r="10" spans="1:12">
      <c r="E10" s="127" t="s">
        <v>142</v>
      </c>
      <c r="F10" s="130" t="s">
        <v>87</v>
      </c>
      <c r="G10" s="128" t="s">
        <v>112</v>
      </c>
    </row>
    <row r="11" spans="1:12" ht="16.5" thickBot="1">
      <c r="E11" s="135" t="s">
        <v>135</v>
      </c>
      <c r="F11" s="136" t="s">
        <v>136</v>
      </c>
      <c r="G11" s="137" t="s">
        <v>137</v>
      </c>
    </row>
    <row r="12" spans="1:12">
      <c r="E12" s="110"/>
      <c r="G12" s="110"/>
    </row>
    <row r="13" spans="1:12">
      <c r="B13" s="109">
        <v>1</v>
      </c>
      <c r="C13" s="109" t="s">
        <v>72</v>
      </c>
      <c r="E13" s="112">
        <v>145718</v>
      </c>
      <c r="F13" s="120">
        <f>+G13-E13</f>
        <v>3076</v>
      </c>
      <c r="G13" s="112">
        <f>+'Attrition Allowance'!I14</f>
        <v>148794</v>
      </c>
    </row>
    <row r="14" spans="1:12">
      <c r="B14" s="109">
        <f>1+B13</f>
        <v>2</v>
      </c>
      <c r="C14" s="109" t="s">
        <v>143</v>
      </c>
      <c r="D14" s="113"/>
      <c r="E14" s="114">
        <v>127543</v>
      </c>
      <c r="F14" s="131">
        <f>+G14-E14</f>
        <v>4637.5085811410099</v>
      </c>
      <c r="G14" s="115">
        <f>+'Attrition Allowance'!I45</f>
        <v>132180.50858114101</v>
      </c>
    </row>
    <row r="15" spans="1:12">
      <c r="B15" s="109">
        <f t="shared" ref="B15:B17" si="0">1+B14</f>
        <v>3</v>
      </c>
      <c r="C15" s="109" t="s">
        <v>144</v>
      </c>
      <c r="D15" s="113" t="s">
        <v>145</v>
      </c>
      <c r="E15" s="116">
        <f>+E13-E14</f>
        <v>18175</v>
      </c>
      <c r="F15" s="116">
        <f>+F13-F14</f>
        <v>-1561.5085811410099</v>
      </c>
      <c r="G15" s="116">
        <f>+G13-G14</f>
        <v>16613.49141885899</v>
      </c>
    </row>
    <row r="16" spans="1:12">
      <c r="B16" s="109">
        <f t="shared" si="0"/>
        <v>4</v>
      </c>
      <c r="C16" s="109" t="s">
        <v>146</v>
      </c>
      <c r="D16" s="113"/>
      <c r="E16" s="114">
        <v>5228</v>
      </c>
      <c r="F16" s="114">
        <f>+G16-E16</f>
        <v>-692</v>
      </c>
      <c r="G16" s="115">
        <f>+'Attrition Allowance'!I50+'Attrition Allowance'!I51+'Attrition Allowance'!I52+'Attrition Allowance'!I53</f>
        <v>4536</v>
      </c>
    </row>
    <row r="17" spans="2:10" ht="15.75" customHeight="1" thickBot="1">
      <c r="B17" s="109">
        <f t="shared" si="0"/>
        <v>5</v>
      </c>
      <c r="C17" s="109" t="s">
        <v>147</v>
      </c>
      <c r="D17" s="113" t="s">
        <v>148</v>
      </c>
      <c r="E17" s="117">
        <f>+E15-E16</f>
        <v>12947</v>
      </c>
      <c r="F17" s="117">
        <f>+F15-F16</f>
        <v>-869.50858114100993</v>
      </c>
      <c r="G17" s="117">
        <f>+G15-G16</f>
        <v>12077.49141885899</v>
      </c>
    </row>
    <row r="18" spans="2:10" ht="15.75" customHeight="1" thickTop="1">
      <c r="D18" s="113"/>
    </row>
    <row r="19" spans="2:10" ht="15.75" customHeight="1">
      <c r="B19" s="109">
        <f>1+B17</f>
        <v>6</v>
      </c>
      <c r="C19" s="109" t="s">
        <v>149</v>
      </c>
      <c r="D19" s="113"/>
      <c r="E19" s="118">
        <v>189089</v>
      </c>
      <c r="F19" s="134">
        <f>+G19-E19</f>
        <v>13061</v>
      </c>
      <c r="G19" s="132">
        <f>+'Attrition Allowance'!I76</f>
        <v>202150</v>
      </c>
      <c r="H19" s="133"/>
      <c r="I19" s="139"/>
    </row>
    <row r="20" spans="2:10" ht="15.75" customHeight="1">
      <c r="C20" s="111"/>
      <c r="D20" s="113"/>
    </row>
    <row r="21" spans="2:10" ht="15.75" customHeight="1">
      <c r="B21" s="109">
        <f>1+B19</f>
        <v>7</v>
      </c>
      <c r="C21" s="111" t="s">
        <v>150</v>
      </c>
      <c r="D21" s="113" t="s">
        <v>151</v>
      </c>
      <c r="E21" s="119">
        <f>+E17/E19</f>
        <v>6.8470402826182386E-2</v>
      </c>
      <c r="F21" s="140"/>
      <c r="G21" s="119">
        <f>+G17/G19</f>
        <v>5.9745196234771161E-2</v>
      </c>
      <c r="I21" s="139"/>
      <c r="J21" s="141"/>
    </row>
    <row r="22" spans="2:10" ht="15.75" customHeight="1">
      <c r="C22" s="111"/>
      <c r="D22" s="113"/>
    </row>
    <row r="23" spans="2:10" ht="15.75" customHeight="1">
      <c r="B23" s="109">
        <f>1+B21</f>
        <v>8</v>
      </c>
      <c r="C23" s="111" t="s">
        <v>102</v>
      </c>
      <c r="D23" s="113"/>
      <c r="E23" s="119">
        <v>7.22E-2</v>
      </c>
      <c r="F23" s="111"/>
      <c r="G23" s="119">
        <v>7.22E-2</v>
      </c>
      <c r="I23" s="140"/>
    </row>
    <row r="24" spans="2:10" ht="15.75" customHeight="1">
      <c r="C24" s="111"/>
      <c r="D24" s="113"/>
    </row>
    <row r="25" spans="2:10" ht="15.75" customHeight="1">
      <c r="B25" s="109">
        <f>1+B23</f>
        <v>9</v>
      </c>
      <c r="C25" s="109" t="s">
        <v>152</v>
      </c>
      <c r="D25" s="113" t="s">
        <v>153</v>
      </c>
      <c r="E25" s="112">
        <f>ROUND(+E19*E23,0)</f>
        <v>13652</v>
      </c>
      <c r="G25" s="112">
        <f>+G19*G23</f>
        <v>14595.23</v>
      </c>
      <c r="I25" s="141"/>
    </row>
    <row r="26" spans="2:10" ht="15.75" customHeight="1">
      <c r="B26" s="109">
        <f>1+B25</f>
        <v>10</v>
      </c>
      <c r="C26" s="109" t="s">
        <v>160</v>
      </c>
      <c r="D26" s="113" t="s">
        <v>154</v>
      </c>
      <c r="E26" s="120">
        <f>+E25-E17</f>
        <v>705</v>
      </c>
      <c r="G26" s="120">
        <f>+G25-G17</f>
        <v>2517.7385811410095</v>
      </c>
    </row>
    <row r="27" spans="2:10" ht="15.75" customHeight="1">
      <c r="B27" s="109">
        <f t="shared" ref="B27" si="1">1+B26</f>
        <v>11</v>
      </c>
      <c r="C27" s="109" t="s">
        <v>106</v>
      </c>
      <c r="E27" s="44">
        <v>0.62095100000000003</v>
      </c>
      <c r="F27" s="123"/>
      <c r="G27" s="44">
        <f>+E27</f>
        <v>0.62095100000000003</v>
      </c>
      <c r="H27" s="123"/>
    </row>
    <row r="28" spans="2:10" ht="15.75" customHeight="1">
      <c r="C28" s="111"/>
      <c r="E28" s="121"/>
      <c r="G28" s="121"/>
    </row>
    <row r="29" spans="2:10" ht="15.75" customHeight="1">
      <c r="B29" s="109">
        <f>1+B27</f>
        <v>12</v>
      </c>
      <c r="C29" s="111" t="s">
        <v>107</v>
      </c>
      <c r="D29" s="113" t="s">
        <v>155</v>
      </c>
      <c r="E29" s="122">
        <f>ROUND(+E26/E27,0)</f>
        <v>1135</v>
      </c>
      <c r="G29" s="175">
        <f>ROUND(+G26/G27,0)</f>
        <v>4055</v>
      </c>
    </row>
    <row r="30" spans="2:10" ht="15.75" customHeight="1">
      <c r="B30" s="109">
        <f>1+B29</f>
        <v>13</v>
      </c>
      <c r="C30" s="111" t="s">
        <v>166</v>
      </c>
      <c r="D30" s="113"/>
      <c r="E30" s="173"/>
      <c r="G30" s="176">
        <f>+'Attrition Allowance'!I85</f>
        <v>1.0208648249099876</v>
      </c>
    </row>
    <row r="31" spans="2:10" ht="15.75" customHeight="1" thickBot="1">
      <c r="C31" s="111"/>
      <c r="D31" s="113"/>
      <c r="E31" s="173"/>
      <c r="G31" s="174"/>
    </row>
    <row r="32" spans="2:10" ht="24" customHeight="1" thickBot="1">
      <c r="B32" s="142">
        <f>1+B30</f>
        <v>14</v>
      </c>
      <c r="C32" s="126" t="s">
        <v>108</v>
      </c>
      <c r="D32" s="143"/>
      <c r="E32" s="143"/>
      <c r="F32" s="143"/>
      <c r="G32" s="177">
        <f>ROUND(G29/G30,0)</f>
        <v>3972</v>
      </c>
    </row>
    <row r="33" spans="2:7" ht="15.75" customHeight="1">
      <c r="C33" s="111"/>
    </row>
    <row r="34" spans="2:7" ht="15.75" customHeight="1">
      <c r="B34" s="124"/>
      <c r="C34" s="125"/>
      <c r="D34" s="124"/>
      <c r="E34" s="124"/>
      <c r="F34" s="123"/>
      <c r="G34" s="123"/>
    </row>
    <row r="35" spans="2:7" ht="15.75" customHeight="1">
      <c r="B35" s="109">
        <f>1+B32</f>
        <v>15</v>
      </c>
      <c r="C35" s="109" t="s">
        <v>169</v>
      </c>
      <c r="D35" s="113" t="s">
        <v>170</v>
      </c>
      <c r="E35" s="120">
        <f>G32-E29</f>
        <v>2837</v>
      </c>
      <c r="F35" s="123"/>
      <c r="G35" s="138"/>
    </row>
    <row r="36" spans="2:7" ht="15.75" customHeight="1"/>
    <row r="37" spans="2:7" ht="15.75" customHeight="1"/>
    <row r="38" spans="2:7" ht="15.75" customHeight="1"/>
  </sheetData>
  <mergeCells count="1">
    <mergeCell ref="C7:G7"/>
  </mergeCells>
  <printOptions horizontalCentered="1"/>
  <pageMargins left="1" right="0.7" top="0.75" bottom="0.75" header="0.5" footer="0.3"/>
  <pageSetup scale="75" orientation="portrait" r:id="rId1"/>
  <headerFooter alignWithMargins="0">
    <oddHeader>&amp;R&amp;"Times New Roman,Regular"&amp;12Exhibit No.___(KHB-10C) Redacted
Page &amp;P</oddHeader>
    <oddFooter>&amp;L&amp;"Times New Roman,Regular"&amp;12&amp;F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92"/>
  <sheetViews>
    <sheetView topLeftCell="A25" workbookViewId="0">
      <selection activeCell="A6" sqref="A6"/>
    </sheetView>
  </sheetViews>
  <sheetFormatPr defaultColWidth="10.7109375" defaultRowHeight="15.75"/>
  <cols>
    <col min="1" max="1" width="5.7109375" style="25" customWidth="1"/>
    <col min="2" max="3" width="1.7109375" style="19" customWidth="1"/>
    <col min="4" max="4" width="53.140625" style="19" customWidth="1"/>
    <col min="5" max="5" width="10.7109375" style="19" customWidth="1"/>
    <col min="6" max="6" width="9.5703125" style="19" customWidth="1"/>
    <col min="7" max="7" width="9.85546875" style="19" customWidth="1"/>
    <col min="8" max="8" width="10.85546875" style="19" bestFit="1" customWidth="1"/>
    <col min="9" max="10" width="11" style="19" bestFit="1" customWidth="1"/>
    <col min="11" max="11" width="11.5703125" style="19" bestFit="1" customWidth="1"/>
    <col min="12" max="16384" width="10.7109375" style="19"/>
  </cols>
  <sheetData>
    <row r="1" spans="1:9">
      <c r="A1" s="18" t="s">
        <v>130</v>
      </c>
    </row>
    <row r="2" spans="1:9">
      <c r="A2" s="18" t="s">
        <v>131</v>
      </c>
    </row>
    <row r="3" spans="1:9">
      <c r="A3" s="18" t="s">
        <v>132</v>
      </c>
    </row>
    <row r="4" spans="1:9">
      <c r="A4" s="18" t="s">
        <v>133</v>
      </c>
      <c r="B4" s="20"/>
      <c r="C4" s="20"/>
      <c r="D4" s="20"/>
    </row>
    <row r="5" spans="1:9" s="21" customFormat="1">
      <c r="A5" s="18" t="s">
        <v>134</v>
      </c>
    </row>
    <row r="6" spans="1:9" s="21" customFormat="1">
      <c r="A6" s="58"/>
      <c r="B6" s="61"/>
      <c r="C6" s="62"/>
      <c r="D6" s="63"/>
      <c r="E6" s="69">
        <v>2011</v>
      </c>
      <c r="F6" s="69" t="s">
        <v>86</v>
      </c>
      <c r="G6" s="69" t="s">
        <v>89</v>
      </c>
      <c r="H6" s="69" t="s">
        <v>89</v>
      </c>
      <c r="I6" s="69">
        <v>2013</v>
      </c>
    </row>
    <row r="7" spans="1:9" s="21" customFormat="1">
      <c r="A7" s="59" t="s">
        <v>0</v>
      </c>
      <c r="B7" s="64"/>
      <c r="C7" s="23"/>
      <c r="D7" s="68"/>
      <c r="E7" s="70" t="s">
        <v>111</v>
      </c>
      <c r="F7" s="70" t="s">
        <v>87</v>
      </c>
      <c r="G7" s="70" t="s">
        <v>87</v>
      </c>
      <c r="H7" s="70" t="s">
        <v>87</v>
      </c>
      <c r="I7" s="70" t="s">
        <v>92</v>
      </c>
    </row>
    <row r="8" spans="1:9" s="21" customFormat="1">
      <c r="A8" s="59" t="s">
        <v>1</v>
      </c>
      <c r="B8" s="64"/>
      <c r="C8" s="23"/>
      <c r="D8" s="65" t="s">
        <v>55</v>
      </c>
      <c r="E8" s="70" t="s">
        <v>3</v>
      </c>
      <c r="F8" s="70" t="s">
        <v>88</v>
      </c>
      <c r="G8" s="70" t="s">
        <v>88</v>
      </c>
      <c r="H8" s="70" t="s">
        <v>91</v>
      </c>
      <c r="I8" s="70" t="s">
        <v>93</v>
      </c>
    </row>
    <row r="9" spans="1:9" s="21" customFormat="1" ht="22.5" customHeight="1">
      <c r="A9" s="60" t="s">
        <v>135</v>
      </c>
      <c r="B9" s="66"/>
      <c r="C9" s="17"/>
      <c r="D9" s="67" t="s">
        <v>136</v>
      </c>
      <c r="E9" s="71" t="s">
        <v>137</v>
      </c>
      <c r="F9" s="71" t="s">
        <v>138</v>
      </c>
      <c r="G9" s="71" t="s">
        <v>139</v>
      </c>
      <c r="H9" s="72" t="s">
        <v>140</v>
      </c>
      <c r="I9" s="73" t="s">
        <v>141</v>
      </c>
    </row>
    <row r="10" spans="1:9">
      <c r="B10" s="19" t="s">
        <v>4</v>
      </c>
    </row>
    <row r="11" spans="1:9" s="26" customFormat="1">
      <c r="A11" s="25">
        <v>1</v>
      </c>
      <c r="B11" s="26" t="s">
        <v>5</v>
      </c>
      <c r="E11" s="27">
        <v>141882</v>
      </c>
      <c r="F11" s="28"/>
      <c r="G11" s="29">
        <f>'Weighted Revenue Growth'!J19</f>
        <v>2.0864824909987548E-2</v>
      </c>
      <c r="H11" s="30">
        <f>ROUND(E11*G11,0)</f>
        <v>2960</v>
      </c>
      <c r="I11" s="30">
        <f>E11+H11</f>
        <v>144842</v>
      </c>
    </row>
    <row r="12" spans="1:9">
      <c r="A12" s="25">
        <v>2</v>
      </c>
      <c r="B12" s="31" t="s">
        <v>6</v>
      </c>
      <c r="D12" s="31"/>
      <c r="E12" s="27">
        <v>2201</v>
      </c>
      <c r="F12" s="28"/>
      <c r="G12" s="29">
        <f>'Weighted Revenue Growth'!J25</f>
        <v>5.2480757598850195E-2</v>
      </c>
      <c r="H12" s="33">
        <f>ROUND(E12*G12,0)</f>
        <v>116</v>
      </c>
      <c r="I12" s="33">
        <f>E12+H12</f>
        <v>2317</v>
      </c>
    </row>
    <row r="13" spans="1:9">
      <c r="A13" s="25">
        <v>3</v>
      </c>
      <c r="B13" s="31" t="s">
        <v>7</v>
      </c>
      <c r="D13" s="31"/>
      <c r="E13" s="172">
        <v>1635</v>
      </c>
      <c r="F13" s="32"/>
      <c r="G13" s="35"/>
      <c r="H13" s="36"/>
      <c r="I13" s="36">
        <f>E13+H13</f>
        <v>1635</v>
      </c>
    </row>
    <row r="14" spans="1:9">
      <c r="A14" s="25">
        <v>4</v>
      </c>
      <c r="B14" s="19" t="s">
        <v>8</v>
      </c>
      <c r="C14" s="31"/>
      <c r="D14" s="31"/>
      <c r="E14" s="32">
        <f>SUM(E11:E13)</f>
        <v>145718</v>
      </c>
      <c r="G14" s="37"/>
      <c r="H14" s="33">
        <f>SUM(H11:H13)</f>
        <v>3076</v>
      </c>
      <c r="I14" s="33">
        <f>SUM(I11:I13)</f>
        <v>148794</v>
      </c>
    </row>
    <row r="15" spans="1:9">
      <c r="C15" s="31"/>
      <c r="D15" s="31"/>
      <c r="E15" s="32"/>
      <c r="G15" s="37"/>
      <c r="H15" s="33"/>
      <c r="I15" s="33"/>
    </row>
    <row r="16" spans="1:9">
      <c r="B16" s="19" t="s">
        <v>9</v>
      </c>
      <c r="C16" s="31"/>
      <c r="D16" s="31"/>
      <c r="E16" s="32"/>
      <c r="G16" s="37"/>
      <c r="H16" s="33"/>
      <c r="I16" s="33"/>
    </row>
    <row r="17" spans="1:9">
      <c r="B17" s="31" t="s">
        <v>47</v>
      </c>
      <c r="D17" s="31"/>
      <c r="E17" s="32"/>
      <c r="G17" s="37"/>
      <c r="H17" s="33"/>
      <c r="I17" s="33"/>
    </row>
    <row r="18" spans="1:9">
      <c r="A18" s="25">
        <v>5</v>
      </c>
      <c r="C18" s="31" t="s">
        <v>10</v>
      </c>
      <c r="D18" s="31"/>
      <c r="E18" s="32">
        <v>80007</v>
      </c>
      <c r="G18" s="35" t="s">
        <v>90</v>
      </c>
      <c r="H18" s="33">
        <f>ROUND('Weighted Revenue Growth'!I43/1000,0)</f>
        <v>1629</v>
      </c>
      <c r="I18" s="33">
        <f>E18+H18</f>
        <v>81636</v>
      </c>
    </row>
    <row r="19" spans="1:9">
      <c r="A19" s="25">
        <v>6</v>
      </c>
      <c r="C19" s="31" t="s">
        <v>11</v>
      </c>
      <c r="D19" s="31"/>
      <c r="E19" s="32">
        <v>-3</v>
      </c>
      <c r="F19" s="32">
        <v>0</v>
      </c>
      <c r="G19" s="33">
        <f t="shared" ref="G19:G20" si="0">F19+(1+F19)*F19</f>
        <v>0</v>
      </c>
      <c r="H19" s="33">
        <f>E19*G19</f>
        <v>0</v>
      </c>
      <c r="I19" s="33">
        <f>E19+H19</f>
        <v>-3</v>
      </c>
    </row>
    <row r="20" spans="1:9">
      <c r="A20" s="25">
        <v>7</v>
      </c>
      <c r="C20" s="31" t="s">
        <v>12</v>
      </c>
      <c r="D20" s="31"/>
      <c r="E20" s="34">
        <v>967</v>
      </c>
      <c r="F20" s="32">
        <v>0</v>
      </c>
      <c r="G20" s="33">
        <f t="shared" si="0"/>
        <v>0</v>
      </c>
      <c r="H20" s="36">
        <f>E20*G20</f>
        <v>0</v>
      </c>
      <c r="I20" s="36">
        <f>E20+H20</f>
        <v>967</v>
      </c>
    </row>
    <row r="21" spans="1:9">
      <c r="A21" s="25">
        <v>8</v>
      </c>
      <c r="B21" s="31" t="s">
        <v>13</v>
      </c>
      <c r="C21" s="31"/>
      <c r="E21" s="32">
        <f>SUM(E18:E20)</f>
        <v>80971</v>
      </c>
      <c r="G21" s="37"/>
      <c r="H21" s="33">
        <f>SUM(H18:H20)</f>
        <v>1629</v>
      </c>
      <c r="I21" s="33">
        <f>SUM(I18:I20)</f>
        <v>82600</v>
      </c>
    </row>
    <row r="22" spans="1:9">
      <c r="B22" s="31"/>
      <c r="C22" s="31"/>
      <c r="E22" s="32"/>
      <c r="G22" s="37"/>
      <c r="H22" s="33"/>
      <c r="I22" s="33"/>
    </row>
    <row r="23" spans="1:9">
      <c r="B23" s="31" t="s">
        <v>14</v>
      </c>
      <c r="D23" s="31"/>
      <c r="E23" s="32"/>
      <c r="G23" s="37"/>
      <c r="H23" s="33"/>
      <c r="I23" s="33"/>
    </row>
    <row r="24" spans="1:9">
      <c r="A24" s="25">
        <v>9</v>
      </c>
      <c r="C24" s="31" t="s">
        <v>15</v>
      </c>
      <c r="D24" s="31"/>
      <c r="E24" s="32">
        <v>673</v>
      </c>
      <c r="F24" s="28">
        <v>4.6728721955864187E-2</v>
      </c>
      <c r="G24" s="29">
        <f t="shared" ref="G24:G26" si="1">F24+(1+F24)*F24</f>
        <v>9.5641017367356834E-2</v>
      </c>
      <c r="H24" s="33">
        <f>ROUND(E24*G24,0)</f>
        <v>64</v>
      </c>
      <c r="I24" s="33">
        <f>E24+H24</f>
        <v>737</v>
      </c>
    </row>
    <row r="25" spans="1:9">
      <c r="A25" s="25">
        <v>10</v>
      </c>
      <c r="C25" s="31" t="s">
        <v>44</v>
      </c>
      <c r="D25" s="31"/>
      <c r="E25" s="32">
        <v>332</v>
      </c>
      <c r="F25" s="28">
        <v>5.8104915066592877E-2</v>
      </c>
      <c r="G25" s="29">
        <f t="shared" si="1"/>
        <v>0.11958601128808172</v>
      </c>
      <c r="H25" s="33">
        <f>ROUND(E25*G25,0)</f>
        <v>40</v>
      </c>
      <c r="I25" s="32">
        <f>E25+H25</f>
        <v>372</v>
      </c>
    </row>
    <row r="26" spans="1:9">
      <c r="A26" s="25">
        <v>11</v>
      </c>
      <c r="C26" s="31" t="s">
        <v>2</v>
      </c>
      <c r="D26" s="31"/>
      <c r="E26" s="34">
        <v>19</v>
      </c>
      <c r="F26" s="28">
        <v>3.8941291614416895E-2</v>
      </c>
      <c r="G26" s="28">
        <f t="shared" si="1"/>
        <v>7.9399007421432855E-2</v>
      </c>
      <c r="H26" s="34">
        <f>E26*G26</f>
        <v>1.5085811410072243</v>
      </c>
      <c r="I26" s="34">
        <f>E26+H26</f>
        <v>20.508581141007223</v>
      </c>
    </row>
    <row r="27" spans="1:9">
      <c r="A27" s="25">
        <v>12</v>
      </c>
      <c r="B27" s="31" t="s">
        <v>16</v>
      </c>
      <c r="C27" s="31"/>
      <c r="E27" s="32">
        <f>SUM(E24:E26)</f>
        <v>1024</v>
      </c>
      <c r="H27" s="32">
        <f>SUM(H24:H26)</f>
        <v>105.50858114100723</v>
      </c>
      <c r="I27" s="32">
        <f>SUM(I24:I26)</f>
        <v>1129.5085811410072</v>
      </c>
    </row>
    <row r="28" spans="1:9">
      <c r="B28" s="31"/>
      <c r="C28" s="31"/>
      <c r="E28" s="32"/>
      <c r="H28" s="32"/>
      <c r="I28" s="32"/>
    </row>
    <row r="29" spans="1:9">
      <c r="B29" s="31" t="s">
        <v>17</v>
      </c>
      <c r="D29" s="31"/>
      <c r="E29" s="32"/>
      <c r="H29" s="32"/>
      <c r="I29" s="32"/>
    </row>
    <row r="30" spans="1:9">
      <c r="A30" s="25">
        <v>13</v>
      </c>
      <c r="C30" s="31" t="s">
        <v>15</v>
      </c>
      <c r="D30" s="31"/>
      <c r="E30" s="32">
        <v>8854</v>
      </c>
      <c r="F30" s="28">
        <v>4.6728721955864187E-2</v>
      </c>
      <c r="G30" s="28">
        <f t="shared" ref="G30:G32" si="2">F30+(1+F30)*F30</f>
        <v>9.5641017367356834E-2</v>
      </c>
      <c r="H30" s="33">
        <f>ROUND(E30*G30,0)</f>
        <v>847</v>
      </c>
      <c r="I30" s="32">
        <f>E30+H30</f>
        <v>9701</v>
      </c>
    </row>
    <row r="31" spans="1:9">
      <c r="A31" s="25">
        <v>14</v>
      </c>
      <c r="C31" s="31" t="s">
        <v>44</v>
      </c>
      <c r="D31" s="31"/>
      <c r="E31" s="32">
        <v>6974</v>
      </c>
      <c r="F31" s="28">
        <v>5.8104915066592877E-2</v>
      </c>
      <c r="G31" s="28">
        <f t="shared" si="2"/>
        <v>0.11958601128808172</v>
      </c>
      <c r="H31" s="33">
        <f>ROUND(E31*G31,0)</f>
        <v>834</v>
      </c>
      <c r="I31" s="32">
        <f>E31+H31</f>
        <v>7808</v>
      </c>
    </row>
    <row r="32" spans="1:9">
      <c r="A32" s="25">
        <v>15</v>
      </c>
      <c r="C32" s="31" t="s">
        <v>2</v>
      </c>
      <c r="D32" s="31"/>
      <c r="E32" s="34">
        <v>7656</v>
      </c>
      <c r="F32" s="28">
        <v>3.8941291614416895E-2</v>
      </c>
      <c r="G32" s="28">
        <f t="shared" si="2"/>
        <v>7.9399007421432855E-2</v>
      </c>
      <c r="H32" s="36">
        <f>ROUND(E32*G32,0)</f>
        <v>608</v>
      </c>
      <c r="I32" s="34">
        <f>E32+H32</f>
        <v>8264</v>
      </c>
    </row>
    <row r="33" spans="1:10">
      <c r="A33" s="25">
        <v>16</v>
      </c>
      <c r="B33" s="31" t="s">
        <v>18</v>
      </c>
      <c r="C33" s="31"/>
      <c r="E33" s="32">
        <f>SUM(E30:E32)</f>
        <v>23484</v>
      </c>
      <c r="H33" s="32">
        <f>SUM(H30:H32)</f>
        <v>2289</v>
      </c>
      <c r="I33" s="32">
        <f>SUM(I30:I32)</f>
        <v>25773</v>
      </c>
    </row>
    <row r="34" spans="1:10">
      <c r="C34" s="31"/>
      <c r="D34" s="31"/>
      <c r="E34" s="32"/>
      <c r="H34" s="32"/>
      <c r="I34" s="32"/>
    </row>
    <row r="35" spans="1:10">
      <c r="A35" s="25">
        <v>17</v>
      </c>
      <c r="B35" s="19" t="s">
        <v>19</v>
      </c>
      <c r="C35" s="31"/>
      <c r="D35" s="31"/>
      <c r="E35" s="32">
        <v>5693</v>
      </c>
      <c r="F35" s="28">
        <v>4.6728721955864187E-2</v>
      </c>
      <c r="G35" s="28">
        <f t="shared" ref="G35:G37" si="3">F35+(1+F35)*F35</f>
        <v>9.5641017367356834E-2</v>
      </c>
      <c r="H35" s="33">
        <f t="shared" ref="H35:H37" si="4">ROUND(E35*G35,0)</f>
        <v>544</v>
      </c>
      <c r="I35" s="32">
        <f>E35+H35</f>
        <v>6237</v>
      </c>
    </row>
    <row r="36" spans="1:10">
      <c r="A36" s="25">
        <v>18</v>
      </c>
      <c r="B36" s="19" t="s">
        <v>20</v>
      </c>
      <c r="C36" s="31"/>
      <c r="D36" s="31"/>
      <c r="E36" s="32">
        <v>823</v>
      </c>
      <c r="F36" s="28">
        <v>4.6728721955864187E-2</v>
      </c>
      <c r="G36" s="28">
        <f t="shared" si="3"/>
        <v>9.5641017367356834E-2</v>
      </c>
      <c r="H36" s="33">
        <f t="shared" si="4"/>
        <v>79</v>
      </c>
      <c r="I36" s="32">
        <f>E36+H36</f>
        <v>902</v>
      </c>
    </row>
    <row r="37" spans="1:10">
      <c r="A37" s="25">
        <v>19</v>
      </c>
      <c r="B37" s="19" t="s">
        <v>21</v>
      </c>
      <c r="C37" s="31"/>
      <c r="D37" s="31"/>
      <c r="E37" s="32">
        <v>3</v>
      </c>
      <c r="F37" s="28">
        <v>4.6728721955864187E-2</v>
      </c>
      <c r="G37" s="28">
        <f t="shared" si="3"/>
        <v>9.5641017367356834E-2</v>
      </c>
      <c r="H37" s="33">
        <f t="shared" si="4"/>
        <v>0</v>
      </c>
      <c r="I37" s="32">
        <f>E37+H37</f>
        <v>3</v>
      </c>
    </row>
    <row r="38" spans="1:10">
      <c r="C38" s="31"/>
      <c r="D38" s="31"/>
      <c r="E38" s="32"/>
      <c r="H38" s="32"/>
      <c r="I38" s="32"/>
    </row>
    <row r="39" spans="1:10">
      <c r="B39" s="19" t="s">
        <v>22</v>
      </c>
      <c r="C39" s="31"/>
      <c r="D39" s="31"/>
      <c r="E39" s="32"/>
      <c r="H39" s="32"/>
      <c r="I39" s="32"/>
    </row>
    <row r="40" spans="1:10">
      <c r="A40" s="25">
        <v>20</v>
      </c>
      <c r="C40" s="31" t="s">
        <v>15</v>
      </c>
      <c r="D40" s="31"/>
      <c r="E40" s="27">
        <v>11116</v>
      </c>
      <c r="F40" s="28">
        <v>4.6728721955864187E-2</v>
      </c>
      <c r="G40" s="28">
        <f t="shared" ref="G40:G43" si="5">F40+(1+F40)*F40</f>
        <v>9.5641017367356834E-2</v>
      </c>
      <c r="H40" s="33">
        <f>ROUND(E40*G40,0)</f>
        <v>1063</v>
      </c>
      <c r="I40" s="32">
        <f>E40+H40</f>
        <v>12179</v>
      </c>
    </row>
    <row r="41" spans="1:10">
      <c r="A41" s="25">
        <v>21</v>
      </c>
      <c r="C41" s="31" t="s">
        <v>44</v>
      </c>
      <c r="D41" s="31"/>
      <c r="E41" s="27">
        <v>3315</v>
      </c>
      <c r="F41" s="28">
        <v>7.148172377003098E-2</v>
      </c>
      <c r="G41" s="28">
        <f t="shared" si="5"/>
        <v>0.14807308437319697</v>
      </c>
      <c r="H41" s="33">
        <f>ROUND(E41*G41,0)</f>
        <v>491</v>
      </c>
      <c r="I41" s="32">
        <f>E41+H41</f>
        <v>3806</v>
      </c>
    </row>
    <row r="42" spans="1:10">
      <c r="A42" s="25">
        <v>22</v>
      </c>
      <c r="C42" s="18" t="s">
        <v>48</v>
      </c>
      <c r="D42" s="31"/>
      <c r="E42" s="27">
        <v>-449</v>
      </c>
      <c r="F42" s="32">
        <v>0</v>
      </c>
      <c r="G42" s="32">
        <f t="shared" si="5"/>
        <v>0</v>
      </c>
      <c r="H42" s="32">
        <f>E42*G42</f>
        <v>0</v>
      </c>
      <c r="I42" s="32">
        <f>E42+H42</f>
        <v>-449</v>
      </c>
    </row>
    <row r="43" spans="1:10">
      <c r="A43" s="25">
        <v>23</v>
      </c>
      <c r="C43" s="31" t="s">
        <v>2</v>
      </c>
      <c r="D43" s="31"/>
      <c r="E43" s="171">
        <v>0</v>
      </c>
      <c r="F43" s="29">
        <v>3.8941291614416895E-2</v>
      </c>
      <c r="G43" s="29">
        <f t="shared" si="5"/>
        <v>7.9399007421432855E-2</v>
      </c>
      <c r="H43" s="36">
        <f>ROUND(E43*G43,0)</f>
        <v>0</v>
      </c>
      <c r="I43" s="36">
        <f>E43+H43</f>
        <v>0</v>
      </c>
    </row>
    <row r="44" spans="1:10">
      <c r="A44" s="25">
        <v>24</v>
      </c>
      <c r="B44" s="31" t="s">
        <v>23</v>
      </c>
      <c r="C44" s="31"/>
      <c r="E44" s="36">
        <f>SUM(E40:E43)</f>
        <v>13982</v>
      </c>
      <c r="F44" s="37"/>
      <c r="G44" s="37"/>
      <c r="H44" s="36">
        <f>SUM(H40:H43)</f>
        <v>1554</v>
      </c>
      <c r="I44" s="36">
        <f>SUM(I40:I43)</f>
        <v>15536</v>
      </c>
    </row>
    <row r="45" spans="1:10">
      <c r="A45" s="25">
        <v>25</v>
      </c>
      <c r="B45" s="19" t="s">
        <v>24</v>
      </c>
      <c r="C45" s="31"/>
      <c r="D45" s="31"/>
      <c r="E45" s="36">
        <f>E21+E27+E33+E35+E36+E37+E44</f>
        <v>125980</v>
      </c>
      <c r="F45" s="37"/>
      <c r="G45" s="37"/>
      <c r="H45" s="36">
        <f>H21+H27+H33+H35+H36+H37+H44</f>
        <v>6200.5085811410072</v>
      </c>
      <c r="I45" s="36">
        <f>I21+I27+I33+I35+I36+I37+I44</f>
        <v>132180.50858114101</v>
      </c>
      <c r="J45" s="32"/>
    </row>
    <row r="46" spans="1:10">
      <c r="C46" s="31"/>
      <c r="D46" s="31"/>
      <c r="E46" s="33"/>
      <c r="F46" s="37"/>
      <c r="G46" s="37"/>
      <c r="H46" s="33"/>
      <c r="I46" s="33"/>
    </row>
    <row r="47" spans="1:10">
      <c r="A47" s="25">
        <v>26</v>
      </c>
      <c r="B47" s="19" t="s">
        <v>25</v>
      </c>
      <c r="C47" s="31"/>
      <c r="D47" s="31"/>
      <c r="E47" s="36">
        <f>E14-E45</f>
        <v>19738</v>
      </c>
      <c r="F47" s="37"/>
      <c r="G47" s="37"/>
      <c r="H47" s="36">
        <f>H14-H45</f>
        <v>-3124.5085811410072</v>
      </c>
      <c r="I47" s="36">
        <f>I14-I45</f>
        <v>16613.49141885899</v>
      </c>
      <c r="J47" s="32"/>
    </row>
    <row r="48" spans="1:10">
      <c r="C48" s="31"/>
      <c r="D48" s="31"/>
      <c r="E48" s="33"/>
      <c r="F48" s="37"/>
      <c r="G48" s="37"/>
      <c r="H48" s="33"/>
      <c r="I48" s="33"/>
    </row>
    <row r="49" spans="1:10">
      <c r="B49" s="19" t="s">
        <v>26</v>
      </c>
      <c r="C49" s="31"/>
      <c r="D49" s="31"/>
      <c r="E49" s="33"/>
      <c r="F49" s="37"/>
      <c r="G49" s="37"/>
      <c r="H49" s="33"/>
      <c r="I49" s="33"/>
    </row>
    <row r="50" spans="1:10">
      <c r="A50" s="25">
        <v>27</v>
      </c>
      <c r="B50" s="31" t="s">
        <v>27</v>
      </c>
      <c r="D50" s="31"/>
      <c r="E50" s="33">
        <v>124</v>
      </c>
      <c r="F50" s="37"/>
      <c r="G50" s="37"/>
      <c r="H50" s="33">
        <f>ROUND(0.35*H47,0)</f>
        <v>-1094</v>
      </c>
      <c r="I50" s="33">
        <f>E50+H50</f>
        <v>-970</v>
      </c>
    </row>
    <row r="51" spans="1:10">
      <c r="A51" s="25">
        <v>28</v>
      </c>
      <c r="B51" s="31" t="s">
        <v>43</v>
      </c>
      <c r="D51" s="31"/>
      <c r="E51" s="33">
        <v>-17</v>
      </c>
      <c r="F51" s="37"/>
      <c r="G51" s="37"/>
      <c r="H51" s="33">
        <f>ROUND((0.0308*-0.35*H76),0)</f>
        <v>-141</v>
      </c>
      <c r="I51" s="33">
        <f>E51+H51</f>
        <v>-158</v>
      </c>
    </row>
    <row r="52" spans="1:10">
      <c r="A52" s="25">
        <v>29</v>
      </c>
      <c r="B52" s="31" t="s">
        <v>28</v>
      </c>
      <c r="D52" s="31"/>
      <c r="E52" s="33">
        <v>5691</v>
      </c>
      <c r="F52" s="33"/>
      <c r="G52" s="37"/>
      <c r="H52" s="33"/>
      <c r="I52" s="33">
        <f>E52+H52</f>
        <v>5691</v>
      </c>
    </row>
    <row r="53" spans="1:10">
      <c r="A53" s="25">
        <v>30</v>
      </c>
      <c r="B53" s="31" t="s">
        <v>29</v>
      </c>
      <c r="D53" s="31"/>
      <c r="E53" s="36">
        <v>-27</v>
      </c>
      <c r="F53" s="33"/>
      <c r="G53" s="37"/>
      <c r="H53" s="36"/>
      <c r="I53" s="36">
        <f>E53+H53</f>
        <v>-27</v>
      </c>
    </row>
    <row r="54" spans="1:10">
      <c r="E54" s="33"/>
      <c r="F54" s="38"/>
      <c r="G54" s="37"/>
      <c r="H54" s="33"/>
      <c r="I54" s="33"/>
    </row>
    <row r="55" spans="1:10" s="26" customFormat="1" ht="16.5" thickBot="1">
      <c r="A55" s="25">
        <v>31</v>
      </c>
      <c r="B55" s="26" t="s">
        <v>30</v>
      </c>
      <c r="E55" s="39">
        <f>E47-E50-E51-E52-E53</f>
        <v>13967</v>
      </c>
      <c r="F55" s="40"/>
      <c r="G55" s="40"/>
      <c r="H55" s="39">
        <f>H47-H50-H51-H52-H53</f>
        <v>-1889.5085811410072</v>
      </c>
      <c r="I55" s="39">
        <f>I47-I50-I51-I52-I53</f>
        <v>12077.49141885899</v>
      </c>
      <c r="J55" s="32"/>
    </row>
    <row r="56" spans="1:10" ht="16.5" thickTop="1">
      <c r="E56" s="33"/>
      <c r="F56" s="37"/>
      <c r="G56" s="37"/>
      <c r="H56" s="33"/>
      <c r="I56" s="33"/>
    </row>
    <row r="57" spans="1:10">
      <c r="B57" s="19" t="s">
        <v>37</v>
      </c>
      <c r="E57" s="33"/>
      <c r="F57" s="37"/>
      <c r="G57" s="37"/>
      <c r="H57" s="33"/>
      <c r="I57" s="33"/>
    </row>
    <row r="58" spans="1:10">
      <c r="B58" s="19" t="s">
        <v>38</v>
      </c>
      <c r="E58" s="33"/>
      <c r="F58" s="37"/>
      <c r="G58" s="37"/>
      <c r="H58" s="33"/>
      <c r="I58" s="33"/>
    </row>
    <row r="59" spans="1:10">
      <c r="A59" s="25">
        <v>32</v>
      </c>
      <c r="B59" s="31"/>
      <c r="C59" s="31" t="s">
        <v>14</v>
      </c>
      <c r="D59" s="31"/>
      <c r="E59" s="30">
        <v>22008</v>
      </c>
      <c r="F59" s="29"/>
      <c r="G59" s="29"/>
      <c r="H59" s="30">
        <f>+I59-E59</f>
        <v>2685</v>
      </c>
      <c r="I59" s="30">
        <v>24693</v>
      </c>
    </row>
    <row r="60" spans="1:10">
      <c r="A60" s="25">
        <v>33</v>
      </c>
      <c r="B60" s="31"/>
      <c r="C60" s="31" t="s">
        <v>31</v>
      </c>
      <c r="D60" s="31"/>
      <c r="E60" s="30">
        <v>281279</v>
      </c>
      <c r="F60" s="29"/>
      <c r="G60" s="29"/>
      <c r="H60" s="30">
        <f t="shared" ref="H60:H61" si="6">+I60-E60</f>
        <v>21057</v>
      </c>
      <c r="I60" s="30">
        <v>302336</v>
      </c>
    </row>
    <row r="61" spans="1:10">
      <c r="A61" s="25">
        <v>34</v>
      </c>
      <c r="B61" s="31"/>
      <c r="C61" s="31" t="s">
        <v>32</v>
      </c>
      <c r="D61" s="31"/>
      <c r="E61" s="171">
        <v>38971</v>
      </c>
      <c r="F61" s="29"/>
      <c r="G61" s="29"/>
      <c r="H61" s="171">
        <f t="shared" si="6"/>
        <v>13532</v>
      </c>
      <c r="I61" s="171">
        <v>52503</v>
      </c>
    </row>
    <row r="62" spans="1:10">
      <c r="A62" s="25">
        <v>35</v>
      </c>
      <c r="B62" s="31" t="s">
        <v>33</v>
      </c>
      <c r="C62" s="31"/>
      <c r="E62" s="41">
        <f>SUM(E59:E61)</f>
        <v>342258</v>
      </c>
      <c r="F62" s="37"/>
      <c r="G62" s="37"/>
      <c r="H62" s="41">
        <f>SUM(H59:H61)</f>
        <v>37274</v>
      </c>
      <c r="I62" s="41">
        <f>SUM(I59:I61)</f>
        <v>379532</v>
      </c>
    </row>
    <row r="63" spans="1:10">
      <c r="B63" s="31"/>
      <c r="C63" s="31"/>
      <c r="E63" s="33"/>
      <c r="F63" s="37"/>
      <c r="G63" s="37"/>
      <c r="H63" s="33"/>
      <c r="I63" s="33"/>
    </row>
    <row r="64" spans="1:10">
      <c r="B64" s="31" t="s">
        <v>45</v>
      </c>
      <c r="C64" s="31"/>
      <c r="D64" s="31"/>
      <c r="E64" s="33"/>
      <c r="F64" s="37"/>
      <c r="G64" s="37"/>
      <c r="H64" s="33"/>
      <c r="I64" s="33"/>
    </row>
    <row r="65" spans="1:11">
      <c r="A65" s="25">
        <v>36</v>
      </c>
      <c r="B65" s="31"/>
      <c r="C65" s="31" t="s">
        <v>14</v>
      </c>
      <c r="D65" s="31"/>
      <c r="E65" s="33">
        <v>8286</v>
      </c>
      <c r="F65" s="29"/>
      <c r="G65" s="29"/>
      <c r="H65" s="30">
        <f t="shared" ref="H65:H67" si="7">+I65-E65</f>
        <v>788</v>
      </c>
      <c r="I65" s="33">
        <v>9074</v>
      </c>
    </row>
    <row r="66" spans="1:11">
      <c r="A66" s="25">
        <v>37</v>
      </c>
      <c r="B66" s="31"/>
      <c r="C66" s="31" t="s">
        <v>31</v>
      </c>
      <c r="D66" s="31"/>
      <c r="E66" s="33">
        <v>97489</v>
      </c>
      <c r="F66" s="29"/>
      <c r="G66" s="29"/>
      <c r="H66" s="30">
        <f t="shared" si="7"/>
        <v>12746</v>
      </c>
      <c r="I66" s="33">
        <v>110235</v>
      </c>
      <c r="K66" s="32"/>
    </row>
    <row r="67" spans="1:11">
      <c r="A67" s="25">
        <v>38</v>
      </c>
      <c r="B67" s="31"/>
      <c r="C67" s="31" t="s">
        <v>32</v>
      </c>
      <c r="D67" s="31"/>
      <c r="E67" s="33">
        <v>10926</v>
      </c>
      <c r="F67" s="29"/>
      <c r="G67" s="29"/>
      <c r="H67" s="30">
        <f t="shared" si="7"/>
        <v>4832</v>
      </c>
      <c r="I67" s="33">
        <v>15758</v>
      </c>
    </row>
    <row r="68" spans="1:11">
      <c r="A68" s="25">
        <v>39</v>
      </c>
      <c r="B68" s="31" t="s">
        <v>49</v>
      </c>
      <c r="C68" s="31"/>
      <c r="E68" s="41">
        <f>SUM(E65:E67)</f>
        <v>116701</v>
      </c>
      <c r="F68" s="37"/>
      <c r="G68" s="37"/>
      <c r="H68" s="41">
        <f>SUM(H65:H67)</f>
        <v>18366</v>
      </c>
      <c r="I68" s="41">
        <f>SUM(I65:I67)</f>
        <v>135067</v>
      </c>
    </row>
    <row r="69" spans="1:11">
      <c r="A69" s="25">
        <v>40</v>
      </c>
      <c r="B69" s="31" t="s">
        <v>41</v>
      </c>
      <c r="C69" s="31"/>
      <c r="D69" s="31"/>
      <c r="E69" s="42">
        <f>E62-E68</f>
        <v>225557</v>
      </c>
      <c r="F69" s="37"/>
      <c r="G69" s="37"/>
      <c r="H69" s="42">
        <f>H62-H68</f>
        <v>18908</v>
      </c>
      <c r="I69" s="42">
        <f>I62-I68</f>
        <v>244465</v>
      </c>
    </row>
    <row r="70" spans="1:11" s="24" customFormat="1">
      <c r="A70" s="22">
        <v>41</v>
      </c>
      <c r="B70" s="43" t="s">
        <v>39</v>
      </c>
      <c r="C70" s="43"/>
      <c r="D70" s="43"/>
      <c r="E70" s="36">
        <v>-42004</v>
      </c>
      <c r="F70" s="29"/>
      <c r="G70" s="29"/>
      <c r="H70" s="36">
        <f>+I70-E70</f>
        <v>-5847</v>
      </c>
      <c r="I70" s="36">
        <v>-47851</v>
      </c>
    </row>
    <row r="71" spans="1:11" s="24" customFormat="1">
      <c r="A71" s="22">
        <v>42</v>
      </c>
      <c r="B71" s="43" t="s">
        <v>46</v>
      </c>
      <c r="C71" s="43"/>
      <c r="D71" s="43"/>
      <c r="E71" s="42">
        <f>E69+E70</f>
        <v>183553</v>
      </c>
      <c r="F71" s="44"/>
      <c r="G71" s="44"/>
      <c r="H71" s="42">
        <f>H69+H70</f>
        <v>13061</v>
      </c>
      <c r="I71" s="42">
        <f>I69+I70</f>
        <v>196614</v>
      </c>
    </row>
    <row r="72" spans="1:11">
      <c r="A72" s="25">
        <v>43</v>
      </c>
      <c r="B72" s="31" t="s">
        <v>34</v>
      </c>
      <c r="C72" s="31"/>
      <c r="D72" s="31"/>
      <c r="E72" s="33">
        <v>2980</v>
      </c>
      <c r="F72" s="29"/>
      <c r="G72" s="29"/>
      <c r="H72" s="33">
        <f>E72*G72</f>
        <v>0</v>
      </c>
      <c r="I72" s="33">
        <f>E72+H72</f>
        <v>2980</v>
      </c>
    </row>
    <row r="73" spans="1:11" s="24" customFormat="1">
      <c r="A73" s="22">
        <v>44</v>
      </c>
      <c r="B73" s="43" t="s">
        <v>35</v>
      </c>
      <c r="C73" s="43"/>
      <c r="D73" s="43"/>
      <c r="E73" s="33">
        <v>0</v>
      </c>
      <c r="F73" s="29"/>
      <c r="G73" s="29"/>
      <c r="H73" s="42">
        <f>E73*G73</f>
        <v>0</v>
      </c>
      <c r="I73" s="42">
        <f>E73+H73</f>
        <v>0</v>
      </c>
    </row>
    <row r="74" spans="1:11" s="24" customFormat="1">
      <c r="A74" s="22">
        <v>45</v>
      </c>
      <c r="B74" s="43" t="s">
        <v>50</v>
      </c>
      <c r="C74" s="43"/>
      <c r="D74" s="43"/>
      <c r="E74" s="33">
        <v>-1012</v>
      </c>
      <c r="F74" s="29"/>
      <c r="G74" s="29"/>
      <c r="H74" s="42">
        <f>E74*G74</f>
        <v>0</v>
      </c>
      <c r="I74" s="42">
        <f>E74+H74</f>
        <v>-1012</v>
      </c>
    </row>
    <row r="75" spans="1:11">
      <c r="A75" s="25">
        <v>46</v>
      </c>
      <c r="B75" s="31" t="s">
        <v>42</v>
      </c>
      <c r="C75" s="31"/>
      <c r="D75" s="31"/>
      <c r="E75" s="33">
        <v>3568</v>
      </c>
      <c r="F75" s="29"/>
      <c r="G75" s="29"/>
      <c r="H75" s="36">
        <f>E75*G75</f>
        <v>0</v>
      </c>
      <c r="I75" s="36">
        <f>E75+H75</f>
        <v>3568</v>
      </c>
    </row>
    <row r="76" spans="1:11" s="45" customFormat="1" ht="16.5" thickBot="1">
      <c r="A76" s="25">
        <v>47</v>
      </c>
      <c r="B76" s="45" t="s">
        <v>36</v>
      </c>
      <c r="E76" s="39">
        <f>SUM(E71:E75)</f>
        <v>189089</v>
      </c>
      <c r="F76" s="46"/>
      <c r="G76" s="46"/>
      <c r="H76" s="147">
        <f t="shared" ref="H76" si="8">+I76-E76</f>
        <v>13061</v>
      </c>
      <c r="I76" s="39">
        <f>SUM(I71:I75)</f>
        <v>202150</v>
      </c>
      <c r="J76" s="179"/>
    </row>
    <row r="77" spans="1:11" s="37" customFormat="1" ht="16.5" thickTop="1">
      <c r="A77" s="47"/>
      <c r="D77" s="48"/>
      <c r="E77" s="49"/>
      <c r="H77" s="49"/>
    </row>
    <row r="78" spans="1:11">
      <c r="A78" s="159"/>
      <c r="B78" s="50" t="s">
        <v>101</v>
      </c>
      <c r="C78" s="50"/>
      <c r="D78" s="51"/>
      <c r="E78" s="160">
        <f>+E55/E76</f>
        <v>7.3864688056946723E-2</v>
      </c>
      <c r="F78" s="53"/>
      <c r="G78" s="53"/>
      <c r="H78" s="53"/>
      <c r="I78" s="52">
        <f>+I55/I76</f>
        <v>5.9745196234771161E-2</v>
      </c>
    </row>
    <row r="79" spans="1:11">
      <c r="A79" s="161">
        <v>48</v>
      </c>
      <c r="B79" s="24" t="s">
        <v>102</v>
      </c>
      <c r="C79" s="24"/>
      <c r="D79" s="24"/>
      <c r="E79" s="146">
        <v>7.22E-2</v>
      </c>
      <c r="F79" s="44"/>
      <c r="G79" s="44"/>
      <c r="H79" s="44"/>
      <c r="I79" s="54">
        <v>7.22E-2</v>
      </c>
      <c r="K79" s="28"/>
    </row>
    <row r="80" spans="1:11">
      <c r="A80" s="161">
        <v>49</v>
      </c>
      <c r="B80" s="24" t="s">
        <v>103</v>
      </c>
      <c r="C80" s="24"/>
      <c r="D80" s="24"/>
      <c r="E80" s="144">
        <f>E76*E79</f>
        <v>13652.2258</v>
      </c>
      <c r="F80" s="44"/>
      <c r="G80" s="44"/>
      <c r="H80" s="44"/>
      <c r="I80" s="55">
        <f>I76*I79</f>
        <v>14595.23</v>
      </c>
      <c r="K80" s="178"/>
    </row>
    <row r="81" spans="1:9">
      <c r="A81" s="161">
        <v>50</v>
      </c>
      <c r="B81" s="24" t="s">
        <v>104</v>
      </c>
      <c r="C81" s="24"/>
      <c r="D81" s="24"/>
      <c r="E81" s="36">
        <f>E55</f>
        <v>13967</v>
      </c>
      <c r="F81" s="44"/>
      <c r="G81" s="44"/>
      <c r="H81" s="44"/>
      <c r="I81" s="56">
        <f>I55</f>
        <v>12077.49141885899</v>
      </c>
    </row>
    <row r="82" spans="1:9">
      <c r="A82" s="161">
        <v>51</v>
      </c>
      <c r="B82" s="24" t="s">
        <v>105</v>
      </c>
      <c r="C82" s="24"/>
      <c r="D82" s="24"/>
      <c r="E82" s="144">
        <f>E80-E81</f>
        <v>-314.77419999999984</v>
      </c>
      <c r="F82" s="44"/>
      <c r="G82" s="44"/>
      <c r="H82" s="44"/>
      <c r="I82" s="55">
        <f>I80-I81</f>
        <v>2517.7385811410095</v>
      </c>
    </row>
    <row r="83" spans="1:9">
      <c r="A83" s="161">
        <v>52</v>
      </c>
      <c r="B83" s="24" t="s">
        <v>106</v>
      </c>
      <c r="C83" s="24"/>
      <c r="D83" s="24"/>
      <c r="E83" s="181">
        <v>0.62095100000000003</v>
      </c>
      <c r="F83" s="44"/>
      <c r="G83" s="44"/>
      <c r="H83" s="44"/>
      <c r="I83" s="180">
        <v>0.62095100000000003</v>
      </c>
    </row>
    <row r="84" spans="1:9">
      <c r="A84" s="169">
        <f t="shared" ref="A84:A91" si="9">1+A83</f>
        <v>53</v>
      </c>
      <c r="B84" s="162"/>
      <c r="C84" s="162" t="s">
        <v>107</v>
      </c>
      <c r="D84" s="162"/>
      <c r="E84" s="144">
        <f>E82/E83</f>
        <v>-506.92276846321181</v>
      </c>
      <c r="F84" s="44"/>
      <c r="G84" s="44"/>
      <c r="H84" s="44"/>
      <c r="I84" s="163">
        <f>ROUND(+I82/I83,0)</f>
        <v>4055</v>
      </c>
    </row>
    <row r="85" spans="1:9" ht="16.5" thickBot="1">
      <c r="A85" s="169">
        <f t="shared" si="9"/>
        <v>54</v>
      </c>
      <c r="B85" s="162"/>
      <c r="C85" s="162" t="s">
        <v>166</v>
      </c>
      <c r="D85" s="162"/>
      <c r="E85" s="144"/>
      <c r="F85" s="44"/>
      <c r="G85" s="44"/>
      <c r="H85" s="44"/>
      <c r="I85" s="164">
        <f>+G11+1</f>
        <v>1.0208648249099876</v>
      </c>
    </row>
    <row r="86" spans="1:9" ht="25.5" customHeight="1">
      <c r="A86" s="170">
        <f t="shared" si="9"/>
        <v>55</v>
      </c>
      <c r="B86" s="165"/>
      <c r="C86" s="165" t="s">
        <v>101</v>
      </c>
      <c r="D86" s="165"/>
      <c r="E86" s="166"/>
      <c r="F86" s="167"/>
      <c r="G86" s="167"/>
      <c r="H86" s="167"/>
      <c r="I86" s="168">
        <f>+I84/I85</f>
        <v>3972.1223623877336</v>
      </c>
    </row>
    <row r="87" spans="1:9" s="145" customFormat="1" ht="18.75">
      <c r="A87" s="148"/>
      <c r="B87" s="148"/>
      <c r="C87" s="148"/>
      <c r="D87" s="148"/>
      <c r="E87" s="152"/>
      <c r="F87" s="153"/>
      <c r="G87" s="153"/>
      <c r="H87" s="153"/>
      <c r="I87" s="149"/>
    </row>
    <row r="88" spans="1:9">
      <c r="A88" s="148"/>
      <c r="B88" s="18"/>
      <c r="C88" s="18"/>
      <c r="D88" s="18"/>
      <c r="E88" s="44"/>
      <c r="F88" s="44"/>
      <c r="G88" s="44"/>
      <c r="H88" s="44"/>
      <c r="I88" s="150"/>
    </row>
    <row r="89" spans="1:9">
      <c r="A89" s="156"/>
      <c r="B89" s="157"/>
      <c r="C89" s="158"/>
      <c r="D89" s="158"/>
      <c r="E89" s="57"/>
      <c r="F89" s="37"/>
      <c r="G89" s="37"/>
      <c r="H89" s="37"/>
      <c r="I89" s="151"/>
    </row>
    <row r="90" spans="1:9">
      <c r="A90" s="148">
        <f>1+A86</f>
        <v>56</v>
      </c>
      <c r="B90" s="18"/>
      <c r="C90" s="18" t="s">
        <v>167</v>
      </c>
      <c r="D90" s="18"/>
      <c r="E90" s="155">
        <v>1135</v>
      </c>
      <c r="F90" s="37"/>
      <c r="G90" s="37"/>
      <c r="H90" s="37"/>
    </row>
    <row r="91" spans="1:9">
      <c r="A91" s="148">
        <f t="shared" si="9"/>
        <v>57</v>
      </c>
      <c r="B91" s="18"/>
      <c r="C91" s="18" t="s">
        <v>168</v>
      </c>
      <c r="D91" s="18"/>
      <c r="E91" s="154">
        <f>+I86-E90</f>
        <v>2837.1223623877336</v>
      </c>
    </row>
    <row r="92" spans="1:9">
      <c r="A92" s="148"/>
      <c r="B92" s="148"/>
      <c r="C92" s="148"/>
      <c r="D92" s="148"/>
    </row>
  </sheetData>
  <printOptions horizontalCentered="1"/>
  <pageMargins left="1" right="0.7" top="0.75" bottom="0.75" header="0.5" footer="0.3"/>
  <pageSetup scale="75" fitToHeight="2" orientation="portrait" r:id="rId1"/>
  <headerFooter alignWithMargins="0">
    <oddHeader>&amp;R&amp;"Times New Roman,Regular"&amp;12Exhibit No.___(KHB-10C) Redacted
Page &amp;P</oddHeader>
    <oddFooter>&amp;L&amp;"Times New Roman,Regular"&amp;12&amp;F &amp;A</oddFooter>
  </headerFooter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4"/>
  <sheetViews>
    <sheetView topLeftCell="A22" workbookViewId="0">
      <selection activeCell="A6" sqref="A6"/>
    </sheetView>
  </sheetViews>
  <sheetFormatPr defaultRowHeight="15"/>
  <cols>
    <col min="1" max="1" width="7.140625" style="75" customWidth="1"/>
    <col min="2" max="2" width="16.42578125" style="75" bestFit="1" customWidth="1"/>
    <col min="3" max="3" width="9.140625" style="75"/>
    <col min="4" max="4" width="12.5703125" style="75" customWidth="1"/>
    <col min="5" max="6" width="11.140625" style="75" bestFit="1" customWidth="1"/>
    <col min="7" max="7" width="11" style="75" bestFit="1" customWidth="1"/>
    <col min="8" max="8" width="14.7109375" style="75" customWidth="1"/>
    <col min="9" max="9" width="15" style="75" customWidth="1"/>
    <col min="10" max="10" width="9.5703125" style="75" customWidth="1"/>
    <col min="11" max="16384" width="9.140625" style="75"/>
  </cols>
  <sheetData>
    <row r="1" spans="1:10">
      <c r="A1" s="74" t="s">
        <v>40</v>
      </c>
    </row>
    <row r="2" spans="1:10">
      <c r="A2" s="74" t="s">
        <v>51</v>
      </c>
    </row>
    <row r="3" spans="1:10">
      <c r="A3" s="75" t="s">
        <v>52</v>
      </c>
    </row>
    <row r="4" spans="1:10">
      <c r="A4" s="75" t="s">
        <v>76</v>
      </c>
    </row>
    <row r="6" spans="1:10">
      <c r="A6" s="100"/>
      <c r="B6" s="100"/>
      <c r="C6" s="100"/>
      <c r="D6" s="100"/>
      <c r="E6" s="105" t="s">
        <v>67</v>
      </c>
      <c r="F6" s="105"/>
      <c r="G6" s="105" t="s">
        <v>64</v>
      </c>
      <c r="H6" s="100"/>
      <c r="I6" s="100"/>
      <c r="J6" s="100"/>
    </row>
    <row r="7" spans="1:10">
      <c r="A7" s="101" t="s">
        <v>0</v>
      </c>
      <c r="B7" s="103"/>
      <c r="C7" s="103"/>
      <c r="D7" s="101" t="s">
        <v>64</v>
      </c>
      <c r="E7" s="101" t="s">
        <v>68</v>
      </c>
      <c r="F7" s="101" t="s">
        <v>69</v>
      </c>
      <c r="G7" s="101" t="s">
        <v>65</v>
      </c>
      <c r="H7" s="101" t="s">
        <v>67</v>
      </c>
      <c r="I7" s="103"/>
      <c r="J7" s="101" t="s">
        <v>75</v>
      </c>
    </row>
    <row r="8" spans="1:10">
      <c r="A8" s="101" t="s">
        <v>1</v>
      </c>
      <c r="B8" s="103" t="s">
        <v>55</v>
      </c>
      <c r="C8" s="103" t="s">
        <v>56</v>
      </c>
      <c r="D8" s="101" t="s">
        <v>65</v>
      </c>
      <c r="E8" s="101">
        <v>2011</v>
      </c>
      <c r="F8" s="101">
        <v>2013</v>
      </c>
      <c r="G8" s="101" t="s">
        <v>70</v>
      </c>
      <c r="H8" s="101">
        <v>2011</v>
      </c>
      <c r="I8" s="101" t="s">
        <v>74</v>
      </c>
      <c r="J8" s="101" t="s">
        <v>70</v>
      </c>
    </row>
    <row r="9" spans="1:10">
      <c r="A9" s="102"/>
      <c r="B9" s="104" t="s">
        <v>77</v>
      </c>
      <c r="C9" s="104" t="s">
        <v>78</v>
      </c>
      <c r="D9" s="104" t="s">
        <v>79</v>
      </c>
      <c r="E9" s="104" t="s">
        <v>80</v>
      </c>
      <c r="F9" s="104" t="s">
        <v>81</v>
      </c>
      <c r="G9" s="104" t="s">
        <v>82</v>
      </c>
      <c r="H9" s="104" t="s">
        <v>83</v>
      </c>
      <c r="I9" s="104" t="s">
        <v>84</v>
      </c>
      <c r="J9" s="104" t="s">
        <v>85</v>
      </c>
    </row>
    <row r="10" spans="1:10">
      <c r="A10" s="77"/>
      <c r="B10" s="78"/>
      <c r="C10" s="78"/>
      <c r="D10" s="77"/>
      <c r="E10" s="77"/>
      <c r="F10" s="77"/>
      <c r="G10" s="77"/>
    </row>
    <row r="11" spans="1:10">
      <c r="A11" s="76">
        <v>1</v>
      </c>
      <c r="B11" s="75" t="s">
        <v>53</v>
      </c>
      <c r="C11" s="76">
        <v>101</v>
      </c>
      <c r="D11" s="75" t="s">
        <v>71</v>
      </c>
      <c r="E11" s="79">
        <v>1748256</v>
      </c>
      <c r="F11" s="79">
        <v>1779062</v>
      </c>
      <c r="G11" s="80">
        <f>(F11-E11)/E11</f>
        <v>1.7620989145754398E-2</v>
      </c>
      <c r="H11" s="81">
        <v>10489536</v>
      </c>
      <c r="I11" s="80">
        <f>H11/H$19</f>
        <v>7.3931045121950603E-2</v>
      </c>
      <c r="J11" s="80">
        <f>G11*I11</f>
        <v>1.3027381436281702E-3</v>
      </c>
    </row>
    <row r="12" spans="1:10">
      <c r="A12" s="76">
        <v>2</v>
      </c>
      <c r="B12" s="75" t="s">
        <v>54</v>
      </c>
      <c r="C12" s="76" t="s">
        <v>58</v>
      </c>
      <c r="D12" s="75" t="s">
        <v>71</v>
      </c>
      <c r="E12" s="79">
        <v>28783</v>
      </c>
      <c r="F12" s="79">
        <v>30319</v>
      </c>
      <c r="G12" s="80">
        <f t="shared" ref="G12:G22" si="0">(F12-E12)/E12</f>
        <v>5.3364833408609251E-2</v>
      </c>
      <c r="H12" s="81">
        <v>4375304</v>
      </c>
      <c r="I12" s="80">
        <f t="shared" ref="I12:I18" si="1">H12/H$19</f>
        <v>3.0837474359804946E-2</v>
      </c>
      <c r="J12" s="80">
        <f t="shared" ref="J12:J24" si="2">G12*I12</f>
        <v>1.6456366819532502E-3</v>
      </c>
    </row>
    <row r="13" spans="1:10">
      <c r="A13" s="76">
        <v>3</v>
      </c>
      <c r="B13" s="75" t="s">
        <v>57</v>
      </c>
      <c r="C13" s="76" t="s">
        <v>59</v>
      </c>
      <c r="D13" s="75" t="s">
        <v>71</v>
      </c>
      <c r="E13" s="79">
        <v>312</v>
      </c>
      <c r="F13" s="79">
        <v>306</v>
      </c>
      <c r="G13" s="80">
        <f t="shared" si="0"/>
        <v>-1.9230769230769232E-2</v>
      </c>
      <c r="H13" s="81">
        <v>118133</v>
      </c>
      <c r="I13" s="80">
        <f t="shared" si="1"/>
        <v>8.3261034171496146E-4</v>
      </c>
      <c r="J13" s="80">
        <f t="shared" si="2"/>
        <v>-1.6011737340672337E-5</v>
      </c>
    </row>
    <row r="14" spans="1:10">
      <c r="A14" s="76">
        <v>4</v>
      </c>
      <c r="B14" s="75" t="s">
        <v>60</v>
      </c>
      <c r="C14" s="76" t="s">
        <v>61</v>
      </c>
      <c r="D14" s="75" t="s">
        <v>71</v>
      </c>
      <c r="E14" s="79">
        <v>12</v>
      </c>
      <c r="F14" s="79">
        <v>12</v>
      </c>
      <c r="G14" s="80">
        <f t="shared" si="0"/>
        <v>0</v>
      </c>
      <c r="H14" s="81">
        <v>0</v>
      </c>
      <c r="I14" s="80">
        <f t="shared" si="1"/>
        <v>0</v>
      </c>
      <c r="J14" s="80">
        <f t="shared" si="2"/>
        <v>0</v>
      </c>
    </row>
    <row r="15" spans="1:10">
      <c r="A15" s="76">
        <v>5</v>
      </c>
      <c r="B15" s="75" t="s">
        <v>53</v>
      </c>
      <c r="C15" s="76">
        <v>101</v>
      </c>
      <c r="D15" s="75" t="s">
        <v>66</v>
      </c>
      <c r="E15" s="82">
        <v>119024606</v>
      </c>
      <c r="F15" s="83">
        <f>+'Summary Gas Rev Calc Conf'!F8</f>
        <v>121315567.86604364</v>
      </c>
      <c r="G15" s="80">
        <f>(F15-E15)/E15</f>
        <v>1.9247800459374277E-2</v>
      </c>
      <c r="H15" s="81">
        <f>98449171-3330657</f>
        <v>95118514</v>
      </c>
      <c r="I15" s="80">
        <f t="shared" si="1"/>
        <v>0.67040249925896533</v>
      </c>
      <c r="J15" s="80">
        <f>G15*I15</f>
        <v>1.2903773533202377E-2</v>
      </c>
    </row>
    <row r="16" spans="1:10">
      <c r="A16" s="76">
        <v>6</v>
      </c>
      <c r="B16" s="75" t="s">
        <v>54</v>
      </c>
      <c r="C16" s="76" t="s">
        <v>58</v>
      </c>
      <c r="D16" s="75" t="s">
        <v>66</v>
      </c>
      <c r="E16" s="84">
        <v>45569603</v>
      </c>
      <c r="F16" s="85">
        <f>+'Summary Gas Rev Calc Conf'!F9</f>
        <v>47161187.016231403</v>
      </c>
      <c r="G16" s="80">
        <f>(F16-E16)/E16</f>
        <v>3.492644024639413E-2</v>
      </c>
      <c r="H16" s="81">
        <f>358327+10510433+18086668-155003-1160239</f>
        <v>27640186</v>
      </c>
      <c r="I16" s="80">
        <f t="shared" si="1"/>
        <v>0.19481012681067184</v>
      </c>
      <c r="J16" s="80">
        <f>G16*I16</f>
        <v>6.8040242534453928E-3</v>
      </c>
    </row>
    <row r="17" spans="1:10">
      <c r="A17" s="76">
        <v>7</v>
      </c>
      <c r="B17" s="75" t="s">
        <v>57</v>
      </c>
      <c r="C17" s="76" t="s">
        <v>59</v>
      </c>
      <c r="D17" s="75" t="s">
        <v>66</v>
      </c>
      <c r="E17" s="84">
        <v>6264998</v>
      </c>
      <c r="F17" s="85">
        <f>+'Summary Gas Rev Calc Conf'!F10</f>
        <v>5522428.002582429</v>
      </c>
      <c r="G17" s="80">
        <f>(F17-E17)/E17</f>
        <v>-0.11852677325955588</v>
      </c>
      <c r="H17" s="81">
        <f>8207+112130+1707720+1099403+769815+78687+1</f>
        <v>3775963</v>
      </c>
      <c r="I17" s="80">
        <f t="shared" si="1"/>
        <v>2.6613273545351857E-2</v>
      </c>
      <c r="J17" s="80">
        <f>G17*I17</f>
        <v>-3.1543854392044562E-3</v>
      </c>
    </row>
    <row r="18" spans="1:10" ht="15.75" thickBot="1">
      <c r="A18" s="76">
        <v>8</v>
      </c>
      <c r="B18" s="75" t="s">
        <v>60</v>
      </c>
      <c r="C18" s="76" t="s">
        <v>61</v>
      </c>
      <c r="D18" s="75" t="s">
        <v>66</v>
      </c>
      <c r="E18" s="86">
        <v>642905</v>
      </c>
      <c r="F18" s="90">
        <f>+'Summary Gas Rev Calc Conf'!F11</f>
        <v>987486.40156343533</v>
      </c>
      <c r="G18" s="80">
        <f>(F18-E18)/E18</f>
        <v>0.53597561313636588</v>
      </c>
      <c r="H18" s="87">
        <f>73121+99283+117481+75175</f>
        <v>365060</v>
      </c>
      <c r="I18" s="88">
        <f t="shared" si="1"/>
        <v>2.5729705615404998E-3</v>
      </c>
      <c r="J18" s="89">
        <f>G18*I18</f>
        <v>1.3790494743034891E-3</v>
      </c>
    </row>
    <row r="19" spans="1:10" ht="16.5" thickTop="1" thickBot="1">
      <c r="A19" s="76">
        <v>9</v>
      </c>
      <c r="B19" s="75" t="s">
        <v>73</v>
      </c>
      <c r="C19" s="76"/>
      <c r="E19" s="86">
        <f>SUM(E15:E18)</f>
        <v>171502112</v>
      </c>
      <c r="F19" s="90">
        <f>+'Summary Gas Rev Calc Conf'!F12</f>
        <v>174988682.28642091</v>
      </c>
      <c r="G19" s="80"/>
      <c r="H19" s="81">
        <f>SUM(H11:H18)</f>
        <v>141882696</v>
      </c>
      <c r="I19" s="80">
        <f>SUM(I11:I18)</f>
        <v>0.99999999999999989</v>
      </c>
      <c r="J19" s="91">
        <f>SUM(J11:J18)</f>
        <v>2.0864824909987548E-2</v>
      </c>
    </row>
    <row r="20" spans="1:10" ht="15.75" thickTop="1">
      <c r="A20" s="76"/>
      <c r="C20" s="76"/>
      <c r="E20" s="79"/>
      <c r="F20" s="79"/>
      <c r="G20" s="80"/>
      <c r="H20" s="81"/>
      <c r="I20" s="80"/>
      <c r="J20" s="80"/>
    </row>
    <row r="21" spans="1:10">
      <c r="A21" s="76">
        <v>10</v>
      </c>
      <c r="B21" s="75" t="s">
        <v>62</v>
      </c>
      <c r="C21" s="76">
        <v>146</v>
      </c>
      <c r="D21" s="75" t="s">
        <v>71</v>
      </c>
      <c r="E21" s="79">
        <v>444</v>
      </c>
      <c r="F21" s="79">
        <v>480</v>
      </c>
      <c r="G21" s="80">
        <f t="shared" si="0"/>
        <v>8.1081081081081086E-2</v>
      </c>
      <c r="H21" s="81">
        <v>111000</v>
      </c>
      <c r="I21" s="80">
        <f>H21/H$25</f>
        <v>2.9702922607028195E-2</v>
      </c>
      <c r="J21" s="80">
        <f t="shared" si="2"/>
        <v>2.4083450762455295E-3</v>
      </c>
    </row>
    <row r="22" spans="1:10">
      <c r="A22" s="76">
        <v>11</v>
      </c>
      <c r="B22" s="75" t="s">
        <v>63</v>
      </c>
      <c r="C22" s="76">
        <v>148</v>
      </c>
      <c r="D22" s="75" t="s">
        <v>71</v>
      </c>
      <c r="E22" s="79">
        <f>48+12</f>
        <v>60</v>
      </c>
      <c r="F22" s="79">
        <v>60</v>
      </c>
      <c r="G22" s="80">
        <f t="shared" si="0"/>
        <v>0</v>
      </c>
      <c r="H22" s="81">
        <f>9600+315984</f>
        <v>325584</v>
      </c>
      <c r="I22" s="80">
        <f>H22/H$25</f>
        <v>8.7124291478258259E-2</v>
      </c>
      <c r="J22" s="80">
        <f t="shared" si="2"/>
        <v>0</v>
      </c>
    </row>
    <row r="23" spans="1:10">
      <c r="A23" s="76">
        <v>12</v>
      </c>
      <c r="B23" s="75" t="s">
        <v>62</v>
      </c>
      <c r="C23" s="76">
        <v>146</v>
      </c>
      <c r="D23" s="75" t="s">
        <v>66</v>
      </c>
      <c r="E23" s="82">
        <v>29448649</v>
      </c>
      <c r="F23" s="92">
        <v>31860715</v>
      </c>
      <c r="G23" s="80">
        <f t="shared" ref="G23:G24" si="3">(F23-E23)/E23</f>
        <v>8.1907526555802274E-2</v>
      </c>
      <c r="H23" s="81">
        <f>629722+532405+780259+142399+5493-1</f>
        <v>2090277</v>
      </c>
      <c r="I23" s="80">
        <f t="shared" ref="I23:I24" si="4">H23/H$25</f>
        <v>0.55934536899325293</v>
      </c>
      <c r="J23" s="80">
        <f t="shared" si="2"/>
        <v>4.5814595664679887E-2</v>
      </c>
    </row>
    <row r="24" spans="1:10" ht="15.75" thickBot="1">
      <c r="A24" s="76">
        <v>13</v>
      </c>
      <c r="B24" s="75" t="s">
        <v>63</v>
      </c>
      <c r="C24" s="76">
        <v>148</v>
      </c>
      <c r="D24" s="75" t="s">
        <v>66</v>
      </c>
      <c r="E24" s="86">
        <f>36002126+9679278</f>
        <v>45681404</v>
      </c>
      <c r="F24" s="93">
        <v>46282042</v>
      </c>
      <c r="G24" s="80">
        <f t="shared" si="3"/>
        <v>1.3148413739647757E-2</v>
      </c>
      <c r="H24" s="87">
        <f>564943+328548+51125+148118+20618+96793</f>
        <v>1210145</v>
      </c>
      <c r="I24" s="88">
        <f t="shared" si="4"/>
        <v>0.32382741692146066</v>
      </c>
      <c r="J24" s="89">
        <f t="shared" si="2"/>
        <v>4.2578168579247757E-3</v>
      </c>
    </row>
    <row r="25" spans="1:10" ht="16.5" thickTop="1" thickBot="1">
      <c r="A25" s="76">
        <v>14</v>
      </c>
      <c r="B25" s="75" t="s">
        <v>73</v>
      </c>
      <c r="C25" s="76"/>
      <c r="E25" s="86">
        <f>SUM(E23:E24)</f>
        <v>75130053</v>
      </c>
      <c r="F25" s="93">
        <f>SUM(F23:F24)</f>
        <v>78142757</v>
      </c>
      <c r="G25" s="80"/>
      <c r="H25" s="81">
        <f>SUM(H21:H24)</f>
        <v>3737006</v>
      </c>
      <c r="I25" s="80">
        <f>SUM(I21:I24)</f>
        <v>1</v>
      </c>
      <c r="J25" s="91">
        <f>SUM(J21:J24)</f>
        <v>5.2480757598850195E-2</v>
      </c>
    </row>
    <row r="26" spans="1:10" ht="15.75" thickTop="1">
      <c r="A26" s="76"/>
      <c r="E26" s="79"/>
      <c r="H26" s="81"/>
    </row>
    <row r="27" spans="1:10">
      <c r="A27" s="76">
        <v>15</v>
      </c>
      <c r="B27" s="75" t="s">
        <v>53</v>
      </c>
      <c r="C27" s="76">
        <v>101</v>
      </c>
      <c r="D27" s="75" t="s">
        <v>72</v>
      </c>
      <c r="E27" s="79"/>
      <c r="H27" s="81">
        <f>H11+H15</f>
        <v>105608050</v>
      </c>
    </row>
    <row r="28" spans="1:10">
      <c r="A28" s="76">
        <v>16</v>
      </c>
      <c r="B28" s="75" t="s">
        <v>54</v>
      </c>
      <c r="C28" s="76" t="s">
        <v>58</v>
      </c>
      <c r="D28" s="75" t="s">
        <v>72</v>
      </c>
      <c r="H28" s="81">
        <f>H12+H16</f>
        <v>32015490</v>
      </c>
    </row>
    <row r="29" spans="1:10">
      <c r="A29" s="76">
        <v>17</v>
      </c>
      <c r="B29" s="75" t="s">
        <v>57</v>
      </c>
      <c r="C29" s="76" t="s">
        <v>59</v>
      </c>
      <c r="D29" s="75" t="s">
        <v>72</v>
      </c>
      <c r="H29" s="81">
        <f>H13+H17</f>
        <v>3894096</v>
      </c>
    </row>
    <row r="30" spans="1:10">
      <c r="A30" s="76">
        <v>18</v>
      </c>
      <c r="B30" s="75" t="s">
        <v>60</v>
      </c>
      <c r="C30" s="76" t="s">
        <v>61</v>
      </c>
      <c r="D30" s="75" t="s">
        <v>72</v>
      </c>
      <c r="H30" s="81">
        <f>H14+H18</f>
        <v>365060</v>
      </c>
    </row>
    <row r="31" spans="1:10">
      <c r="A31" s="76">
        <v>19</v>
      </c>
      <c r="B31" s="75" t="s">
        <v>62</v>
      </c>
      <c r="C31" s="76">
        <v>146</v>
      </c>
      <c r="D31" s="75" t="s">
        <v>72</v>
      </c>
      <c r="H31" s="81">
        <f>H21+H23</f>
        <v>2201277</v>
      </c>
    </row>
    <row r="32" spans="1:10">
      <c r="A32" s="76">
        <v>20</v>
      </c>
      <c r="B32" s="75" t="s">
        <v>63</v>
      </c>
      <c r="C32" s="76">
        <v>148</v>
      </c>
      <c r="D32" s="75" t="s">
        <v>72</v>
      </c>
      <c r="H32" s="87">
        <f>H22+H24</f>
        <v>1535729</v>
      </c>
    </row>
    <row r="33" spans="1:10">
      <c r="A33" s="76">
        <v>21</v>
      </c>
      <c r="B33" s="75" t="s">
        <v>73</v>
      </c>
      <c r="H33" s="81">
        <f>SUM(H27:H32)</f>
        <v>145619702</v>
      </c>
      <c r="I33" s="80"/>
    </row>
    <row r="34" spans="1:10">
      <c r="A34" s="94"/>
      <c r="B34" s="95"/>
      <c r="C34" s="95"/>
      <c r="D34" s="95"/>
      <c r="E34" s="95"/>
      <c r="F34" s="95"/>
      <c r="G34" s="95"/>
      <c r="H34" s="87"/>
      <c r="I34" s="88"/>
      <c r="J34" s="95"/>
    </row>
    <row r="35" spans="1:10">
      <c r="B35" s="106" t="s">
        <v>100</v>
      </c>
      <c r="C35" s="107"/>
      <c r="D35" s="107"/>
      <c r="E35" s="100"/>
      <c r="F35" s="100"/>
      <c r="G35" s="105" t="s">
        <v>94</v>
      </c>
      <c r="H35" s="105" t="s">
        <v>96</v>
      </c>
    </row>
    <row r="36" spans="1:10">
      <c r="E36" s="104">
        <v>2011</v>
      </c>
      <c r="F36" s="104">
        <v>2013</v>
      </c>
      <c r="G36" s="104" t="s">
        <v>95</v>
      </c>
      <c r="H36" s="104" t="s">
        <v>97</v>
      </c>
    </row>
    <row r="37" spans="1:10">
      <c r="A37" s="76">
        <v>22</v>
      </c>
      <c r="B37" s="75" t="s">
        <v>53</v>
      </c>
      <c r="C37" s="76">
        <v>101</v>
      </c>
      <c r="D37" s="75" t="s">
        <v>66</v>
      </c>
      <c r="E37" s="79">
        <f t="shared" ref="E37:F40" si="5">E15</f>
        <v>119024606</v>
      </c>
      <c r="F37" s="79">
        <f t="shared" si="5"/>
        <v>121315567.86604364</v>
      </c>
      <c r="G37" s="79">
        <f>F37-E37</f>
        <v>2290961.8660436422</v>
      </c>
      <c r="H37" s="96">
        <v>0.46816999999999998</v>
      </c>
      <c r="I37" s="81">
        <f>G37*H37</f>
        <v>1072559.6168256518</v>
      </c>
    </row>
    <row r="38" spans="1:10">
      <c r="A38" s="76">
        <v>23</v>
      </c>
      <c r="B38" s="75" t="s">
        <v>54</v>
      </c>
      <c r="C38" s="76" t="s">
        <v>58</v>
      </c>
      <c r="D38" s="75" t="s">
        <v>66</v>
      </c>
      <c r="E38" s="79">
        <f t="shared" si="5"/>
        <v>45569603</v>
      </c>
      <c r="F38" s="79">
        <f t="shared" si="5"/>
        <v>47161187.016231403</v>
      </c>
      <c r="G38" s="79">
        <f t="shared" ref="G38:G40" si="6">F38-E38</f>
        <v>1591584.0162314028</v>
      </c>
      <c r="H38" s="96">
        <v>0.46488000000000002</v>
      </c>
      <c r="I38" s="81">
        <f t="shared" ref="I38:I40" si="7">G38*H38</f>
        <v>739895.57746565458</v>
      </c>
    </row>
    <row r="39" spans="1:10">
      <c r="A39" s="76">
        <v>24</v>
      </c>
      <c r="B39" s="75" t="s">
        <v>57</v>
      </c>
      <c r="C39" s="76" t="s">
        <v>59</v>
      </c>
      <c r="D39" s="75" t="s">
        <v>66</v>
      </c>
      <c r="E39" s="79">
        <f t="shared" si="5"/>
        <v>6264998</v>
      </c>
      <c r="F39" s="79">
        <f t="shared" si="5"/>
        <v>5522428.002582429</v>
      </c>
      <c r="G39" s="79">
        <f t="shared" si="6"/>
        <v>-742569.99741757102</v>
      </c>
      <c r="H39" s="96">
        <v>0.44824000000000003</v>
      </c>
      <c r="I39" s="81">
        <f t="shared" si="7"/>
        <v>-332849.57564245205</v>
      </c>
    </row>
    <row r="40" spans="1:10">
      <c r="A40" s="76">
        <v>25</v>
      </c>
      <c r="B40" s="75" t="s">
        <v>60</v>
      </c>
      <c r="C40" s="76" t="s">
        <v>61</v>
      </c>
      <c r="D40" s="75" t="s">
        <v>66</v>
      </c>
      <c r="E40" s="97">
        <f t="shared" si="5"/>
        <v>642905</v>
      </c>
      <c r="F40" s="97">
        <f t="shared" si="5"/>
        <v>987486.40156343533</v>
      </c>
      <c r="G40" s="97">
        <f t="shared" si="6"/>
        <v>344581.40156343533</v>
      </c>
      <c r="H40" s="96">
        <v>0.42743999999999999</v>
      </c>
      <c r="I40" s="81">
        <f t="shared" si="7"/>
        <v>147287.87428427479</v>
      </c>
    </row>
    <row r="41" spans="1:10">
      <c r="A41" s="76">
        <v>26</v>
      </c>
      <c r="B41" s="75" t="s">
        <v>73</v>
      </c>
      <c r="E41" s="79">
        <f>SUM(E37:E40)</f>
        <v>171502112</v>
      </c>
      <c r="F41" s="79">
        <f>SUM(F37:F40)</f>
        <v>174986669.28642091</v>
      </c>
      <c r="G41" s="79">
        <f>SUM(G37:G40)</f>
        <v>3484557.2864209092</v>
      </c>
      <c r="H41" s="96"/>
    </row>
    <row r="42" spans="1:10" ht="15.75" thickBot="1">
      <c r="A42" s="76">
        <v>27</v>
      </c>
      <c r="B42" s="75" t="s">
        <v>98</v>
      </c>
      <c r="C42" s="76" t="s">
        <v>99</v>
      </c>
      <c r="E42" s="79">
        <f>E25</f>
        <v>75130053</v>
      </c>
      <c r="F42" s="79">
        <f>F25</f>
        <v>78142757</v>
      </c>
      <c r="G42" s="79">
        <f>F42-E42</f>
        <v>3012704</v>
      </c>
      <c r="H42" s="96">
        <v>5.4000000000000001E-4</v>
      </c>
      <c r="I42" s="98">
        <f>G42*H42</f>
        <v>1626.86016</v>
      </c>
    </row>
    <row r="43" spans="1:10" ht="16.5" thickTop="1" thickBot="1">
      <c r="A43" s="76">
        <v>28</v>
      </c>
      <c r="B43" s="75" t="s">
        <v>73</v>
      </c>
      <c r="F43" s="79"/>
      <c r="I43" s="99">
        <f>SUM(I37:I42)</f>
        <v>1628520.3530931291</v>
      </c>
    </row>
    <row r="44" spans="1:10" ht="15.75" thickTop="1"/>
  </sheetData>
  <printOptions horizontalCentered="1"/>
  <pageMargins left="1" right="0.7" top="0.75" bottom="0.5" header="0.5" footer="0.3"/>
  <pageSetup scale="75" orientation="landscape" r:id="rId1"/>
  <headerFooter>
    <oddHeader>&amp;R&amp;"Times New Roman,Regular"&amp;12Exhibit No.___(KHB-10C) Redacted
Page &amp;P</oddHeader>
    <oddFooter>&amp;L&amp;"Times New Roman,Regular"&amp;12&amp;F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L73"/>
  <sheetViews>
    <sheetView tabSelected="1" topLeftCell="B22" zoomScaleNormal="100" workbookViewId="0">
      <selection activeCell="K36" sqref="K36:K46"/>
    </sheetView>
  </sheetViews>
  <sheetFormatPr defaultRowHeight="12.75"/>
  <cols>
    <col min="1" max="1" width="4.42578125" style="1" customWidth="1"/>
    <col min="2" max="2" width="26.85546875" style="1" customWidth="1"/>
    <col min="3" max="3" width="1.7109375" style="1" customWidth="1"/>
    <col min="4" max="4" width="13.28515625" style="1" customWidth="1"/>
    <col min="5" max="5" width="10.85546875" style="1" customWidth="1"/>
    <col min="6" max="6" width="12.140625" style="1" customWidth="1"/>
    <col min="7" max="7" width="12.28515625" style="1" customWidth="1"/>
    <col min="8" max="8" width="13.140625" style="1" customWidth="1"/>
    <col min="9" max="9" width="12.28515625" style="1" customWidth="1"/>
    <col min="10" max="10" width="12.7109375" style="1" customWidth="1"/>
    <col min="11" max="11" width="10" style="1" customWidth="1"/>
    <col min="12" max="12" width="9.5703125" style="1" customWidth="1"/>
    <col min="13" max="16384" width="9.140625" style="1"/>
  </cols>
  <sheetData>
    <row r="1" spans="1:10">
      <c r="A1" s="1" t="s">
        <v>161</v>
      </c>
    </row>
    <row r="2" spans="1:10">
      <c r="A2" s="1" t="s">
        <v>163</v>
      </c>
    </row>
    <row r="3" spans="1:10">
      <c r="A3" s="1" t="s">
        <v>164</v>
      </c>
    </row>
    <row r="4" spans="1:10">
      <c r="A4" s="1" t="s">
        <v>165</v>
      </c>
    </row>
    <row r="5" spans="1:10">
      <c r="A5" s="1">
        <v>1</v>
      </c>
      <c r="B5" s="16" t="s">
        <v>125</v>
      </c>
    </row>
    <row r="6" spans="1:10">
      <c r="A6" s="1">
        <f>1+A5</f>
        <v>2</v>
      </c>
      <c r="D6" s="201" t="s">
        <v>114</v>
      </c>
      <c r="E6" s="202"/>
      <c r="F6" s="202"/>
      <c r="G6" s="202"/>
      <c r="H6" s="202"/>
      <c r="I6" s="202"/>
      <c r="J6" s="202"/>
    </row>
    <row r="7" spans="1:10">
      <c r="A7" s="1">
        <f t="shared" ref="A7:A65" si="0">1+A6</f>
        <v>3</v>
      </c>
      <c r="D7" s="3">
        <v>2011</v>
      </c>
      <c r="E7" s="3">
        <v>2012</v>
      </c>
      <c r="F7" s="3">
        <v>2013</v>
      </c>
      <c r="G7" s="3">
        <v>2014</v>
      </c>
      <c r="H7" s="3">
        <v>2015</v>
      </c>
      <c r="I7" s="9">
        <v>2016</v>
      </c>
      <c r="J7" s="4" t="s">
        <v>115</v>
      </c>
    </row>
    <row r="8" spans="1:10">
      <c r="A8" s="1">
        <f t="shared" si="0"/>
        <v>4</v>
      </c>
      <c r="B8" s="5" t="s">
        <v>116</v>
      </c>
      <c r="D8" s="6">
        <v>119024606</v>
      </c>
      <c r="E8" s="182"/>
      <c r="F8" s="193">
        <v>121315567.86604364</v>
      </c>
      <c r="G8" s="182"/>
      <c r="H8" s="182"/>
      <c r="I8" s="182"/>
      <c r="J8" s="187"/>
    </row>
    <row r="9" spans="1:10">
      <c r="A9" s="1">
        <f t="shared" si="0"/>
        <v>5</v>
      </c>
      <c r="B9" s="5" t="s">
        <v>117</v>
      </c>
      <c r="D9" s="6">
        <v>45569603</v>
      </c>
      <c r="E9" s="182"/>
      <c r="F9" s="193">
        <v>47161187.016231403</v>
      </c>
      <c r="G9" s="182"/>
      <c r="H9" s="182"/>
      <c r="I9" s="182"/>
      <c r="J9" s="187"/>
    </row>
    <row r="10" spans="1:10">
      <c r="A10" s="1">
        <f t="shared" si="0"/>
        <v>6</v>
      </c>
      <c r="B10" s="5" t="s">
        <v>118</v>
      </c>
      <c r="D10" s="6">
        <v>6264998</v>
      </c>
      <c r="E10" s="182"/>
      <c r="F10" s="193">
        <v>5522428.002582429</v>
      </c>
      <c r="G10" s="182"/>
      <c r="H10" s="182"/>
      <c r="I10" s="182"/>
      <c r="J10" s="187"/>
    </row>
    <row r="11" spans="1:10">
      <c r="A11" s="1">
        <f t="shared" si="0"/>
        <v>7</v>
      </c>
      <c r="B11" s="5" t="s">
        <v>119</v>
      </c>
      <c r="D11" s="6">
        <v>642905</v>
      </c>
      <c r="E11" s="182"/>
      <c r="F11" s="193">
        <v>987486.40156343533</v>
      </c>
      <c r="G11" s="182"/>
      <c r="H11" s="182"/>
      <c r="I11" s="182"/>
      <c r="J11" s="187"/>
    </row>
    <row r="12" spans="1:10">
      <c r="A12" s="1">
        <f t="shared" si="0"/>
        <v>8</v>
      </c>
      <c r="B12" s="5" t="s">
        <v>5</v>
      </c>
      <c r="D12" s="7">
        <f>SUM(D7:D11)</f>
        <v>171504123</v>
      </c>
      <c r="E12" s="183"/>
      <c r="F12" s="194">
        <f t="shared" ref="F12" si="1">SUM(F7:F11)</f>
        <v>174988682.28642091</v>
      </c>
      <c r="G12" s="183"/>
      <c r="H12" s="183"/>
      <c r="I12" s="183"/>
      <c r="J12" s="187"/>
    </row>
    <row r="13" spans="1:10">
      <c r="A13" s="1">
        <f t="shared" si="0"/>
        <v>9</v>
      </c>
      <c r="B13" s="5"/>
      <c r="D13" s="6"/>
      <c r="E13" s="184"/>
      <c r="F13" s="184" t="e">
        <f>(+F12-E12)/E12</f>
        <v>#DIV/0!</v>
      </c>
      <c r="G13" s="184"/>
      <c r="H13" s="184"/>
      <c r="I13" s="184"/>
      <c r="J13" s="188"/>
    </row>
    <row r="14" spans="1:10">
      <c r="A14" s="1">
        <f t="shared" si="0"/>
        <v>10</v>
      </c>
      <c r="B14" s="5"/>
      <c r="D14" s="6"/>
      <c r="E14" s="6"/>
      <c r="F14" s="196">
        <f>(+F12-D12)/D12</f>
        <v>2.0317641497288735E-2</v>
      </c>
      <c r="G14" s="6"/>
      <c r="H14" s="6"/>
      <c r="I14" s="6"/>
    </row>
    <row r="15" spans="1:10">
      <c r="A15" s="1">
        <f t="shared" si="0"/>
        <v>11</v>
      </c>
      <c r="B15" s="5" t="s">
        <v>120</v>
      </c>
      <c r="D15" s="6">
        <v>29448649</v>
      </c>
      <c r="E15" s="182"/>
      <c r="F15" s="193">
        <v>31393094.829944123</v>
      </c>
      <c r="G15" s="182"/>
      <c r="H15" s="182"/>
      <c r="I15" s="182"/>
      <c r="J15" s="187"/>
    </row>
    <row r="16" spans="1:10">
      <c r="A16" s="1">
        <f t="shared" si="0"/>
        <v>12</v>
      </c>
      <c r="B16" s="5" t="s">
        <v>121</v>
      </c>
      <c r="D16" s="6">
        <v>45681404</v>
      </c>
      <c r="E16" s="182"/>
      <c r="F16" s="193">
        <v>46682095.560609467</v>
      </c>
      <c r="G16" s="182"/>
      <c r="H16" s="182"/>
      <c r="I16" s="182"/>
      <c r="J16" s="187"/>
    </row>
    <row r="17" spans="1:10">
      <c r="A17" s="1">
        <f t="shared" si="0"/>
        <v>13</v>
      </c>
      <c r="B17" s="1" t="s">
        <v>122</v>
      </c>
      <c r="D17" s="7">
        <f>+D16+D15</f>
        <v>75130053</v>
      </c>
      <c r="E17" s="183"/>
      <c r="F17" s="194">
        <f t="shared" ref="F17" si="2">+F16+F15</f>
        <v>78075190.390553594</v>
      </c>
      <c r="G17" s="183"/>
      <c r="H17" s="183"/>
      <c r="I17" s="183"/>
      <c r="J17" s="187"/>
    </row>
    <row r="18" spans="1:10">
      <c r="A18" s="1">
        <f t="shared" si="0"/>
        <v>14</v>
      </c>
      <c r="B18" s="1" t="s">
        <v>123</v>
      </c>
      <c r="D18" s="6"/>
      <c r="E18" s="186"/>
      <c r="F18" s="186" t="e">
        <f>(+F17-E17)/E17</f>
        <v>#DIV/0!</v>
      </c>
      <c r="G18" s="186"/>
      <c r="H18" s="186"/>
      <c r="I18" s="186"/>
      <c r="J18" s="188"/>
    </row>
    <row r="19" spans="1:10">
      <c r="A19" s="1">
        <f t="shared" si="0"/>
        <v>15</v>
      </c>
      <c r="B19" s="1" t="s">
        <v>124</v>
      </c>
      <c r="D19" s="6"/>
      <c r="E19" s="6"/>
      <c r="F19" s="8">
        <f>(+F17-D17)/D17</f>
        <v>3.9200523265351533E-2</v>
      </c>
      <c r="G19" s="6"/>
      <c r="H19" s="6"/>
      <c r="I19" s="6"/>
    </row>
    <row r="20" spans="1:10">
      <c r="A20" s="1">
        <f t="shared" si="0"/>
        <v>16</v>
      </c>
      <c r="B20" s="1" t="s">
        <v>162</v>
      </c>
    </row>
    <row r="21" spans="1:10">
      <c r="A21" s="1">
        <f t="shared" si="0"/>
        <v>17</v>
      </c>
      <c r="D21" s="201" t="s">
        <v>114</v>
      </c>
      <c r="E21" s="202"/>
      <c r="F21" s="202"/>
      <c r="G21" s="202"/>
      <c r="H21" s="202"/>
      <c r="I21" s="202"/>
      <c r="J21" s="203"/>
    </row>
    <row r="22" spans="1:10">
      <c r="A22" s="1">
        <f t="shared" si="0"/>
        <v>18</v>
      </c>
      <c r="D22" s="3">
        <v>2011</v>
      </c>
      <c r="E22" s="3">
        <v>2012</v>
      </c>
      <c r="F22" s="3">
        <v>2013</v>
      </c>
      <c r="G22" s="3">
        <v>2014</v>
      </c>
      <c r="H22" s="3">
        <v>2015</v>
      </c>
      <c r="I22" s="3">
        <v>2016</v>
      </c>
      <c r="J22" s="4" t="s">
        <v>115</v>
      </c>
    </row>
    <row r="23" spans="1:10">
      <c r="A23" s="1">
        <f t="shared" si="0"/>
        <v>19</v>
      </c>
      <c r="B23" s="5" t="s">
        <v>116</v>
      </c>
      <c r="D23" s="6">
        <v>119024606</v>
      </c>
      <c r="E23" s="182"/>
      <c r="F23" s="193">
        <v>118855778.48683739</v>
      </c>
      <c r="G23" s="182"/>
      <c r="H23" s="182"/>
      <c r="I23" s="182"/>
      <c r="J23" s="187"/>
    </row>
    <row r="24" spans="1:10">
      <c r="A24" s="1">
        <f t="shared" si="0"/>
        <v>20</v>
      </c>
      <c r="B24" s="5" t="s">
        <v>117</v>
      </c>
      <c r="D24" s="6">
        <v>45569603</v>
      </c>
      <c r="E24" s="182"/>
      <c r="F24" s="193">
        <v>48890072.94241403</v>
      </c>
      <c r="G24" s="182"/>
      <c r="H24" s="182"/>
      <c r="I24" s="182"/>
      <c r="J24" s="187"/>
    </row>
    <row r="25" spans="1:10">
      <c r="A25" s="1">
        <f t="shared" si="0"/>
        <v>21</v>
      </c>
      <c r="B25" s="5" t="s">
        <v>118</v>
      </c>
      <c r="D25" s="6">
        <v>6264998</v>
      </c>
      <c r="E25" s="182"/>
      <c r="F25" s="193">
        <v>4833987.8616891038</v>
      </c>
      <c r="G25" s="182"/>
      <c r="H25" s="182"/>
      <c r="I25" s="182"/>
      <c r="J25" s="187"/>
    </row>
    <row r="26" spans="1:10">
      <c r="A26" s="1">
        <f t="shared" si="0"/>
        <v>22</v>
      </c>
      <c r="B26" s="5" t="s">
        <v>119</v>
      </c>
      <c r="D26" s="6">
        <v>642905</v>
      </c>
      <c r="E26" s="182"/>
      <c r="F26" s="193">
        <v>1825414.3921796731</v>
      </c>
      <c r="G26" s="182"/>
      <c r="H26" s="182"/>
      <c r="I26" s="182"/>
      <c r="J26" s="187"/>
    </row>
    <row r="27" spans="1:10">
      <c r="A27" s="1">
        <f t="shared" si="0"/>
        <v>23</v>
      </c>
      <c r="B27" s="5" t="s">
        <v>5</v>
      </c>
      <c r="D27" s="7">
        <f>SUM(D22:D26)</f>
        <v>171504123</v>
      </c>
      <c r="E27" s="183"/>
      <c r="F27" s="194">
        <f t="shared" ref="F27" si="3">SUM(F22:F26)</f>
        <v>174407266.68312019</v>
      </c>
      <c r="G27" s="183"/>
      <c r="H27" s="183"/>
      <c r="I27" s="183"/>
      <c r="J27" s="187"/>
    </row>
    <row r="28" spans="1:10">
      <c r="A28" s="1">
        <f t="shared" si="0"/>
        <v>24</v>
      </c>
      <c r="B28" s="5"/>
      <c r="D28" s="6"/>
      <c r="E28" s="184"/>
      <c r="F28" s="184"/>
      <c r="G28" s="184"/>
      <c r="H28" s="184"/>
      <c r="I28" s="184"/>
      <c r="J28" s="188"/>
    </row>
    <row r="29" spans="1:10">
      <c r="A29" s="1">
        <f t="shared" si="0"/>
        <v>25</v>
      </c>
      <c r="B29" s="5"/>
      <c r="D29" s="6"/>
      <c r="E29" s="182"/>
      <c r="F29" s="196">
        <f>(+F27-D27)/D27</f>
        <v>1.6927544553084539E-2</v>
      </c>
      <c r="G29" s="182"/>
      <c r="H29" s="182"/>
      <c r="I29" s="182"/>
      <c r="J29" s="187"/>
    </row>
    <row r="30" spans="1:10">
      <c r="A30" s="1">
        <f t="shared" si="0"/>
        <v>26</v>
      </c>
      <c r="B30" s="5" t="s">
        <v>120</v>
      </c>
      <c r="D30" s="6">
        <v>29448649</v>
      </c>
      <c r="E30" s="182"/>
      <c r="F30" s="193">
        <v>28315995.486822747</v>
      </c>
      <c r="G30" s="182"/>
      <c r="H30" s="182"/>
      <c r="I30" s="182"/>
      <c r="J30" s="187"/>
    </row>
    <row r="31" spans="1:10">
      <c r="A31" s="1">
        <f t="shared" si="0"/>
        <v>27</v>
      </c>
      <c r="B31" s="5" t="s">
        <v>121</v>
      </c>
      <c r="D31" s="6">
        <v>45681404</v>
      </c>
      <c r="E31" s="182"/>
      <c r="F31" s="193">
        <v>44607364.048106864</v>
      </c>
      <c r="G31" s="182"/>
      <c r="H31" s="182"/>
      <c r="I31" s="182"/>
      <c r="J31" s="187"/>
    </row>
    <row r="32" spans="1:10">
      <c r="A32" s="1">
        <f t="shared" si="0"/>
        <v>28</v>
      </c>
      <c r="B32" s="1" t="s">
        <v>129</v>
      </c>
      <c r="D32" s="7">
        <f>+D31+D30</f>
        <v>75130053</v>
      </c>
      <c r="E32" s="183"/>
      <c r="F32" s="194">
        <f t="shared" ref="F32" si="4">+F31+F30</f>
        <v>72923359.534929603</v>
      </c>
      <c r="G32" s="183"/>
      <c r="H32" s="183"/>
      <c r="I32" s="183"/>
      <c r="J32" s="187"/>
    </row>
    <row r="33" spans="1:12">
      <c r="A33" s="1">
        <f t="shared" si="0"/>
        <v>29</v>
      </c>
      <c r="B33" s="1" t="s">
        <v>123</v>
      </c>
      <c r="D33" s="6"/>
      <c r="E33" s="186"/>
      <c r="F33" s="186"/>
      <c r="G33" s="186"/>
      <c r="H33" s="186"/>
      <c r="I33" s="186"/>
      <c r="J33" s="188"/>
    </row>
    <row r="34" spans="1:12">
      <c r="A34" s="1">
        <f t="shared" si="0"/>
        <v>30</v>
      </c>
      <c r="B34" s="1" t="s">
        <v>124</v>
      </c>
      <c r="D34" s="6"/>
      <c r="E34" s="182"/>
      <c r="F34" s="196">
        <f>(+F32-D32)/D32</f>
        <v>-2.9371647921909449E-2</v>
      </c>
      <c r="G34" s="182"/>
      <c r="H34" s="182"/>
      <c r="I34" s="182"/>
      <c r="J34" s="187"/>
    </row>
    <row r="35" spans="1:12">
      <c r="A35" s="1">
        <f t="shared" si="0"/>
        <v>31</v>
      </c>
      <c r="B35" s="1" t="s">
        <v>126</v>
      </c>
      <c r="K35" s="10"/>
      <c r="L35" s="10"/>
    </row>
    <row r="36" spans="1:12">
      <c r="A36" s="1">
        <f t="shared" si="0"/>
        <v>32</v>
      </c>
      <c r="D36" s="201" t="s">
        <v>114</v>
      </c>
      <c r="E36" s="202"/>
      <c r="F36" s="202"/>
      <c r="G36" s="202"/>
      <c r="H36" s="202"/>
      <c r="I36" s="202"/>
      <c r="J36" s="202"/>
      <c r="K36" s="10"/>
      <c r="L36" s="10"/>
    </row>
    <row r="37" spans="1:12">
      <c r="A37" s="1">
        <f t="shared" si="0"/>
        <v>33</v>
      </c>
      <c r="D37" s="3">
        <v>2011</v>
      </c>
      <c r="E37" s="3">
        <v>2012</v>
      </c>
      <c r="F37" s="3">
        <v>2013</v>
      </c>
      <c r="G37" s="3">
        <v>2014</v>
      </c>
      <c r="H37" s="3">
        <v>2015</v>
      </c>
      <c r="I37" s="9">
        <v>2016</v>
      </c>
      <c r="J37" s="4" t="s">
        <v>115</v>
      </c>
      <c r="K37" s="11"/>
      <c r="L37" s="12"/>
    </row>
    <row r="38" spans="1:12">
      <c r="A38" s="1">
        <f t="shared" si="0"/>
        <v>34</v>
      </c>
      <c r="B38" s="5" t="s">
        <v>116</v>
      </c>
      <c r="D38" s="6">
        <v>119024606</v>
      </c>
      <c r="E38" s="182"/>
      <c r="F38" s="193">
        <v>118951415.50163469</v>
      </c>
      <c r="G38" s="182"/>
      <c r="H38" s="182"/>
      <c r="I38" s="182"/>
      <c r="J38" s="187"/>
      <c r="K38" s="13"/>
      <c r="L38" s="10"/>
    </row>
    <row r="39" spans="1:12">
      <c r="A39" s="1">
        <f t="shared" si="0"/>
        <v>35</v>
      </c>
      <c r="B39" s="5" t="s">
        <v>117</v>
      </c>
      <c r="D39" s="6">
        <v>45569603</v>
      </c>
      <c r="E39" s="182"/>
      <c r="F39" s="193">
        <v>47538559.634838857</v>
      </c>
      <c r="G39" s="182"/>
      <c r="H39" s="182"/>
      <c r="I39" s="182"/>
      <c r="J39" s="187"/>
      <c r="K39" s="13"/>
      <c r="L39" s="10"/>
    </row>
    <row r="40" spans="1:12">
      <c r="A40" s="1">
        <f t="shared" si="0"/>
        <v>36</v>
      </c>
      <c r="B40" s="5" t="s">
        <v>118</v>
      </c>
      <c r="D40" s="6">
        <v>6264998</v>
      </c>
      <c r="E40" s="182"/>
      <c r="F40" s="193">
        <v>4374339.1435044035</v>
      </c>
      <c r="G40" s="182"/>
      <c r="H40" s="182"/>
      <c r="I40" s="182"/>
      <c r="J40" s="187"/>
      <c r="K40" s="13"/>
    </row>
    <row r="41" spans="1:12">
      <c r="A41" s="1">
        <f t="shared" si="0"/>
        <v>37</v>
      </c>
      <c r="B41" s="5" t="s">
        <v>119</v>
      </c>
      <c r="D41" s="6">
        <v>642905</v>
      </c>
      <c r="E41" s="182"/>
      <c r="F41" s="193">
        <v>1802747.6015579742</v>
      </c>
      <c r="G41" s="182"/>
      <c r="H41" s="182"/>
      <c r="I41" s="182"/>
      <c r="J41" s="187"/>
      <c r="K41" s="13"/>
    </row>
    <row r="42" spans="1:12">
      <c r="A42" s="1">
        <f t="shared" si="0"/>
        <v>38</v>
      </c>
      <c r="B42" s="5" t="s">
        <v>5</v>
      </c>
      <c r="D42" s="7">
        <f>SUM(D37:D41)</f>
        <v>171504123</v>
      </c>
      <c r="E42" s="183"/>
      <c r="F42" s="194">
        <f t="shared" ref="F42" si="5">SUM(F37:F41)</f>
        <v>172669074.88153592</v>
      </c>
      <c r="G42" s="183"/>
      <c r="H42" s="183"/>
      <c r="I42" s="183"/>
      <c r="J42" s="187"/>
      <c r="K42" s="13"/>
    </row>
    <row r="43" spans="1:12">
      <c r="A43" s="1">
        <f t="shared" si="0"/>
        <v>39</v>
      </c>
      <c r="B43" s="5"/>
      <c r="D43" s="6"/>
      <c r="E43" s="184"/>
      <c r="F43" s="195"/>
      <c r="G43" s="184"/>
      <c r="H43" s="184"/>
      <c r="I43" s="184"/>
      <c r="J43" s="188"/>
      <c r="K43" s="13"/>
    </row>
    <row r="44" spans="1:12">
      <c r="A44" s="1">
        <f t="shared" si="0"/>
        <v>40</v>
      </c>
      <c r="B44" s="5"/>
      <c r="D44" s="6"/>
      <c r="E44" s="182"/>
      <c r="F44" s="196">
        <f>(+F42-D42)/D42</f>
        <v>6.7925590426529715E-3</v>
      </c>
      <c r="G44" s="182"/>
      <c r="H44" s="182"/>
      <c r="I44" s="182"/>
      <c r="J44" s="187"/>
      <c r="K44" s="13"/>
    </row>
    <row r="45" spans="1:12">
      <c r="A45" s="1">
        <f t="shared" si="0"/>
        <v>41</v>
      </c>
      <c r="B45" s="5" t="s">
        <v>120</v>
      </c>
      <c r="D45" s="6">
        <v>29448649</v>
      </c>
      <c r="E45" s="182"/>
      <c r="F45" s="193">
        <v>31860715.360414997</v>
      </c>
      <c r="G45" s="182"/>
      <c r="H45" s="182"/>
      <c r="I45" s="182"/>
      <c r="J45" s="187"/>
      <c r="K45" s="13"/>
    </row>
    <row r="46" spans="1:12">
      <c r="A46" s="1">
        <f t="shared" si="0"/>
        <v>42</v>
      </c>
      <c r="B46" s="5" t="s">
        <v>121</v>
      </c>
      <c r="D46" s="6">
        <v>45681404</v>
      </c>
      <c r="E46" s="182"/>
      <c r="F46" s="193">
        <v>46282041.52602499</v>
      </c>
      <c r="G46" s="182"/>
      <c r="H46" s="182"/>
      <c r="I46" s="182"/>
      <c r="J46" s="187"/>
      <c r="K46" s="13"/>
    </row>
    <row r="47" spans="1:12">
      <c r="A47" s="1">
        <f t="shared" si="0"/>
        <v>43</v>
      </c>
      <c r="B47" s="1" t="s">
        <v>122</v>
      </c>
      <c r="D47" s="7">
        <f>+D46+D45</f>
        <v>75130053</v>
      </c>
      <c r="E47" s="183"/>
      <c r="F47" s="194">
        <f t="shared" ref="F47" si="6">+F46+F45</f>
        <v>78142756.886439979</v>
      </c>
      <c r="G47" s="183"/>
      <c r="H47" s="183"/>
      <c r="I47" s="183"/>
      <c r="J47" s="187"/>
      <c r="K47" s="13"/>
    </row>
    <row r="48" spans="1:12">
      <c r="A48" s="1">
        <f t="shared" si="0"/>
        <v>44</v>
      </c>
      <c r="B48" s="1" t="s">
        <v>123</v>
      </c>
      <c r="D48" s="6"/>
      <c r="E48" s="186"/>
      <c r="F48" s="197"/>
      <c r="G48" s="186"/>
      <c r="H48" s="186"/>
      <c r="I48" s="186"/>
      <c r="J48" s="188"/>
      <c r="K48" s="13"/>
    </row>
    <row r="49" spans="1:10">
      <c r="A49" s="1">
        <f t="shared" si="0"/>
        <v>45</v>
      </c>
      <c r="B49" s="1" t="s">
        <v>124</v>
      </c>
      <c r="D49" s="6"/>
      <c r="E49" s="182"/>
      <c r="F49" s="196">
        <f>(+F47-D47)/D47</f>
        <v>4.0099850407931688E-2</v>
      </c>
      <c r="G49" s="182"/>
      <c r="H49" s="182"/>
      <c r="I49" s="182"/>
      <c r="J49" s="187"/>
    </row>
    <row r="50" spans="1:10">
      <c r="A50" s="1">
        <f t="shared" si="0"/>
        <v>46</v>
      </c>
      <c r="B50" s="1" t="s">
        <v>162</v>
      </c>
      <c r="F50" s="2"/>
    </row>
    <row r="51" spans="1:10">
      <c r="A51" s="1">
        <f t="shared" si="0"/>
        <v>47</v>
      </c>
      <c r="D51" s="201" t="s">
        <v>127</v>
      </c>
      <c r="E51" s="202"/>
      <c r="F51" s="202"/>
      <c r="G51" s="202"/>
      <c r="H51" s="202"/>
      <c r="I51" s="202"/>
      <c r="J51" s="203"/>
    </row>
    <row r="52" spans="1:10">
      <c r="A52" s="1">
        <f t="shared" si="0"/>
        <v>48</v>
      </c>
      <c r="D52" s="3">
        <v>2011</v>
      </c>
      <c r="E52" s="3">
        <v>2012</v>
      </c>
      <c r="F52" s="3">
        <v>2013</v>
      </c>
      <c r="G52" s="3">
        <v>2014</v>
      </c>
      <c r="H52" s="3">
        <v>2015</v>
      </c>
      <c r="I52" s="3">
        <v>2016</v>
      </c>
      <c r="J52" s="4" t="s">
        <v>115</v>
      </c>
    </row>
    <row r="53" spans="1:10">
      <c r="A53" s="1">
        <f t="shared" si="0"/>
        <v>49</v>
      </c>
      <c r="B53" s="5" t="s">
        <v>116</v>
      </c>
      <c r="D53" s="14">
        <v>146987</v>
      </c>
      <c r="E53" s="189"/>
      <c r="F53" s="189"/>
      <c r="G53" s="189"/>
      <c r="H53" s="189"/>
      <c r="I53" s="189"/>
      <c r="J53" s="187"/>
    </row>
    <row r="54" spans="1:10">
      <c r="A54" s="1">
        <f t="shared" si="0"/>
        <v>50</v>
      </c>
      <c r="B54" s="5" t="s">
        <v>117</v>
      </c>
      <c r="D54" s="14">
        <v>2392</v>
      </c>
      <c r="E54" s="189"/>
      <c r="F54" s="189"/>
      <c r="G54" s="189"/>
      <c r="H54" s="189"/>
      <c r="I54" s="189"/>
      <c r="J54" s="187"/>
    </row>
    <row r="55" spans="1:10">
      <c r="A55" s="1">
        <f t="shared" si="0"/>
        <v>51</v>
      </c>
      <c r="B55" s="5" t="s">
        <v>118</v>
      </c>
      <c r="D55" s="14">
        <v>25</v>
      </c>
      <c r="E55" s="189"/>
      <c r="F55" s="189"/>
      <c r="G55" s="189"/>
      <c r="H55" s="189"/>
      <c r="I55" s="189"/>
      <c r="J55" s="187"/>
    </row>
    <row r="56" spans="1:10">
      <c r="A56" s="1">
        <f t="shared" si="0"/>
        <v>52</v>
      </c>
      <c r="B56" s="5" t="s">
        <v>119</v>
      </c>
      <c r="D56" s="14">
        <v>1</v>
      </c>
      <c r="E56" s="189"/>
      <c r="F56" s="189"/>
      <c r="G56" s="189"/>
      <c r="H56" s="189"/>
      <c r="I56" s="189"/>
      <c r="J56" s="187"/>
    </row>
    <row r="57" spans="1:10">
      <c r="A57" s="1">
        <f t="shared" si="0"/>
        <v>53</v>
      </c>
      <c r="B57" s="5" t="s">
        <v>120</v>
      </c>
      <c r="D57" s="14">
        <v>35</v>
      </c>
      <c r="E57" s="189"/>
      <c r="F57" s="189"/>
      <c r="G57" s="189"/>
      <c r="H57" s="189"/>
      <c r="I57" s="189"/>
      <c r="J57" s="187"/>
    </row>
    <row r="58" spans="1:10">
      <c r="A58" s="1">
        <f t="shared" si="0"/>
        <v>54</v>
      </c>
      <c r="B58" s="5" t="s">
        <v>121</v>
      </c>
      <c r="D58" s="14">
        <v>5</v>
      </c>
      <c r="E58" s="189"/>
      <c r="F58" s="189"/>
      <c r="G58" s="189"/>
      <c r="H58" s="189"/>
      <c r="I58" s="189"/>
      <c r="J58" s="187"/>
    </row>
    <row r="59" spans="1:10">
      <c r="A59" s="1">
        <f t="shared" si="0"/>
        <v>55</v>
      </c>
      <c r="B59" s="1" t="s">
        <v>128</v>
      </c>
      <c r="D59" s="15">
        <f>SUM(D53:D58)</f>
        <v>149445</v>
      </c>
      <c r="E59" s="183"/>
      <c r="F59" s="183"/>
      <c r="G59" s="183"/>
      <c r="H59" s="183"/>
      <c r="I59" s="190"/>
      <c r="J59" s="187"/>
    </row>
    <row r="60" spans="1:10">
      <c r="A60" s="1">
        <f t="shared" si="0"/>
        <v>56</v>
      </c>
      <c r="B60" s="1" t="s">
        <v>123</v>
      </c>
      <c r="D60" s="6"/>
      <c r="E60" s="186"/>
      <c r="F60" s="191"/>
      <c r="G60" s="191"/>
      <c r="H60" s="191"/>
      <c r="I60" s="192"/>
      <c r="J60" s="188"/>
    </row>
    <row r="61" spans="1:10">
      <c r="A61" s="1">
        <f t="shared" si="0"/>
        <v>57</v>
      </c>
      <c r="B61" s="1" t="s">
        <v>124</v>
      </c>
      <c r="D61" s="6"/>
      <c r="E61" s="182"/>
      <c r="F61" s="185"/>
      <c r="G61" s="182"/>
      <c r="H61" s="182"/>
      <c r="I61" s="182"/>
      <c r="J61" s="187"/>
    </row>
    <row r="62" spans="1:10">
      <c r="A62" s="1">
        <f t="shared" si="0"/>
        <v>58</v>
      </c>
      <c r="B62" s="1" t="s">
        <v>126</v>
      </c>
    </row>
    <row r="63" spans="1:10">
      <c r="A63" s="1">
        <f t="shared" si="0"/>
        <v>59</v>
      </c>
      <c r="D63" s="201" t="s">
        <v>127</v>
      </c>
      <c r="E63" s="202"/>
      <c r="F63" s="202"/>
      <c r="G63" s="202"/>
      <c r="H63" s="202"/>
      <c r="I63" s="202"/>
      <c r="J63" s="203"/>
    </row>
    <row r="64" spans="1:10">
      <c r="A64" s="1">
        <f t="shared" si="0"/>
        <v>60</v>
      </c>
      <c r="D64" s="3">
        <v>2011</v>
      </c>
      <c r="E64" s="3">
        <v>2012</v>
      </c>
      <c r="F64" s="3">
        <v>2013</v>
      </c>
      <c r="G64" s="3">
        <v>2014</v>
      </c>
      <c r="H64" s="3">
        <v>2015</v>
      </c>
      <c r="I64" s="3">
        <v>2016</v>
      </c>
      <c r="J64" s="4" t="s">
        <v>115</v>
      </c>
    </row>
    <row r="65" spans="1:10">
      <c r="A65" s="1">
        <f t="shared" si="0"/>
        <v>61</v>
      </c>
      <c r="B65" s="5" t="s">
        <v>116</v>
      </c>
      <c r="D65" s="14">
        <f t="shared" ref="D65:D70" si="7">+D53</f>
        <v>146987</v>
      </c>
      <c r="E65" s="189"/>
      <c r="F65" s="189"/>
      <c r="G65" s="189"/>
      <c r="H65" s="189"/>
      <c r="I65" s="189"/>
      <c r="J65" s="187"/>
    </row>
    <row r="66" spans="1:10">
      <c r="A66" s="1">
        <f t="shared" ref="A66:A73" si="8">1+A65</f>
        <v>62</v>
      </c>
      <c r="B66" s="5" t="s">
        <v>117</v>
      </c>
      <c r="D66" s="14">
        <f t="shared" si="7"/>
        <v>2392</v>
      </c>
      <c r="E66" s="189"/>
      <c r="F66" s="189"/>
      <c r="G66" s="189"/>
      <c r="H66" s="189"/>
      <c r="I66" s="189"/>
      <c r="J66" s="187"/>
    </row>
    <row r="67" spans="1:10">
      <c r="A67" s="1">
        <f t="shared" si="8"/>
        <v>63</v>
      </c>
      <c r="B67" s="5" t="s">
        <v>118</v>
      </c>
      <c r="D67" s="14">
        <f t="shared" si="7"/>
        <v>25</v>
      </c>
      <c r="E67" s="189"/>
      <c r="F67" s="189"/>
      <c r="G67" s="189"/>
      <c r="H67" s="189"/>
      <c r="I67" s="189"/>
      <c r="J67" s="187"/>
    </row>
    <row r="68" spans="1:10">
      <c r="A68" s="1">
        <f t="shared" si="8"/>
        <v>64</v>
      </c>
      <c r="B68" s="5" t="s">
        <v>119</v>
      </c>
      <c r="D68" s="14">
        <f t="shared" si="7"/>
        <v>1</v>
      </c>
      <c r="E68" s="189"/>
      <c r="F68" s="189"/>
      <c r="G68" s="189"/>
      <c r="H68" s="189"/>
      <c r="I68" s="189"/>
      <c r="J68" s="187"/>
    </row>
    <row r="69" spans="1:10">
      <c r="A69" s="1">
        <f t="shared" si="8"/>
        <v>65</v>
      </c>
      <c r="B69" s="5" t="s">
        <v>120</v>
      </c>
      <c r="D69" s="14">
        <f t="shared" si="7"/>
        <v>35</v>
      </c>
      <c r="E69" s="189"/>
      <c r="F69" s="189"/>
      <c r="G69" s="189"/>
      <c r="H69" s="189"/>
      <c r="I69" s="189"/>
      <c r="J69" s="187"/>
    </row>
    <row r="70" spans="1:10">
      <c r="A70" s="1">
        <f t="shared" si="8"/>
        <v>66</v>
      </c>
      <c r="B70" s="5" t="s">
        <v>121</v>
      </c>
      <c r="D70" s="14">
        <f t="shared" si="7"/>
        <v>5</v>
      </c>
      <c r="E70" s="189"/>
      <c r="F70" s="189"/>
      <c r="G70" s="189"/>
      <c r="H70" s="189"/>
      <c r="I70" s="189"/>
      <c r="J70" s="187"/>
    </row>
    <row r="71" spans="1:10">
      <c r="A71" s="1">
        <f t="shared" si="8"/>
        <v>67</v>
      </c>
      <c r="B71" s="1" t="s">
        <v>128</v>
      </c>
      <c r="D71" s="15">
        <f>SUM(D65:D70)</f>
        <v>149445</v>
      </c>
      <c r="E71" s="183"/>
      <c r="F71" s="183"/>
      <c r="G71" s="183"/>
      <c r="H71" s="183"/>
      <c r="I71" s="190"/>
      <c r="J71" s="187"/>
    </row>
    <row r="72" spans="1:10">
      <c r="A72" s="1">
        <f t="shared" si="8"/>
        <v>68</v>
      </c>
      <c r="B72" s="1" t="s">
        <v>123</v>
      </c>
      <c r="D72" s="6"/>
      <c r="E72" s="186"/>
      <c r="F72" s="191"/>
      <c r="G72" s="191"/>
      <c r="H72" s="191"/>
      <c r="I72" s="192"/>
      <c r="J72" s="188"/>
    </row>
    <row r="73" spans="1:10">
      <c r="A73" s="1">
        <f t="shared" si="8"/>
        <v>69</v>
      </c>
      <c r="B73" s="1" t="s">
        <v>124</v>
      </c>
      <c r="D73" s="6"/>
      <c r="E73" s="182"/>
      <c r="F73" s="185"/>
      <c r="G73" s="182"/>
      <c r="H73" s="182"/>
      <c r="I73" s="182"/>
      <c r="J73" s="187"/>
    </row>
  </sheetData>
  <mergeCells count="5">
    <mergeCell ref="D21:J21"/>
    <mergeCell ref="D6:J6"/>
    <mergeCell ref="D36:J36"/>
    <mergeCell ref="D51:J51"/>
    <mergeCell ref="D63:J63"/>
  </mergeCells>
  <pageMargins left="0.7" right="0.2" top="0.75" bottom="0.55000000000000004" header="0.5" footer="0.3"/>
  <pageSetup scale="77" orientation="portrait" r:id="rId1"/>
  <headerFooter alignWithMargins="0">
    <oddHeader>&amp;R&amp;"Times New Roman,Regular"&amp;12Exhibit No.___(KHB-10C) Redacted
Page &amp;P</oddHeader>
    <oddFooter>&amp;L&amp;F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0CAF32B-E594-4A46-B9D4-0B0D5A1D9B85}"/>
</file>

<file path=customXml/itemProps2.xml><?xml version="1.0" encoding="utf-8"?>
<ds:datastoreItem xmlns:ds="http://schemas.openxmlformats.org/officeDocument/2006/customXml" ds:itemID="{7A919C93-F976-45E1-8382-A5FDA38B7246}"/>
</file>

<file path=customXml/itemProps3.xml><?xml version="1.0" encoding="utf-8"?>
<ds:datastoreItem xmlns:ds="http://schemas.openxmlformats.org/officeDocument/2006/customXml" ds:itemID="{A524491D-9637-4570-AAAF-3CA4E4700EC7}"/>
</file>

<file path=customXml/itemProps4.xml><?xml version="1.0" encoding="utf-8"?>
<ds:datastoreItem xmlns:ds="http://schemas.openxmlformats.org/officeDocument/2006/customXml" ds:itemID="{089FDA72-5F95-4689-8CE7-FE3E761149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 Attrition Allowance</vt:lpstr>
      <vt:lpstr>Attrition Allowance</vt:lpstr>
      <vt:lpstr>Weighted Revenue Growth</vt:lpstr>
      <vt:lpstr>Summary Gas Rev Calc Conf</vt:lpstr>
      <vt:lpstr>'Attrition Allowance'!Print_Area</vt:lpstr>
      <vt:lpstr>'Attrition Allowance'!Print_Titles</vt:lpstr>
    </vt:vector>
  </TitlesOfParts>
  <Company>Micron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Krista Gross</cp:lastModifiedBy>
  <cp:lastPrinted>2012-09-18T23:25:28Z</cp:lastPrinted>
  <dcterms:created xsi:type="dcterms:W3CDTF">1997-05-15T21:41:44Z</dcterms:created>
  <dcterms:modified xsi:type="dcterms:W3CDTF">2012-09-18T23:35:32Z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