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6272" windowHeight="7488"/>
  </bookViews>
  <sheets>
    <sheet name="SEF-7" sheetId="1" r:id="rId1"/>
  </sheets>
  <externalReferences>
    <externalReference r:id="rId2"/>
  </externalReferences>
  <definedNames>
    <definedName name="keep_PSE">'[1]SEF-6'!$A$5</definedName>
    <definedName name="keep_TESTYEAR">'[1]SEF-6'!$A$7</definedName>
    <definedName name="kp_DOCKET">'[1]SEF-6'!$A$8</definedName>
  </definedNames>
  <calcPr calcId="145621" calcMode="autoNoTable" calcOnSave="0"/>
</workbook>
</file>

<file path=xl/calcChain.xml><?xml version="1.0" encoding="utf-8"?>
<calcChain xmlns="http://schemas.openxmlformats.org/spreadsheetml/2006/main">
  <c r="E41" i="1" l="1"/>
  <c r="D41" i="1"/>
  <c r="F39" i="1"/>
  <c r="F38" i="1"/>
  <c r="F37" i="1"/>
  <c r="F36" i="1"/>
  <c r="F35" i="1"/>
  <c r="F41" i="1" s="1"/>
  <c r="E25" i="1"/>
  <c r="F25" i="1" s="1"/>
  <c r="D25" i="1"/>
  <c r="C25" i="1"/>
  <c r="C22" i="1"/>
  <c r="E22" i="1" s="1"/>
  <c r="C21" i="1"/>
  <c r="E21" i="1" s="1"/>
  <c r="E19" i="1"/>
  <c r="D19" i="1"/>
  <c r="F18" i="1"/>
  <c r="F19" i="1" s="1"/>
  <c r="F17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F14" i="1"/>
  <c r="A14" i="1"/>
  <c r="A8" i="1"/>
  <c r="A7" i="1"/>
  <c r="A5" i="1"/>
  <c r="E29" i="1" l="1"/>
  <c r="E23" i="1"/>
  <c r="E27" i="1" s="1"/>
  <c r="F22" i="1"/>
  <c r="D21" i="1"/>
  <c r="D23" i="1" s="1"/>
  <c r="D27" i="1" s="1"/>
  <c r="D22" i="1"/>
  <c r="E30" i="1" l="1"/>
  <c r="E32" i="1"/>
  <c r="F29" i="1"/>
  <c r="F21" i="1"/>
  <c r="F23" i="1" s="1"/>
  <c r="F27" i="1" s="1"/>
  <c r="D29" i="1" s="1"/>
  <c r="F30" i="1" l="1"/>
  <c r="F32" i="1" s="1"/>
  <c r="D32" i="1"/>
  <c r="D30" i="1"/>
</calcChain>
</file>

<file path=xl/sharedStrings.xml><?xml version="1.0" encoding="utf-8"?>
<sst xmlns="http://schemas.openxmlformats.org/spreadsheetml/2006/main" count="29" uniqueCount="29">
  <si>
    <t>Exhibit No. ___(SEF-7)</t>
  </si>
  <si>
    <t>Page 1 of 1</t>
  </si>
  <si>
    <t>Adj. 07.01</t>
  </si>
  <si>
    <t>COST RECOVERY MECHANISM</t>
  </si>
  <si>
    <t>PROFORMA</t>
  </si>
  <si>
    <t>ACTUAL</t>
  </si>
  <si>
    <t>RESTATED</t>
  </si>
  <si>
    <t>ADJUSTMENT</t>
  </si>
  <si>
    <t>ADJUSTMENT TO OPERATING REVENUES</t>
  </si>
  <si>
    <t xml:space="preserve">REMOVE SCH. 149 REVENUE </t>
  </si>
  <si>
    <t>ADJUSTMENT TO OPERATING EXPENSES</t>
  </si>
  <si>
    <t>403 DEPRECIATION EXPENSE</t>
  </si>
  <si>
    <t>PORTION INCLUDED IN DEPRECIATION STUDY ADJ</t>
  </si>
  <si>
    <t xml:space="preserve"> ADJUSTED DEPRECIATION EXPENSE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</si>
  <si>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</si>
  <si>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</si>
  <si>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</si>
  <si>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</si>
  <si>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</si>
  <si>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</si>
  <si>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</si>
  <si>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</si>
  <si>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ADJUSTMENT TO RATE BASE</t>
  </si>
  <si>
    <t>PLANT</t>
  </si>
  <si>
    <t>ACCUM DEPRECIATION, CURRENT LEVEL</t>
  </si>
  <si>
    <t>A/D PORTION INCLUDED IN DEPRECIATION STUDY ADJ</t>
  </si>
  <si>
    <t>ACCUMULATED DEFERRED INCOME TAXES</t>
  </si>
  <si>
    <t>ADFIT PORTION INCLUDED IN DEPRECIATION STUDY ADJ</t>
  </si>
  <si>
    <t>TOTAL  ADJUSTMENT TO RATEBASE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</si>
</sst>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00"/>
    <numFmt numFmtId="165" formatCode="&quot;Adj.&quot;\ 0.00"/>
    <numFmt numFmtId="166" formatCode="#,##0;\(#,##0\)"/>
    <numFmt numFmtId="167" formatCode="_(&quot;$&quot;* #,##0_);_(&quot;$&quot;* \(#,##0\);_(&quot;$&quot;* &quot;-&quot;??_);_(@_)"/>
    <numFmt numFmtId="168" formatCode="0.000000_);[Red]\(0.000000\)"/>
    <numFmt numFmtId="169" formatCode="_(* #,##0_);_(* \(#,##0\);_(* &quot;-&quot;??_);_(@_)"/>
    <numFmt numFmtId="170" formatCode="0.0%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Helv"/>
    </font>
    <font>
      <u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0" fillId="0" borderId="0" xfId="0" applyNumberFormat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165" fontId="3" fillId="0" borderId="1" xfId="0" quotePrefix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15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"/>
      <protection locked="0"/>
    </xf>
    <xf numFmtId="166" fontId="3" fillId="0" borderId="0" xfId="0" applyNumberFormat="1" applyFont="1" applyFill="1" applyAlignment="1"/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166" fontId="3" fillId="0" borderId="2" xfId="0" applyNumberFormat="1" applyFont="1" applyFill="1" applyBorder="1" applyAlignment="1">
      <alignment horizontal="center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37" fontId="2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2" fillId="0" borderId="0" xfId="0" applyNumberFormat="1" applyFont="1" applyFill="1" applyAlignment="1">
      <alignment vertical="top"/>
    </xf>
    <xf numFmtId="42" fontId="2" fillId="0" borderId="0" xfId="0" applyNumberFormat="1" applyFont="1" applyFill="1" applyAlignment="1"/>
    <xf numFmtId="42" fontId="2" fillId="0" borderId="2" xfId="0" applyNumberFormat="1" applyFont="1" applyFill="1" applyBorder="1" applyAlignment="1"/>
    <xf numFmtId="0" fontId="2" fillId="0" borderId="3" xfId="0" applyNumberFormat="1" applyFont="1" applyFill="1" applyBorder="1" applyAlignment="1">
      <alignment vertical="top"/>
    </xf>
    <xf numFmtId="0" fontId="2" fillId="0" borderId="0" xfId="0" quotePrefix="1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167" fontId="2" fillId="0" borderId="0" xfId="1" applyNumberFormat="1" applyFont="1" applyFill="1" applyAlignment="1"/>
    <xf numFmtId="0" fontId="2" fillId="0" borderId="0" xfId="0" applyFont="1" applyFill="1" applyAlignment="1">
      <alignment horizontal="left"/>
    </xf>
    <xf numFmtId="41" fontId="2" fillId="0" borderId="0" xfId="0" applyNumberFormat="1" applyFont="1" applyFill="1" applyBorder="1" applyAlignment="1">
      <alignment horizontal="right"/>
    </xf>
    <xf numFmtId="167" fontId="2" fillId="0" borderId="3" xfId="1" applyNumberFormat="1" applyFont="1" applyFill="1" applyBorder="1" applyAlignment="1">
      <alignment vertical="top"/>
    </xf>
    <xf numFmtId="42" fontId="2" fillId="0" borderId="0" xfId="0" applyNumberFormat="1" applyFont="1" applyFill="1" applyBorder="1" applyAlignment="1">
      <alignment vertical="top"/>
    </xf>
    <xf numFmtId="168" fontId="2" fillId="0" borderId="0" xfId="0" applyNumberFormat="1" applyFont="1" applyFill="1" applyAlignment="1"/>
    <xf numFmtId="167" fontId="2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Alignment="1">
      <alignment horizontal="left"/>
    </xf>
    <xf numFmtId="167" fontId="2" fillId="0" borderId="3" xfId="1" applyNumberFormat="1" applyFont="1" applyFill="1" applyBorder="1" applyAlignment="1"/>
    <xf numFmtId="0" fontId="2" fillId="0" borderId="3" xfId="0" applyNumberFormat="1" applyFont="1" applyFill="1" applyBorder="1" applyAlignment="1"/>
    <xf numFmtId="167" fontId="2" fillId="0" borderId="0" xfId="1" applyNumberFormat="1" applyFont="1" applyFill="1" applyBorder="1" applyAlignment="1"/>
    <xf numFmtId="9" fontId="2" fillId="0" borderId="0" xfId="0" applyNumberFormat="1" applyFont="1" applyFill="1" applyAlignment="1"/>
    <xf numFmtId="169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/>
    <xf numFmtId="9" fontId="2" fillId="0" borderId="3" xfId="0" applyNumberFormat="1" applyFont="1" applyFill="1" applyBorder="1" applyAlignment="1"/>
    <xf numFmtId="41" fontId="2" fillId="0" borderId="3" xfId="0" applyNumberFormat="1" applyFont="1" applyFill="1" applyBorder="1" applyAlignment="1"/>
    <xf numFmtId="42" fontId="2" fillId="0" borderId="4" xfId="0" applyNumberFormat="1" applyFont="1" applyFill="1" applyBorder="1" applyAlignment="1"/>
    <xf numFmtId="169" fontId="2" fillId="0" borderId="0" xfId="0" applyNumberFormat="1" applyFont="1" applyFill="1" applyAlignment="1"/>
    <xf numFmtId="0" fontId="2" fillId="0" borderId="0" xfId="0" applyFont="1" applyBorder="1" applyAlignment="1"/>
    <xf numFmtId="41" fontId="2" fillId="0" borderId="0" xfId="0" applyNumberFormat="1" applyFont="1" applyFill="1" applyAlignment="1"/>
    <xf numFmtId="169" fontId="2" fillId="0" borderId="3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167" fontId="2" fillId="0" borderId="4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>
      <alignment vertical="center"/>
    </xf>
    <xf numFmtId="169" fontId="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/>
    <xf numFmtId="17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center"/>
    </xf>
    <xf numFmtId="170" fontId="2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rc/Documents/Opened_From_Outlook/SEF%203%20-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-3"/>
      <sheetName val="SEF-4"/>
      <sheetName val="SEF 5.01"/>
      <sheetName val="SEF 5.02"/>
      <sheetName val="SEF 5.03"/>
      <sheetName val="SEF 5.04"/>
      <sheetName val="SEF 5.05"/>
      <sheetName val="SEF-6"/>
      <sheetName val="SEF-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 xml:space="preserve">PUGET SOUND ENERGY-GAS </v>
          </cell>
        </row>
        <row r="7">
          <cell r="A7" t="str">
            <v>FOR THE TWELVE MONTHS ENDED SEPTEMBER 30, 2016</v>
          </cell>
        </row>
        <row r="8">
          <cell r="A8" t="str">
            <v>GENERAL RATE CASE</v>
          </cell>
        </row>
        <row r="39">
          <cell r="C39">
            <v>5.1399999999999996E-3</v>
          </cell>
        </row>
        <row r="40">
          <cell r="C40">
            <v>2E-3</v>
          </cell>
        </row>
        <row r="43">
          <cell r="C43">
            <v>3.8322000000000002E-2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Normal="100" workbookViewId="0">
      <selection sqref="A1:XFD1048576"/>
    </sheetView>
  </sheetViews>
  <sheetFormatPr defaultColWidth="7.21875" defaultRowHeight="13.2" outlineLevelRow="1" x14ac:dyDescent="0.25"/>
  <cols>
    <col min="1" max="1" width="4.5546875" style="1" customWidth="1"/>
    <col min="2" max="2" width="37.88671875" style="1" customWidth="1"/>
    <col min="3" max="3" width="8.88671875" style="1" customWidth="1"/>
    <col min="4" max="4" width="14" style="1" bestFit="1" customWidth="1"/>
    <col min="5" max="5" width="14.5546875" style="1" bestFit="1" customWidth="1"/>
    <col min="6" max="6" width="13.5546875" style="47" customWidth="1"/>
    <col min="7" max="7" width="4.5546875" style="3" customWidth="1"/>
    <col min="8" max="8" width="37.88671875" style="3" customWidth="1"/>
    <col min="9" max="9" width="12.33203125" style="3" bestFit="1" customWidth="1"/>
    <col min="10" max="10" width="11.21875" style="3" customWidth="1"/>
    <col min="11" max="11" width="13.5546875" style="3" customWidth="1"/>
    <col min="12" max="16384" width="7.21875" style="1"/>
  </cols>
  <sheetData>
    <row r="1" spans="1:11" ht="14.25" customHeight="1" x14ac:dyDescent="0.25">
      <c r="F1" s="2" t="s">
        <v>0</v>
      </c>
    </row>
    <row r="2" spans="1:11" ht="14.25" customHeight="1" thickBot="1" x14ac:dyDescent="0.3">
      <c r="A2" s="4"/>
      <c r="F2" s="5" t="s">
        <v>1</v>
      </c>
    </row>
    <row r="3" spans="1:11" ht="14.25" customHeight="1" thickTop="1" thickBot="1" x14ac:dyDescent="0.3">
      <c r="F3" s="6" t="s">
        <v>2</v>
      </c>
    </row>
    <row r="4" spans="1:11" s="4" customFormat="1" ht="9.75" customHeight="1" thickTop="1" x14ac:dyDescent="0.25">
      <c r="A4" s="7"/>
      <c r="B4" s="8"/>
      <c r="C4" s="8"/>
      <c r="D4" s="8"/>
      <c r="E4" s="8"/>
      <c r="G4" s="3"/>
      <c r="H4" s="3"/>
      <c r="I4" s="3"/>
      <c r="J4" s="3"/>
      <c r="K4" s="3"/>
    </row>
    <row r="5" spans="1:11" s="4" customFormat="1" ht="14.25" customHeight="1" x14ac:dyDescent="0.25">
      <c r="A5" s="9" t="str">
        <f>keep_PSE</f>
        <v xml:space="preserve">PUGET SOUND ENERGY-GAS </v>
      </c>
      <c r="B5" s="10"/>
      <c r="C5" s="10"/>
      <c r="D5" s="10"/>
      <c r="E5" s="10"/>
      <c r="F5" s="10"/>
      <c r="G5" s="3"/>
      <c r="H5" s="3"/>
      <c r="I5" s="3"/>
      <c r="J5" s="3"/>
      <c r="K5" s="3"/>
    </row>
    <row r="6" spans="1:11" s="4" customFormat="1" ht="14.25" customHeight="1" x14ac:dyDescent="0.25">
      <c r="A6" s="10" t="s">
        <v>3</v>
      </c>
      <c r="B6" s="11"/>
      <c r="C6" s="11"/>
      <c r="D6" s="11"/>
      <c r="E6" s="11"/>
      <c r="F6" s="11"/>
      <c r="G6" s="3"/>
      <c r="H6" s="3"/>
      <c r="I6" s="3"/>
      <c r="J6" s="3"/>
      <c r="K6" s="3"/>
    </row>
    <row r="7" spans="1:11" s="4" customFormat="1" ht="14.25" customHeight="1" x14ac:dyDescent="0.25">
      <c r="A7" s="10" t="str">
        <f>keep_TESTYEAR</f>
        <v>FOR THE TWELVE MONTHS ENDED SEPTEMBER 30, 2016</v>
      </c>
      <c r="B7" s="12"/>
      <c r="C7" s="12"/>
      <c r="D7" s="12"/>
      <c r="E7" s="12"/>
      <c r="F7" s="12"/>
      <c r="G7" s="3"/>
      <c r="H7" s="3"/>
      <c r="I7" s="3"/>
      <c r="J7" s="3"/>
      <c r="K7" s="3"/>
    </row>
    <row r="8" spans="1:11" s="4" customFormat="1" ht="14.25" customHeight="1" x14ac:dyDescent="0.25">
      <c r="A8" s="9" t="str">
        <f>kp_DOCKET</f>
        <v>GENERAL RATE CASE</v>
      </c>
      <c r="B8" s="10"/>
      <c r="C8" s="10"/>
      <c r="D8" s="10"/>
      <c r="E8" s="10"/>
      <c r="F8" s="10"/>
      <c r="G8" s="3"/>
      <c r="H8" s="3"/>
      <c r="I8" s="3"/>
      <c r="J8" s="3"/>
      <c r="K8" s="3"/>
    </row>
    <row r="9" spans="1:11" s="4" customFormat="1" ht="12" customHeight="1" x14ac:dyDescent="0.25">
      <c r="G9" s="3"/>
      <c r="H9" s="3"/>
      <c r="I9" s="3"/>
      <c r="J9" s="3"/>
      <c r="K9" s="3"/>
    </row>
    <row r="10" spans="1:11" s="4" customFormat="1" ht="14.25" customHeight="1" x14ac:dyDescent="0.25">
      <c r="A10" s="13"/>
      <c r="D10" s="14"/>
      <c r="E10" s="13" t="s">
        <v>4</v>
      </c>
      <c r="F10" s="13"/>
      <c r="G10" s="3"/>
      <c r="H10" s="3"/>
      <c r="I10" s="3"/>
      <c r="J10" s="3"/>
      <c r="K10" s="3"/>
    </row>
    <row r="11" spans="1:11" s="4" customFormat="1" ht="14.25" customHeight="1" x14ac:dyDescent="0.25">
      <c r="A11" s="15"/>
      <c r="B11" s="16"/>
      <c r="C11" s="16"/>
      <c r="D11" s="17" t="s">
        <v>5</v>
      </c>
      <c r="E11" s="18" t="s">
        <v>6</v>
      </c>
      <c r="F11" s="19" t="s">
        <v>7</v>
      </c>
      <c r="G11" s="3"/>
      <c r="H11" s="3"/>
      <c r="I11" s="3"/>
      <c r="J11" s="3"/>
      <c r="K11" s="3"/>
    </row>
    <row r="12" spans="1:11" ht="14.25" customHeight="1" x14ac:dyDescent="0.25">
      <c r="D12" s="20"/>
      <c r="E12" s="20"/>
      <c r="F12" s="20"/>
    </row>
    <row r="13" spans="1:11" ht="14.25" customHeight="1" x14ac:dyDescent="0.25">
      <c r="A13" s="1">
        <v>1</v>
      </c>
      <c r="B13" s="21" t="s">
        <v>8</v>
      </c>
      <c r="C13" s="21"/>
      <c r="D13" s="20"/>
      <c r="E13" s="20"/>
      <c r="F13" s="20"/>
    </row>
    <row r="14" spans="1:11" ht="14.25" customHeight="1" x14ac:dyDescent="0.25">
      <c r="A14" s="1">
        <f>A13+1</f>
        <v>2</v>
      </c>
      <c r="B14" s="22" t="s">
        <v>9</v>
      </c>
      <c r="C14" s="22"/>
      <c r="D14" s="23">
        <v>6319267.5535104107</v>
      </c>
      <c r="E14" s="23">
        <v>0</v>
      </c>
      <c r="F14" s="24">
        <f>+E14-D14</f>
        <v>-6319267.5535104107</v>
      </c>
    </row>
    <row r="15" spans="1:11" ht="14.25" customHeight="1" x14ac:dyDescent="0.25">
      <c r="A15" s="1">
        <f t="shared" ref="A15:A41" si="0">A14+1</f>
        <v>3</v>
      </c>
      <c r="B15" s="22"/>
      <c r="C15" s="22"/>
      <c r="D15" s="25"/>
      <c r="E15" s="25"/>
      <c r="F15" s="26"/>
    </row>
    <row r="16" spans="1:11" ht="14.25" customHeight="1" x14ac:dyDescent="0.25">
      <c r="A16" s="1">
        <f t="shared" si="0"/>
        <v>4</v>
      </c>
      <c r="B16" s="21" t="s">
        <v>10</v>
      </c>
      <c r="C16" s="21"/>
      <c r="D16" s="27"/>
      <c r="E16" s="27"/>
      <c r="F16" s="26"/>
    </row>
    <row r="17" spans="1:6" s="1" customFormat="1" ht="14.25" customHeight="1" x14ac:dyDescent="0.25">
      <c r="A17" s="1">
        <f t="shared" si="0"/>
        <v>5</v>
      </c>
      <c r="B17" s="1" t="s">
        <v>11</v>
      </c>
      <c r="D17" s="28">
        <v>3104236.1901648943</v>
      </c>
      <c r="E17" s="28">
        <v>2803485.3710350636</v>
      </c>
      <c r="F17" s="28">
        <f>+E17-D17</f>
        <v>-300750.81912983069</v>
      </c>
    </row>
    <row r="18" spans="1:6" s="1" customFormat="1" ht="14.25" customHeight="1" x14ac:dyDescent="0.25">
      <c r="A18" s="1">
        <f t="shared" si="0"/>
        <v>6</v>
      </c>
      <c r="B18" s="29" t="s">
        <v>12</v>
      </c>
      <c r="D18" s="30">
        <v>-428345.18843024829</v>
      </c>
      <c r="E18" s="30"/>
      <c r="F18" s="30">
        <f>+E18-D18</f>
        <v>428345.18843024829</v>
      </c>
    </row>
    <row r="19" spans="1:6" s="1" customFormat="1" ht="14.25" customHeight="1" x14ac:dyDescent="0.25">
      <c r="A19" s="1">
        <f t="shared" si="0"/>
        <v>7</v>
      </c>
      <c r="B19" s="22" t="s">
        <v>13</v>
      </c>
      <c r="C19" s="22"/>
      <c r="D19" s="31">
        <f>SUM(D17:D18)</f>
        <v>2675891.001734646</v>
      </c>
      <c r="E19" s="31">
        <f t="shared" ref="E19:F19" si="1">SUM(E17:E18)</f>
        <v>2803485.3710350636</v>
      </c>
      <c r="F19" s="31">
        <f t="shared" si="1"/>
        <v>127594.3693004176</v>
      </c>
    </row>
    <row r="20" spans="1:6" s="1" customFormat="1" ht="14.25" customHeight="1" x14ac:dyDescent="0.25">
      <c r="A20" s="1">
        <f t="shared" si="0"/>
        <v>8</v>
      </c>
      <c r="B20" s="22"/>
      <c r="C20" s="22"/>
      <c r="D20" s="32"/>
      <c r="E20" s="27"/>
      <c r="F20" s="26"/>
    </row>
    <row r="21" spans="1:6" s="1" customFormat="1" ht="14.25" customHeight="1" x14ac:dyDescent="0.25">
      <c r="A21" s="1">
        <f t="shared" si="0"/>
        <v>9</v>
      </c>
      <c r="B21" s="29" t="s">
        <v>14</v>
      </c>
      <c r="C21" s="33">
        <f>'[1]SEF-6'!C39</f>
        <v>5.1399999999999996E-3</v>
      </c>
      <c r="D21" s="34">
        <f>+D14*$C$21</f>
        <v>32481.03522504351</v>
      </c>
      <c r="E21" s="34">
        <f>+E14*$C$21</f>
        <v>0</v>
      </c>
      <c r="F21" s="34">
        <f>E21-D21</f>
        <v>-32481.03522504351</v>
      </c>
    </row>
    <row r="22" spans="1:6" s="1" customFormat="1" ht="14.25" customHeight="1" x14ac:dyDescent="0.25">
      <c r="A22" s="1">
        <f t="shared" si="0"/>
        <v>10</v>
      </c>
      <c r="B22" s="29" t="s">
        <v>15</v>
      </c>
      <c r="C22" s="33">
        <f>'[1]SEF-6'!C40</f>
        <v>2E-3</v>
      </c>
      <c r="D22" s="30">
        <f>+D14*$C$22</f>
        <v>12638.535107020822</v>
      </c>
      <c r="E22" s="30">
        <f>+E14*$C$22</f>
        <v>0</v>
      </c>
      <c r="F22" s="30">
        <f>E22-D22</f>
        <v>-12638.535107020822</v>
      </c>
    </row>
    <row r="23" spans="1:6" s="1" customFormat="1" ht="14.25" customHeight="1" x14ac:dyDescent="0.25">
      <c r="A23" s="1">
        <f t="shared" si="0"/>
        <v>11</v>
      </c>
      <c r="B23" s="35" t="s">
        <v>16</v>
      </c>
      <c r="C23" s="20"/>
      <c r="D23" s="36">
        <f>SUM(D21:D22)</f>
        <v>45119.57033206433</v>
      </c>
      <c r="E23" s="36">
        <f>SUM(E21:E22)</f>
        <v>0</v>
      </c>
      <c r="F23" s="36">
        <f>SUM(F21:F22)</f>
        <v>-45119.57033206433</v>
      </c>
    </row>
    <row r="24" spans="1:6" s="1" customFormat="1" ht="14.25" customHeight="1" x14ac:dyDescent="0.25">
      <c r="A24" s="1">
        <f t="shared" si="0"/>
        <v>12</v>
      </c>
      <c r="B24" s="29"/>
    </row>
    <row r="25" spans="1:6" s="1" customFormat="1" ht="14.25" customHeight="1" x14ac:dyDescent="0.25">
      <c r="A25" s="1">
        <f t="shared" si="0"/>
        <v>13</v>
      </c>
      <c r="B25" s="29" t="s">
        <v>17</v>
      </c>
      <c r="C25" s="33">
        <f>'[1]SEF-6'!C43</f>
        <v>3.8322000000000002E-2</v>
      </c>
      <c r="D25" s="34">
        <f>+D14*$C$25</f>
        <v>242166.97118562597</v>
      </c>
      <c r="E25" s="34">
        <f>+E14*$C$25</f>
        <v>0</v>
      </c>
      <c r="F25" s="34">
        <f>E25-D25</f>
        <v>-242166.97118562597</v>
      </c>
    </row>
    <row r="26" spans="1:6" s="1" customFormat="1" ht="14.25" customHeight="1" x14ac:dyDescent="0.25">
      <c r="A26" s="1">
        <f t="shared" si="0"/>
        <v>14</v>
      </c>
      <c r="B26" s="35"/>
      <c r="C26" s="35"/>
      <c r="D26" s="37"/>
      <c r="E26" s="37"/>
      <c r="F26" s="37"/>
    </row>
    <row r="27" spans="1:6" s="1" customFormat="1" ht="14.25" customHeight="1" x14ac:dyDescent="0.25">
      <c r="A27" s="1">
        <f t="shared" si="0"/>
        <v>15</v>
      </c>
      <c r="B27" s="35" t="s">
        <v>18</v>
      </c>
      <c r="C27" s="35"/>
      <c r="D27" s="38">
        <f>SUM(D23:D26)</f>
        <v>287286.54151769029</v>
      </c>
      <c r="E27" s="38">
        <f>SUM(E23:E26)</f>
        <v>0</v>
      </c>
      <c r="F27" s="38">
        <f>SUM(F23:F26)</f>
        <v>-287286.54151769029</v>
      </c>
    </row>
    <row r="28" spans="1:6" s="1" customFormat="1" ht="14.25" customHeight="1" x14ac:dyDescent="0.25">
      <c r="A28" s="1">
        <f t="shared" si="0"/>
        <v>16</v>
      </c>
      <c r="B28" s="29"/>
      <c r="C28" s="29"/>
    </row>
    <row r="29" spans="1:6" s="1" customFormat="1" ht="14.25" customHeight="1" x14ac:dyDescent="0.25">
      <c r="A29" s="1">
        <f t="shared" si="0"/>
        <v>17</v>
      </c>
      <c r="B29" s="29" t="s">
        <v>19</v>
      </c>
      <c r="C29" s="29"/>
      <c r="D29" s="34">
        <f>+D14-D19+F27</f>
        <v>3356090.0102580744</v>
      </c>
      <c r="E29" s="34">
        <f>+E14-E19+E27</f>
        <v>-2803485.3710350636</v>
      </c>
      <c r="F29" s="28">
        <f>E29-D29</f>
        <v>-6159575.3812931385</v>
      </c>
    </row>
    <row r="30" spans="1:6" s="1" customFormat="1" ht="14.25" customHeight="1" x14ac:dyDescent="0.25">
      <c r="A30" s="1">
        <f t="shared" si="0"/>
        <v>18</v>
      </c>
      <c r="B30" s="29" t="s">
        <v>20</v>
      </c>
      <c r="C30" s="39">
        <v>0.35</v>
      </c>
      <c r="D30" s="40">
        <f>D29*$C$30</f>
        <v>1174631.5035903261</v>
      </c>
      <c r="E30" s="40">
        <f>E29*$C$30</f>
        <v>-981219.87986227218</v>
      </c>
      <c r="F30" s="41">
        <f>E30-D30</f>
        <v>-2155851.383452598</v>
      </c>
    </row>
    <row r="31" spans="1:6" s="1" customFormat="1" ht="14.25" customHeight="1" x14ac:dyDescent="0.25">
      <c r="A31" s="1">
        <f t="shared" si="0"/>
        <v>19</v>
      </c>
      <c r="B31" s="29"/>
      <c r="C31" s="29"/>
      <c r="D31" s="42"/>
      <c r="E31" s="37"/>
      <c r="F31" s="43"/>
    </row>
    <row r="32" spans="1:6" s="1" customFormat="1" ht="14.25" customHeight="1" thickBot="1" x14ac:dyDescent="0.3">
      <c r="A32" s="1">
        <f t="shared" si="0"/>
        <v>20</v>
      </c>
      <c r="B32" s="29" t="s">
        <v>21</v>
      </c>
      <c r="C32" s="29"/>
      <c r="D32" s="44">
        <f>D29-D30</f>
        <v>2181458.5066677481</v>
      </c>
      <c r="E32" s="44">
        <f>E29-E30</f>
        <v>-1822265.4911727915</v>
      </c>
      <c r="F32" s="44">
        <f>F29-F30</f>
        <v>-4003723.9978405405</v>
      </c>
    </row>
    <row r="33" spans="1:11" ht="14.25" customHeight="1" thickTop="1" x14ac:dyDescent="0.25">
      <c r="A33" s="1">
        <f t="shared" si="0"/>
        <v>21</v>
      </c>
      <c r="D33" s="20"/>
      <c r="E33" s="20"/>
      <c r="F33" s="20"/>
    </row>
    <row r="34" spans="1:11" ht="14.25" customHeight="1" x14ac:dyDescent="0.25">
      <c r="A34" s="1">
        <f t="shared" si="0"/>
        <v>22</v>
      </c>
      <c r="B34" s="21" t="s">
        <v>22</v>
      </c>
      <c r="C34" s="21"/>
      <c r="D34" s="45"/>
      <c r="E34" s="45"/>
      <c r="F34" s="45"/>
    </row>
    <row r="35" spans="1:11" ht="14.25" customHeight="1" outlineLevel="1" x14ac:dyDescent="0.25">
      <c r="A35" s="1">
        <f t="shared" si="0"/>
        <v>23</v>
      </c>
      <c r="B35" s="46" t="s">
        <v>23</v>
      </c>
      <c r="C35" s="46"/>
      <c r="D35" s="23">
        <v>80492630.37166667</v>
      </c>
      <c r="E35" s="23">
        <v>112498583.47964287</v>
      </c>
      <c r="F35" s="23">
        <f>+E35-D35</f>
        <v>32005953.107976198</v>
      </c>
    </row>
    <row r="36" spans="1:11" outlineLevel="1" x14ac:dyDescent="0.25">
      <c r="A36" s="1">
        <f t="shared" si="0"/>
        <v>24</v>
      </c>
      <c r="B36" s="29" t="s">
        <v>24</v>
      </c>
      <c r="C36" s="46"/>
      <c r="D36" s="47">
        <v>-3605695.2156645558</v>
      </c>
      <c r="E36" s="47">
        <v>-10739632.604369124</v>
      </c>
      <c r="F36" s="47">
        <f t="shared" ref="F36:F39" si="2">+E36-D36</f>
        <v>-7133937.3887045681</v>
      </c>
    </row>
    <row r="37" spans="1:11" outlineLevel="1" x14ac:dyDescent="0.25">
      <c r="A37" s="1">
        <f t="shared" si="0"/>
        <v>25</v>
      </c>
      <c r="B37" s="29" t="s">
        <v>25</v>
      </c>
      <c r="C37" s="46"/>
      <c r="D37" s="47">
        <v>214172.59421512415</v>
      </c>
      <c r="E37" s="47">
        <v>0</v>
      </c>
      <c r="F37" s="47">
        <f t="shared" si="2"/>
        <v>-214172.59421512415</v>
      </c>
    </row>
    <row r="38" spans="1:11" outlineLevel="1" x14ac:dyDescent="0.25">
      <c r="A38" s="1">
        <f t="shared" si="0"/>
        <v>26</v>
      </c>
      <c r="B38" s="46" t="s">
        <v>26</v>
      </c>
      <c r="C38" s="46"/>
      <c r="D38" s="47">
        <v>-13894871.215026421</v>
      </c>
      <c r="E38" s="47">
        <v>-19615966.339126792</v>
      </c>
      <c r="F38" s="47">
        <f t="shared" si="2"/>
        <v>-5721095.1241003703</v>
      </c>
    </row>
    <row r="39" spans="1:11" ht="14.25" customHeight="1" x14ac:dyDescent="0.25">
      <c r="A39" s="1">
        <f t="shared" si="0"/>
        <v>27</v>
      </c>
      <c r="B39" s="29" t="s">
        <v>27</v>
      </c>
      <c r="C39" s="46"/>
      <c r="D39" s="47">
        <v>-74960.407975293449</v>
      </c>
      <c r="E39" s="47">
        <v>0</v>
      </c>
      <c r="F39" s="47">
        <f t="shared" si="2"/>
        <v>74960.407975293449</v>
      </c>
    </row>
    <row r="40" spans="1:11" ht="14.25" customHeight="1" x14ac:dyDescent="0.25">
      <c r="A40" s="1">
        <f t="shared" si="0"/>
        <v>28</v>
      </c>
      <c r="B40" s="46"/>
      <c r="C40" s="46"/>
      <c r="D40" s="48"/>
      <c r="E40" s="48"/>
      <c r="F40" s="48"/>
    </row>
    <row r="41" spans="1:11" ht="14.25" customHeight="1" thickBot="1" x14ac:dyDescent="0.3">
      <c r="A41" s="1">
        <f t="shared" si="0"/>
        <v>29</v>
      </c>
      <c r="B41" s="49" t="s">
        <v>28</v>
      </c>
      <c r="C41" s="49"/>
      <c r="D41" s="50">
        <f>SUM(D35:D39)</f>
        <v>63131276.127215527</v>
      </c>
      <c r="E41" s="50">
        <f t="shared" ref="E41:F41" si="3">SUM(E35:E39)</f>
        <v>82142984.536146954</v>
      </c>
      <c r="F41" s="50">
        <f t="shared" si="3"/>
        <v>19011708.408931427</v>
      </c>
    </row>
    <row r="42" spans="1:11" s="22" customFormat="1" ht="13.8" thickTop="1" x14ac:dyDescent="0.25">
      <c r="A42" s="1"/>
      <c r="B42" s="1"/>
      <c r="C42" s="1"/>
      <c r="D42" s="1"/>
      <c r="E42" s="1"/>
      <c r="F42" s="1"/>
      <c r="G42" s="3"/>
      <c r="H42" s="3"/>
      <c r="I42" s="3"/>
      <c r="J42" s="3"/>
      <c r="K42" s="3"/>
    </row>
    <row r="43" spans="1:11" x14ac:dyDescent="0.25">
      <c r="F43" s="1"/>
    </row>
    <row r="44" spans="1:11" x14ac:dyDescent="0.25">
      <c r="F44" s="1"/>
    </row>
    <row r="45" spans="1:11" ht="14.25" customHeight="1" x14ac:dyDescent="0.25">
      <c r="F45" s="1"/>
    </row>
    <row r="46" spans="1:11" x14ac:dyDescent="0.25">
      <c r="F46" s="1"/>
    </row>
    <row r="47" spans="1:11" ht="12.75" customHeight="1" x14ac:dyDescent="0.25">
      <c r="B47" s="51"/>
      <c r="C47" s="51"/>
      <c r="D47" s="51"/>
      <c r="E47" s="51"/>
      <c r="F47" s="51"/>
    </row>
    <row r="48" spans="1:11" s="51" customFormat="1" x14ac:dyDescent="0.25">
      <c r="A48" s="1"/>
      <c r="B48" s="1"/>
      <c r="C48" s="1"/>
      <c r="D48" s="1"/>
      <c r="E48" s="1"/>
      <c r="F48" s="1"/>
      <c r="G48" s="3"/>
      <c r="H48" s="3"/>
      <c r="I48" s="3"/>
      <c r="J48" s="3"/>
      <c r="K48" s="3"/>
    </row>
    <row r="49" spans="1:6" s="1" customFormat="1" ht="14.25" customHeight="1" x14ac:dyDescent="0.25"/>
    <row r="50" spans="1:6" s="1" customFormat="1" ht="14.25" customHeight="1" x14ac:dyDescent="0.25"/>
    <row r="51" spans="1:6" s="1" customFormat="1" ht="14.25" customHeight="1" x14ac:dyDescent="0.25"/>
    <row r="52" spans="1:6" s="1" customFormat="1" ht="12.75" customHeight="1" x14ac:dyDescent="0.25"/>
    <row r="53" spans="1:6" s="1" customFormat="1" ht="12.75" customHeight="1" x14ac:dyDescent="0.25"/>
    <row r="54" spans="1:6" s="1" customFormat="1" ht="14.25" customHeight="1" x14ac:dyDescent="0.25">
      <c r="F54" s="47"/>
    </row>
    <row r="55" spans="1:6" s="1" customFormat="1" ht="14.25" customHeight="1" x14ac:dyDescent="0.25">
      <c r="D55" s="52"/>
      <c r="F55" s="47"/>
    </row>
    <row r="56" spans="1:6" s="1" customFormat="1" ht="14.25" customHeight="1" x14ac:dyDescent="0.25">
      <c r="D56" s="52"/>
      <c r="F56" s="47"/>
    </row>
    <row r="57" spans="1:6" s="1" customFormat="1" ht="14.25" customHeight="1" x14ac:dyDescent="0.25"/>
    <row r="58" spans="1:6" s="1" customFormat="1" ht="14.25" customHeight="1" x14ac:dyDescent="0.25"/>
    <row r="59" spans="1:6" s="1" customFormat="1" ht="14.25" customHeight="1" x14ac:dyDescent="0.25"/>
    <row r="60" spans="1:6" s="1" customFormat="1" ht="14.25" customHeight="1" x14ac:dyDescent="0.25"/>
    <row r="61" spans="1:6" s="1" customFormat="1" ht="14.25" customHeight="1" x14ac:dyDescent="0.25"/>
    <row r="62" spans="1:6" s="1" customFormat="1" ht="15" customHeight="1" x14ac:dyDescent="0.25">
      <c r="A62" s="53"/>
      <c r="F62" s="47"/>
    </row>
    <row r="64" spans="1:6" s="3" customFormat="1" ht="12.75" customHeight="1" x14ac:dyDescent="0.25">
      <c r="A64" s="53"/>
      <c r="B64" s="1"/>
      <c r="C64" s="1"/>
      <c r="D64" s="1"/>
      <c r="E64" s="1"/>
      <c r="F64" s="47"/>
    </row>
    <row r="65" spans="1:6" s="3" customFormat="1" ht="12.75" customHeight="1" x14ac:dyDescent="0.25">
      <c r="A65" s="53"/>
      <c r="B65" s="1"/>
      <c r="C65" s="1"/>
      <c r="D65" s="1"/>
      <c r="E65" s="1"/>
      <c r="F65" s="47"/>
    </row>
    <row r="66" spans="1:6" s="3" customFormat="1" ht="12.75" customHeight="1" x14ac:dyDescent="0.25">
      <c r="A66" s="53"/>
      <c r="B66" s="54"/>
      <c r="C66" s="54"/>
      <c r="D66" s="54"/>
      <c r="E66" s="54"/>
      <c r="F66" s="41"/>
    </row>
    <row r="67" spans="1:6" s="3" customFormat="1" ht="12.75" customHeight="1" x14ac:dyDescent="0.25">
      <c r="A67" s="53"/>
      <c r="B67" s="54"/>
      <c r="C67" s="54"/>
      <c r="D67" s="54"/>
      <c r="E67" s="55"/>
      <c r="F67" s="41"/>
    </row>
    <row r="68" spans="1:6" s="3" customFormat="1" ht="14.25" customHeight="1" x14ac:dyDescent="0.25">
      <c r="A68" s="53"/>
      <c r="B68" s="54"/>
      <c r="C68" s="54"/>
      <c r="D68" s="54"/>
      <c r="E68" s="54"/>
      <c r="F68" s="41"/>
    </row>
    <row r="69" spans="1:6" s="3" customFormat="1" ht="14.25" customHeight="1" x14ac:dyDescent="0.25">
      <c r="A69" s="53"/>
      <c r="B69" s="56"/>
      <c r="C69" s="56"/>
      <c r="D69" s="56"/>
      <c r="E69" s="55"/>
      <c r="F69" s="41"/>
    </row>
    <row r="70" spans="1:6" s="3" customFormat="1" ht="15" customHeight="1" x14ac:dyDescent="0.25">
      <c r="A70" s="57"/>
      <c r="B70" s="56"/>
      <c r="C70" s="56"/>
      <c r="D70" s="56"/>
      <c r="E70" s="55"/>
      <c r="F70" s="41"/>
    </row>
    <row r="71" spans="1:6" s="3" customFormat="1" ht="15" customHeight="1" x14ac:dyDescent="0.25">
      <c r="A71" s="58"/>
      <c r="B71" s="56"/>
      <c r="C71" s="56"/>
      <c r="D71" s="56"/>
      <c r="E71" s="55"/>
      <c r="F71" s="41"/>
    </row>
    <row r="72" spans="1:6" s="3" customFormat="1" ht="15" customHeight="1" x14ac:dyDescent="0.25">
      <c r="A72" s="58"/>
      <c r="B72" s="56"/>
      <c r="C72" s="56"/>
      <c r="D72" s="56"/>
      <c r="E72" s="59"/>
      <c r="F72" s="47"/>
    </row>
    <row r="73" spans="1:6" s="3" customFormat="1" ht="13.5" customHeight="1" x14ac:dyDescent="0.25">
      <c r="A73" s="58"/>
      <c r="B73" s="56"/>
      <c r="C73" s="56"/>
      <c r="D73" s="56"/>
      <c r="E73" s="59"/>
      <c r="F73" s="47"/>
    </row>
    <row r="74" spans="1:6" s="3" customFormat="1" ht="15.75" customHeight="1" x14ac:dyDescent="0.25">
      <c r="A74" s="58"/>
      <c r="B74" s="56"/>
      <c r="C74" s="56"/>
      <c r="D74" s="56"/>
      <c r="E74" s="59"/>
      <c r="F74" s="47"/>
    </row>
    <row r="75" spans="1:6" s="3" customFormat="1" ht="15.75" customHeight="1" x14ac:dyDescent="0.25">
      <c r="A75" s="58"/>
      <c r="B75" s="56"/>
      <c r="C75" s="56"/>
      <c r="D75" s="56"/>
      <c r="E75" s="59"/>
      <c r="F75" s="47"/>
    </row>
    <row r="76" spans="1:6" s="3" customFormat="1" ht="15" customHeight="1" x14ac:dyDescent="0.25">
      <c r="A76" s="58"/>
      <c r="B76" s="56"/>
      <c r="C76" s="56"/>
      <c r="D76" s="56"/>
      <c r="E76" s="59"/>
      <c r="F76" s="47"/>
    </row>
    <row r="77" spans="1:6" s="3" customFormat="1" ht="13.5" customHeight="1" x14ac:dyDescent="0.25">
      <c r="A77" s="1"/>
      <c r="B77" s="56"/>
      <c r="C77" s="56"/>
      <c r="D77" s="56"/>
      <c r="E77" s="59"/>
      <c r="F77" s="47"/>
    </row>
    <row r="78" spans="1:6" s="3" customFormat="1" ht="13.5" customHeight="1" x14ac:dyDescent="0.25">
      <c r="A78" s="1"/>
      <c r="B78" s="1"/>
      <c r="C78" s="1"/>
      <c r="D78" s="1"/>
      <c r="E78" s="1"/>
      <c r="F78" s="47"/>
    </row>
    <row r="79" spans="1:6" s="3" customFormat="1" ht="14.25" customHeight="1" x14ac:dyDescent="0.25">
      <c r="A79" s="1"/>
      <c r="B79" s="1"/>
      <c r="C79" s="1"/>
      <c r="D79" s="1"/>
      <c r="E79" s="1"/>
      <c r="F79" s="47"/>
    </row>
  </sheetData>
  <pageMargins left="0.7" right="0.7" top="0.75" bottom="0.75" header="0.3" footer="0.3"/>
  <pageSetup orientation="portrait" r:id="rId1"/>
  <headerFooter>
    <oddFooter>&amp;L&amp;F/&amp;A&amp;C&amp;P of &amp;N&amp;R&amp;D/&amp;T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A9AE36D-A16F-4341-AB6B-0AD7AB20148D}"/>
</file>

<file path=customXml/itemProps2.xml><?xml version="1.0" encoding="utf-8"?>
<ds:datastoreItem xmlns:ds="http://schemas.openxmlformats.org/officeDocument/2006/customXml" ds:itemID="{0232FC41-72C8-45FF-B248-682DC7BE8F41}"/>
</file>

<file path=customXml/itemProps3.xml><?xml version="1.0" encoding="utf-8"?>
<ds:datastoreItem xmlns:ds="http://schemas.openxmlformats.org/officeDocument/2006/customXml" ds:itemID="{2D3A8CF1-95FA-4C84-BDC5-74C6FE640BDC}"/>
</file>

<file path=customXml/itemProps4.xml><?xml version="1.0" encoding="utf-8"?>
<ds:datastoreItem xmlns:ds="http://schemas.openxmlformats.org/officeDocument/2006/customXml" ds:itemID="{92CFAE61-9209-419F-A7F5-9299252686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SEF-7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Thomas</dc:creator>
  <cp:lastModifiedBy>Ryan Thomas</cp:lastModifiedBy>
  <dcterms:created xsi:type="dcterms:W3CDTF">2012-03-15T22:32:44Z</dcterms:created>
  <dcterms:modified xsi:type="dcterms:W3CDTF">2017-01-06T17:44:01Z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